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Worksheet" sheetId="1" r:id="rId1"/>
  </sheets>
  <externalReferences>
    <externalReference r:id="rId4"/>
  </externalReferences>
  <definedNames>
    <definedName name="_Order1" hidden="1">255</definedName>
    <definedName name="MILL">#REF!</definedName>
    <definedName name="_xlnm.Print_Area" localSheetId="0">'Worksheet'!$A$1:$C$328</definedName>
    <definedName name="SUMMARY">'[1]district disk'!#REF!</definedName>
  </definedNames>
  <calcPr fullCalcOnLoad="1"/>
</workbook>
</file>

<file path=xl/sharedStrings.xml><?xml version="1.0" encoding="utf-8"?>
<sst xmlns="http://schemas.openxmlformats.org/spreadsheetml/2006/main" count="866" uniqueCount="693">
  <si>
    <t xml:space="preserve"> 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</si>
  <si>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</si>
  <si>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</si>
  <si>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</si>
  <si>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</si>
  <si>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</si>
  <si>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</si>
  <si>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</si>
  <si>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</si>
  <si>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</si>
  <si>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</si>
  <si>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</si>
  <si>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</si>
  <si>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</si>
  <si>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</si>
  <si>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</si>
  <si>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</si>
  <si>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</si>
  <si>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</si>
  <si>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</si>
  <si>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</si>
  <si>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</si>
  <si>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</si>
  <si>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</si>
  <si>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</si>
  <si>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</si>
  <si>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</si>
  <si>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</si>
  <si>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</si>
  <si>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</si>
  <si>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</si>
  <si>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</si>
  <si>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</si>
  <si>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</si>
  <si>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</si>
  <si>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</si>
  <si>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</si>
  <si>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</si>
  <si>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</si>
  <si>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</si>
  <si>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</si>
  <si>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</si>
  <si>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</si>
  <si>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</si>
  <si>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</si>
  <si>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</si>
  <si>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</si>
  <si>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</si>
  <si>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</si>
  <si>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</si>
  <si>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</si>
  <si>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</si>
  <si>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</si>
  <si>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</si>
  <si>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</si>
  <si>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</si>
  <si>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</si>
  <si>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</si>
  <si>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</si>
  <si>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</si>
  <si>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</si>
  <si>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</si>
  <si>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</si>
  <si>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</si>
  <si>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</si>
  <si>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</si>
  <si>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</si>
  <si>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</si>
  <si>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</si>
  <si>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</si>
  <si>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</si>
  <si>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</si>
  <si>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</si>
  <si>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</si>
  <si>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</si>
  <si>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</si>
  <si>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</si>
  <si>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</si>
  <si>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</si>
  <si>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</si>
  <si>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</si>
  <si>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</si>
  <si>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</si>
  <si>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</si>
  <si>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</si>
  <si>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</si>
  <si>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</si>
  <si>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</si>
  <si>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</si>
  <si>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</si>
  <si>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</si>
  <si>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</si>
  <si>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</si>
  <si>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</si>
  <si>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</si>
  <si>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</si>
  <si>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</si>
  <si>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</si>
  <si>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</si>
  <si>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</si>
  <si>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</si>
  <si>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</si>
  <si>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</si>
  <si>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</si>
  <si>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</si>
  <si>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</si>
  <si>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</si>
  <si>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</si>
  <si>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</si>
  <si>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</si>
  <si>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</si>
  <si>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</si>
  <si>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</si>
  <si>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</si>
  <si>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</si>
  <si>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</si>
  <si>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</si>
  <si>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</si>
  <si>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</si>
  <si>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</si>
  <si>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</si>
  <si>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</si>
  <si>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</si>
  <si>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</si>
  <si>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</si>
  <si>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</si>
  <si>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</si>
  <si>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</si>
  <si>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</si>
  <si>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</si>
  <si>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</si>
  <si>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</si>
  <si>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</si>
  <si>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</si>
  <si>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</si>
  <si>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</si>
  <si>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</si>
  <si>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</si>
  <si>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</si>
  <si>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</si>
  <si>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</si>
  <si>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</si>
  <si>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</si>
  <si>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</si>
  <si>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</si>
  <si>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</si>
  <si>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</si>
  <si>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</si>
  <si>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</si>
  <si>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</si>
  <si>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</si>
  <si>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</si>
  <si>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</si>
  <si>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</si>
  <si>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</si>
  <si>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</si>
  <si>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</si>
  <si>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</si>
  <si>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</si>
  <si>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</si>
  <si>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</si>
  <si>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</si>
  <si>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</si>
  <si>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</si>
  <si>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</si>
  <si>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</si>
  <si>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</si>
  <si>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</si>
  <si>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</si>
  <si>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</si>
  <si>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</si>
  <si>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</si>
  <si>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</si>
  <si>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</si>
  <si>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</si>
  <si>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</si>
  <si>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</si>
  <si>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</si>
  <si>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</si>
  <si>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</si>
  <si>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</si>
  <si>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</si>
  <si>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</si>
  <si>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</si>
  <si>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</si>
  <si>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</si>
  <si>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</si>
  <si>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</si>
  <si>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</si>
  <si>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</si>
  <si>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</si>
  <si>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</si>
  <si>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</si>
  <si>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</si>
  <si>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</si>
  <si>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</si>
  <si>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</si>
  <si>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</si>
  <si>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</si>
  <si>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</si>
  <si>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</si>
  <si>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</si>
  <si>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</si>
  <si>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</si>
  <si>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</si>
  <si>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</si>
  <si>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</si>
  <si>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</si>
  <si>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</si>
  <si>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</si>
  <si>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</si>
  <si>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</si>
  <si>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</si>
  <si>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</si>
  <si>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</si>
  <si>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</si>
  <si>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FY12 Grades 1-12 FTE</t>
  </si>
  <si>
    <t>V1.1</t>
  </si>
  <si>
    <t>FY12 Kindergarten FTE</t>
  </si>
  <si>
    <t>V2</t>
  </si>
  <si>
    <t>FY12 Special Education Preschool FTE</t>
  </si>
  <si>
    <t>V3</t>
  </si>
  <si>
    <t>FY12 October FTE Count (sum of line V1, V1.1 and line V2)</t>
  </si>
  <si>
    <t>V4</t>
  </si>
  <si>
    <t xml:space="preserve">FY12 Multi District On-line Pupil Count </t>
  </si>
  <si>
    <t>V4.1</t>
  </si>
  <si>
    <t>FY12 ASCENT Pupil Count</t>
  </si>
  <si>
    <t>V5</t>
  </si>
  <si>
    <t>FY12 October FTE Count (minus on-line and ASCENT pupil count)</t>
  </si>
  <si>
    <t>V6</t>
  </si>
  <si>
    <t>FY12 Free Lunch (grades 1 - 8) Count</t>
  </si>
  <si>
    <t>V7</t>
  </si>
  <si>
    <t>FY12 Free Lunch (grades K - 12) Count</t>
  </si>
  <si>
    <t>V8</t>
  </si>
  <si>
    <t xml:space="preserve">FY12 Percent At-risk  - State Average </t>
  </si>
  <si>
    <t>V9</t>
  </si>
  <si>
    <t>FY12 October Membership (grades 1 - 8)</t>
  </si>
  <si>
    <t>V10</t>
  </si>
  <si>
    <t xml:space="preserve">FY12 October Membership (grades K-12) </t>
  </si>
  <si>
    <t>V11</t>
  </si>
  <si>
    <t xml:space="preserve">FY12 Charter School FTE Count </t>
  </si>
  <si>
    <t>V12</t>
  </si>
  <si>
    <t>FY11 Funded Pupil Count</t>
  </si>
  <si>
    <t>V13</t>
  </si>
  <si>
    <t>FY11 October FTE Count (minus CPP, OODS, Online)</t>
  </si>
  <si>
    <t>V14</t>
  </si>
  <si>
    <t>FY10 October FTE Count (minus CPP, OODS, Online)</t>
  </si>
  <si>
    <t>V15</t>
  </si>
  <si>
    <t>FY09 October FTE Count (minus CPP, OODS, Online)</t>
  </si>
  <si>
    <t>V15.1</t>
  </si>
  <si>
    <t>FY08 October FTE Count (minus CPP, OODS, Online)</t>
  </si>
  <si>
    <t>V16</t>
  </si>
  <si>
    <t>FY02 On-line Pupil Count</t>
  </si>
  <si>
    <t>V16.1</t>
  </si>
  <si>
    <t xml:space="preserve">FY12 Single District On-line Pupil Count </t>
  </si>
  <si>
    <t>V17</t>
  </si>
  <si>
    <t>FY12 Colorado Preschool Program Count FTE</t>
  </si>
  <si>
    <t>V18</t>
  </si>
  <si>
    <t>FY11 ELL Count (Dominant Language not English)</t>
  </si>
  <si>
    <t>V19</t>
  </si>
  <si>
    <t>FY12 Charter School Institute Grades K - 12 FTE</t>
  </si>
  <si>
    <t>V19.1</t>
  </si>
  <si>
    <t>FY12 Charter School Institute Kindergarten FTE</t>
  </si>
  <si>
    <t>V20</t>
  </si>
  <si>
    <t>FY12 Charter School Institute On-line Student FTE</t>
  </si>
  <si>
    <t>V20.5</t>
  </si>
  <si>
    <t>FY12 Charter School Institute CPP</t>
  </si>
  <si>
    <t>V20.6</t>
  </si>
  <si>
    <t>FY12 Charter School Institute ASCENT</t>
  </si>
  <si>
    <t>FUNDING ELEMENTS</t>
  </si>
  <si>
    <t>V21</t>
  </si>
  <si>
    <t xml:space="preserve">FY12 Base Funding </t>
  </si>
  <si>
    <t>V22</t>
  </si>
  <si>
    <t>FY12 Minimum Funding</t>
  </si>
  <si>
    <t>V22.5</t>
  </si>
  <si>
    <t>FY12 On-Line Funding</t>
  </si>
  <si>
    <t>V23</t>
  </si>
  <si>
    <t>FY12 Cost of Living Factor</t>
  </si>
  <si>
    <t>V24</t>
  </si>
  <si>
    <t>FY12 At-risk 'Base' Factor</t>
  </si>
  <si>
    <t>V25</t>
  </si>
  <si>
    <t>FY01 At-risk 'Base' Factor - (FY01 year stays constant)</t>
  </si>
  <si>
    <t>V26</t>
  </si>
  <si>
    <t>FY12 Minimum State Aid</t>
  </si>
  <si>
    <t>TAXES</t>
  </si>
  <si>
    <t>V30</t>
  </si>
  <si>
    <t>FY12 Specific Ownership Tax</t>
  </si>
  <si>
    <t>V31</t>
  </si>
  <si>
    <t>FY12 Assessed Valuation</t>
  </si>
  <si>
    <t>V32</t>
  </si>
  <si>
    <t>FY11 Mill Levy (FINAL)</t>
  </si>
  <si>
    <t>V33</t>
  </si>
  <si>
    <t>FY11 General Fund Property Tax (incl. Categorical Buyout)</t>
  </si>
  <si>
    <t>PRIOR YEAR FUNDING</t>
  </si>
  <si>
    <t>V40</t>
  </si>
  <si>
    <t>FY11 Total Program</t>
  </si>
  <si>
    <t>V41</t>
  </si>
  <si>
    <t>FY11 Total Program Per-Pupil Funding</t>
  </si>
  <si>
    <t>V42</t>
  </si>
  <si>
    <t>FY11 'True' Formula Per-Pupil Funding</t>
  </si>
  <si>
    <t>V43</t>
  </si>
  <si>
    <t>FY11 Minimum Formula  Per-Pupil Funding</t>
  </si>
  <si>
    <t>CATEGORICAL FUNDING</t>
  </si>
  <si>
    <t>V50</t>
  </si>
  <si>
    <t>Transportation payments paid in FY12</t>
  </si>
  <si>
    <t>V51</t>
  </si>
  <si>
    <t>Vocational Education payments paid in FY12</t>
  </si>
  <si>
    <t>V52</t>
  </si>
  <si>
    <t>English Language Proficiency Act payments paid in FY12</t>
  </si>
  <si>
    <t>V53</t>
  </si>
  <si>
    <t>Special Education - Children with Disabilities</t>
  </si>
  <si>
    <t>payments paid in FY12</t>
  </si>
  <si>
    <t>V54</t>
  </si>
  <si>
    <t>Special Education - Gifted/Talented payments paid in FY12</t>
  </si>
  <si>
    <t>V55</t>
  </si>
  <si>
    <t>Small Attendance Center payments paid in FY12</t>
  </si>
  <si>
    <t>V56</t>
  </si>
  <si>
    <t>Total Categorical Funding</t>
  </si>
  <si>
    <t>sum of lines V50, V51, V52, V53,  V54 and V55</t>
  </si>
  <si>
    <t>OTHER</t>
  </si>
  <si>
    <t>V60</t>
  </si>
  <si>
    <t>CY10 Inflation</t>
  </si>
  <si>
    <t>V61</t>
  </si>
  <si>
    <t>CY09 Inflation</t>
  </si>
  <si>
    <t>V62</t>
  </si>
  <si>
    <t xml:space="preserve">FY12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</si>
  <si>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</si>
  <si>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</si>
  <si>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</si>
  <si>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12/1/11 certification</t>
  </si>
  <si>
    <t>V63</t>
  </si>
  <si>
    <t>FY12 Actual Funding Beyond TABOR Formula Paid</t>
  </si>
  <si>
    <t xml:space="preserve">     election; enter 888,888,888.88 if never passed a TABOR</t>
  </si>
  <si>
    <t xml:space="preserve">     election and NOT required to certify at 12/1/11; else enter</t>
  </si>
  <si>
    <t xml:space="preserve">     Funding Beyond TABOR Formula (incremental) amount certified at 12/1/11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</si>
  <si>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</si>
  <si>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</si>
  <si>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</si>
  <si>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</si>
  <si>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</si>
  <si>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</si>
  <si>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</si>
  <si>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</si>
  <si>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</si>
  <si>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</si>
  <si>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FY12 October FTE Count (minus on-line)- enter line V5</t>
  </si>
  <si>
    <t>FC2</t>
  </si>
  <si>
    <t>FY11 October FTE Count - enter line V13</t>
  </si>
  <si>
    <t>FC3</t>
  </si>
  <si>
    <t>FY10 October FTE Count - enter line V14</t>
  </si>
  <si>
    <t>FC4</t>
  </si>
  <si>
    <t>FY09 October FTE Count - enter line V15</t>
  </si>
  <si>
    <t>FC4.1</t>
  </si>
  <si>
    <t>FY08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</si>
  <si>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</si>
  <si>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</si>
  <si>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</si>
  <si>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</si>
  <si>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</si>
  <si>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FY12 Full Day Kindergarten Factor</t>
  </si>
  <si>
    <t>FC6</t>
  </si>
  <si>
    <t>FY12 CPP Pupil Count - enter line V17</t>
  </si>
  <si>
    <t>FC6.1</t>
  </si>
  <si>
    <t>FY12 Charter Institute CPP Pupil Count - enter line V20.1</t>
  </si>
  <si>
    <t>FC6.5</t>
  </si>
  <si>
    <t>FY12 CHARTER INSTITUTE PUPIL COUNT - enter line V19</t>
  </si>
  <si>
    <t>FY6.6</t>
  </si>
  <si>
    <t xml:space="preserve">FY12 Charter Institute Full Day Kindergarten Factor </t>
  </si>
  <si>
    <t>FC7</t>
  </si>
  <si>
    <t>FY12 FUNDED PUPIL COUNT - enter line FC5, plus FC5.1, plus line FC6, plus FC6.5, plus FC6.6</t>
  </si>
  <si>
    <t>FC7.5</t>
  </si>
  <si>
    <t>FY12 ASCENT Pupil Count - enter line FC4.1</t>
  </si>
  <si>
    <t>FC7.6</t>
  </si>
  <si>
    <t>FY12 CHARTER INSTITUTE ASCENT Pupil Count - enter line V20.6</t>
  </si>
  <si>
    <t>FC8</t>
  </si>
  <si>
    <t xml:space="preserve">FY12 On-line Multi-District Pupil Count - enter line V4 </t>
  </si>
  <si>
    <t>FC8.5</t>
  </si>
  <si>
    <t>FY12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</si>
  <si>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</si>
  <si>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</si>
  <si>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</si>
  <si>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</si>
  <si>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</si>
  <si>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</si>
  <si>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</si>
  <si>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</si>
  <si>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</si>
  <si>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</si>
  <si>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</si>
  <si>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</si>
  <si>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</si>
  <si>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</si>
  <si>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</si>
  <si>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</si>
  <si>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</si>
  <si>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</si>
  <si>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</si>
  <si>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</si>
  <si>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</si>
  <si>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</si>
  <si>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</si>
  <si>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</si>
  <si>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</si>
  <si>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</si>
  <si>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</si>
  <si>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</si>
  <si>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</si>
  <si>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</si>
  <si>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</si>
  <si>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</si>
  <si>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</si>
  <si>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</si>
  <si>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</si>
  <si>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</si>
  <si>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</si>
  <si>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</si>
  <si>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</si>
  <si>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</si>
  <si>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</si>
  <si>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</si>
  <si>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</si>
  <si>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</si>
  <si>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</si>
  <si>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</si>
  <si>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</si>
  <si>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</si>
  <si>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</si>
  <si>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</si>
  <si>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</si>
  <si>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</si>
  <si>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</si>
  <si>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</si>
  <si>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</si>
  <si>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</si>
  <si>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</si>
  <si>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</si>
  <si>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</si>
  <si>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</si>
  <si>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</si>
  <si>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</si>
  <si>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</si>
  <si>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</si>
  <si>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</si>
  <si>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</si>
  <si>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</si>
  <si>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</si>
  <si>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</si>
  <si>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</si>
  <si>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</si>
  <si>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</si>
  <si>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</si>
  <si>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</si>
  <si>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</si>
  <si>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</si>
  <si>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</si>
  <si>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</si>
  <si>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</si>
  <si>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</si>
  <si>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</si>
  <si>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</si>
  <si>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</si>
  <si>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</si>
  <si>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</si>
  <si>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</si>
  <si>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</si>
  <si>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</si>
  <si>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</si>
  <si>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</si>
  <si>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</si>
  <si>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</si>
  <si>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</si>
  <si>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FORMULA FUNDING</t>
  </si>
  <si>
    <t>OL1</t>
  </si>
  <si>
    <t>FY12 On-Line Count - enter line V4 plus line V20</t>
  </si>
  <si>
    <t>OL2</t>
  </si>
  <si>
    <t>FY12 Base Minimum Funding - enter line V22</t>
  </si>
  <si>
    <t>OL3</t>
  </si>
  <si>
    <t>TOTAL ON-LINE FORMULA FUNDING (enter line OL2 times line OL3)</t>
  </si>
  <si>
    <t>OL4</t>
  </si>
  <si>
    <t>FY12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</si>
  <si>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</si>
  <si>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</si>
  <si>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</si>
  <si>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</si>
  <si>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</si>
  <si>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</si>
  <si>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</si>
  <si>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</si>
  <si>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</si>
  <si>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</si>
  <si>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</si>
  <si>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</si>
  <si>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</si>
  <si>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</si>
  <si>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</si>
  <si>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</si>
  <si>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</si>
  <si>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</si>
  <si>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</si>
  <si>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</si>
  <si>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</si>
  <si>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</si>
  <si>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</si>
  <si>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</si>
  <si>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</si>
  <si>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</si>
  <si>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</si>
  <si>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</si>
  <si>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FY11 Total Program  -   enter line V40</t>
  </si>
  <si>
    <t>TB2</t>
  </si>
  <si>
    <t>CY10 Inflation  -   enter line V60</t>
  </si>
  <si>
    <t>TB3</t>
  </si>
  <si>
    <t>FY12 Enrollment Growth - enter</t>
  </si>
  <si>
    <t>(line FC9 minus line V12) divided by line V12</t>
  </si>
  <si>
    <t>TB4</t>
  </si>
  <si>
    <t>FY12 TABOR FORMULA FUNDING</t>
  </si>
  <si>
    <t xml:space="preserve">enter line TB1 times (1 plus line TB2 plus line TB3) </t>
  </si>
  <si>
    <t>MINIMUM FORMULA FUNDING</t>
  </si>
  <si>
    <t>MF1</t>
  </si>
  <si>
    <t>FY12 'Base' Minimum Funding - enter line V22</t>
  </si>
  <si>
    <t>MF2</t>
  </si>
  <si>
    <t>Total Funded Pupil Count (minus on-line) - enter line FC7</t>
  </si>
  <si>
    <t>MF3</t>
  </si>
  <si>
    <t>FY12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</si>
  <si>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</si>
  <si>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</si>
  <si>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</si>
  <si>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</si>
  <si>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</si>
  <si>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</si>
  <si>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</si>
  <si>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</si>
  <si>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</si>
  <si>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</si>
  <si>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</si>
  <si>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</si>
  <si>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</si>
  <si>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</si>
  <si>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</si>
  <si>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</si>
  <si>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</si>
  <si>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</si>
  <si>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</si>
  <si>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</si>
  <si>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</si>
  <si>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</si>
  <si>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</si>
  <si>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</si>
  <si>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</si>
  <si>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</si>
  <si>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</si>
  <si>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</si>
  <si>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</si>
  <si>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</si>
  <si>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</si>
  <si>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</si>
  <si>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</si>
  <si>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</si>
  <si>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</si>
  <si>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</si>
  <si>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</si>
  <si>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</si>
  <si>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</si>
  <si>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</si>
  <si>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</si>
  <si>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</si>
  <si>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</si>
  <si>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</si>
  <si>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</si>
  <si>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</si>
  <si>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</si>
  <si>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</si>
  <si>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</si>
  <si>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</si>
  <si>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</si>
  <si>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</si>
  <si>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</si>
  <si>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</si>
  <si>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</si>
  <si>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</si>
  <si>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</si>
  <si>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</si>
  <si>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</si>
  <si>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</si>
  <si>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</si>
  <si>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</si>
  <si>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</si>
  <si>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</si>
  <si>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</si>
  <si>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</si>
  <si>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</si>
  <si>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</si>
  <si>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</si>
  <si>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</si>
  <si>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</si>
  <si>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</si>
  <si>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</si>
  <si>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</si>
  <si>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</si>
  <si>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</si>
  <si>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</si>
  <si>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</si>
  <si>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</si>
  <si>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</si>
  <si>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</si>
  <si>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</si>
  <si>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</si>
  <si>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</si>
  <si>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</si>
  <si>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</si>
  <si>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</si>
  <si>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</si>
  <si>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</si>
  <si>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</si>
  <si>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</si>
  <si>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</si>
  <si>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</si>
  <si>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</si>
  <si>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</si>
  <si>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</si>
  <si>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</si>
  <si>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</si>
  <si>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</si>
  <si>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</si>
  <si>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</si>
  <si>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</si>
  <si>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</si>
  <si>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</si>
  <si>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</si>
  <si>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</si>
  <si>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</si>
  <si>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</si>
  <si>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</si>
  <si>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</si>
  <si>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</si>
  <si>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</si>
  <si>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</si>
  <si>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</si>
  <si>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</si>
  <si>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</si>
  <si>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</si>
  <si>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</si>
  <si>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</si>
  <si>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</si>
  <si>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</si>
  <si>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</si>
  <si>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</si>
  <si>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</si>
  <si>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NEGATIVE FACTOR</t>
  </si>
  <si>
    <t>With Categorical Buyout</t>
  </si>
  <si>
    <t>No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</si>
  <si>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</si>
  <si>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</si>
  <si>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</si>
  <si>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</si>
  <si>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</si>
  <si>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</si>
  <si>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</si>
  <si>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</si>
  <si>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</si>
  <si>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</si>
  <si>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</si>
  <si>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</si>
  <si>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</si>
  <si>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</si>
  <si>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</si>
  <si>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</si>
  <si>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</si>
  <si>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</si>
  <si>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</si>
  <si>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</si>
  <si>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</si>
  <si>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</si>
  <si>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</si>
  <si>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</si>
  <si>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</si>
  <si>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</si>
  <si>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</si>
  <si>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</si>
  <si>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</si>
  <si>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</si>
  <si>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</si>
  <si>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</si>
  <si>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2011</t>
  </si>
  <si>
    <t>enter lines TM1 plus TM2 plus TM3 plus TM 4 plus TM5</t>
  </si>
  <si>
    <t>Floor District Calculation</t>
  </si>
  <si>
    <t>Hold-harmless Calculation</t>
  </si>
  <si>
    <t>Full-day Kindergarten Factor</t>
  </si>
  <si>
    <t>Hold-harmless Percentage (One minus Full-day K Factor)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</si>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</sst>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[Red]\(#,##0.0\)"/>
    <numFmt numFmtId="167" formatCode="#,##0.0_);\(#,##0.0\)"/>
    <numFmt numFmtId="168" formatCode="#,##0.0"/>
    <numFmt numFmtId="169" formatCode="_(* #,##0.0_);_(* \(#,##0.0\);_(* &quot;-&quot;??_);_(@_)"/>
    <numFmt numFmtId="170" formatCode="#,##0.0000_);\(#,##0.0000\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_(* #,##0.0000_);_(* \(#,##0.0000\);_(* &quot;-&quot;??_);_(@_)"/>
    <numFmt numFmtId="178" formatCode="_(* #,##0.000_);_(* \(#,##0.000\);_(* &quot;-&quot;??_);_(@_)"/>
    <numFmt numFmtId="179" formatCode="_(* #,##0.00000_);_(* \(#,##0.00000\);_(* &quot;-&quot;??_);_(@_)"/>
    <numFmt numFmtId="180" formatCode="#,##0.0000"/>
    <numFmt numFmtId="181" formatCode="0.000_);[Red]\-0.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0.000000_)"/>
    <numFmt numFmtId="187" formatCode="0_)"/>
    <numFmt numFmtId="188" formatCode="0.00_);[Red]\-0.00_)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4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4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5">
    <xf numFmtId="40" fontId="0" fillId="0" borderId="0" xfId="0" applyAlignment="1">
      <alignment/>
    </xf>
    <xf numFmtId="164" fontId="0" fillId="0" borderId="0" xfId="0" applyNumberFormat="1" applyFill="1" applyAlignment="1" applyProtection="1">
      <alignment shrinkToFit="1"/>
      <protection/>
    </xf>
    <xf numFmtId="40" fontId="0" fillId="0" borderId="0" xfId="0" applyFill="1" applyAlignment="1" applyProtection="1">
      <alignment/>
      <protection/>
    </xf>
    <xf numFmtId="40" fontId="0" fillId="0" borderId="0" xfId="0" applyFill="1" applyAlignment="1" applyProtection="1">
      <alignment horizontal="center"/>
      <protection/>
    </xf>
    <xf numFmtId="40" fontId="0" fillId="0" borderId="0" xfId="0" applyFont="1" applyFill="1" applyAlignment="1" applyProtection="1">
      <alignment horizontal="center"/>
      <protection/>
    </xf>
    <xf numFmtId="40" fontId="0" fillId="0" borderId="0" xfId="0" applyFill="1" applyAlignment="1">
      <alignment/>
    </xf>
    <xf numFmtId="165" fontId="0" fillId="0" borderId="0" xfId="0" applyNumberFormat="1" applyFont="1" applyFill="1" applyAlignment="1" applyProtection="1">
      <alignment/>
      <protection/>
    </xf>
    <xf numFmtId="40" fontId="0" fillId="0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0" fontId="0" fillId="0" borderId="0" xfId="0" applyAlignment="1" applyProtection="1">
      <alignment horizontal="center"/>
      <protection/>
    </xf>
    <xf numFmtId="40" fontId="0" fillId="0" borderId="0" xfId="0" applyFont="1" applyAlignment="1">
      <alignment/>
    </xf>
    <xf numFmtId="167" fontId="0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40" fontId="0" fillId="0" borderId="0" xfId="0" applyFont="1" applyFill="1" applyAlignment="1">
      <alignment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  <xf numFmtId="167" fontId="0" fillId="0" borderId="0" xfId="0" applyNumberFormat="1" applyFont="1" applyFill="1" applyAlignment="1">
      <alignment/>
    </xf>
    <xf numFmtId="169" fontId="0" fillId="0" borderId="0" xfId="0" applyNumberFormat="1" applyAlignment="1" applyProtection="1">
      <alignment/>
      <protection/>
    </xf>
    <xf numFmtId="167" fontId="0" fillId="0" borderId="0" xfId="0" applyNumberFormat="1" applyAlignment="1">
      <alignment/>
    </xf>
    <xf numFmtId="168" fontId="0" fillId="0" borderId="0" xfId="0" applyNumberFormat="1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40" fontId="18" fillId="0" borderId="0" xfId="0" applyFont="1" applyFill="1" applyAlignment="1" applyProtection="1">
      <alignment/>
      <protection/>
    </xf>
    <xf numFmtId="40" fontId="0" fillId="33" borderId="0" xfId="0" applyNumberFormat="1" applyFill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3" fontId="0" fillId="0" borderId="0" xfId="44" applyNumberFormat="1" applyFont="1" applyBorder="1" applyAlignment="1">
      <alignment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4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171" fontId="0" fillId="0" borderId="0" xfId="0" applyNumberFormat="1" applyFill="1" applyAlignment="1" applyProtection="1">
      <alignment/>
      <protection/>
    </xf>
    <xf numFmtId="165" fontId="0" fillId="0" borderId="0" xfId="0" applyNumberFormat="1" applyFont="1" applyFill="1" applyAlignment="1">
      <alignment/>
    </xf>
    <xf numFmtId="175" fontId="0" fillId="0" borderId="0" xfId="0" applyNumberFormat="1" applyFill="1" applyAlignment="1" applyProtection="1">
      <alignment/>
      <protection/>
    </xf>
    <xf numFmtId="40" fontId="0" fillId="33" borderId="0" xfId="0" applyNumberFormat="1" applyFont="1" applyFill="1" applyAlignment="1" applyProtection="1">
      <alignment horizontal="center"/>
      <protection/>
    </xf>
    <xf numFmtId="40" fontId="0" fillId="0" borderId="0" xfId="0" applyNumberFormat="1" applyFont="1" applyFill="1" applyAlignment="1" applyProtection="1">
      <alignment/>
      <protection/>
    </xf>
    <xf numFmtId="40" fontId="0" fillId="0" borderId="0" xfId="0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40" fontId="0" fillId="33" borderId="0" xfId="0" applyFont="1" applyFill="1" applyAlignment="1" applyProtection="1">
      <alignment horizontal="center"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Alignment="1">
      <alignment/>
    </xf>
    <xf numFmtId="40" fontId="0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40" fontId="0" fillId="0" borderId="0" xfId="0" applyNumberFormat="1" applyAlignment="1" applyProtection="1">
      <alignment horizontal="center"/>
      <protection/>
    </xf>
    <xf numFmtId="40" fontId="0" fillId="0" borderId="0" xfId="0" applyNumberFormat="1" applyAlignment="1" applyProtection="1">
      <alignment horizontal="right"/>
      <protection/>
    </xf>
    <xf numFmtId="40" fontId="0" fillId="0" borderId="0" xfId="0" applyNumberFormat="1" applyFill="1" applyAlignment="1" applyProtection="1">
      <alignment horizontal="right"/>
      <protection/>
    </xf>
    <xf numFmtId="4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40" fontId="0" fillId="0" borderId="0" xfId="0" applyNumberFormat="1" applyFont="1" applyAlignment="1" applyProtection="1">
      <alignment/>
      <protection/>
    </xf>
    <xf numFmtId="40" fontId="0" fillId="0" borderId="0" xfId="0" applyNumberFormat="1" applyFont="1" applyFill="1" applyAlignment="1" applyProtection="1">
      <alignment/>
      <protection/>
    </xf>
    <xf numFmtId="40" fontId="0" fillId="0" borderId="0" xfId="0" applyFont="1" applyAlignment="1">
      <alignment/>
    </xf>
    <xf numFmtId="4" fontId="0" fillId="0" borderId="0" xfId="0" applyNumberFormat="1" applyAlignment="1">
      <alignment/>
    </xf>
    <xf numFmtId="40" fontId="0" fillId="34" borderId="0" xfId="0" applyFill="1" applyAlignment="1" applyProtection="1">
      <alignment horizontal="center"/>
      <protection/>
    </xf>
    <xf numFmtId="40" fontId="0" fillId="34" borderId="0" xfId="0" applyFill="1" applyAlignment="1" applyProtection="1">
      <alignment/>
      <protection/>
    </xf>
    <xf numFmtId="40" fontId="0" fillId="34" borderId="0" xfId="0" applyNumberFormat="1" applyFill="1" applyAlignment="1" applyProtection="1">
      <alignment/>
      <protection/>
    </xf>
    <xf numFmtId="4" fontId="0" fillId="34" borderId="0" xfId="0" applyNumberFormat="1" applyFill="1" applyAlignment="1">
      <alignment/>
    </xf>
    <xf numFmtId="176" fontId="0" fillId="35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40" fontId="18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40" fontId="0" fillId="0" borderId="0" xfId="0" applyAlignment="1">
      <alignment horizontal="center"/>
    </xf>
    <xf numFmtId="167" fontId="0" fillId="0" borderId="0" xfId="0" applyNumberFormat="1" applyAlignment="1" applyProtection="1">
      <alignment horizontal="right"/>
      <protection/>
    </xf>
    <xf numFmtId="170" fontId="0" fillId="0" borderId="0" xfId="0" applyNumberFormat="1" applyAlignment="1" applyProtection="1">
      <alignment horizontal="right"/>
      <protection/>
    </xf>
    <xf numFmtId="170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/>
    </xf>
    <xf numFmtId="181" fontId="0" fillId="0" borderId="0" xfId="0" applyNumberFormat="1" applyFill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>
      <alignment/>
    </xf>
    <xf numFmtId="173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40" fontId="0" fillId="0" borderId="0" xfId="0" applyAlignment="1">
      <alignment horizontal="right"/>
    </xf>
    <xf numFmtId="40" fontId="0" fillId="0" borderId="0" xfId="0" applyFill="1" applyAlignment="1">
      <alignment horizontal="right"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40" fontId="18" fillId="0" borderId="0" xfId="0" applyFont="1" applyFill="1" applyAlignment="1" applyProtection="1">
      <alignment wrapText="1"/>
      <protection/>
    </xf>
    <xf numFmtId="171" fontId="0" fillId="0" borderId="0" xfId="0" applyNumberFormat="1" applyAlignment="1">
      <alignment/>
    </xf>
    <xf numFmtId="186" fontId="0" fillId="0" borderId="0" xfId="0" applyNumberFormat="1" applyAlignment="1" applyProtection="1">
      <alignment/>
      <protection/>
    </xf>
    <xf numFmtId="186" fontId="0" fillId="0" borderId="0" xfId="0" applyNumberFormat="1" applyFill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40" fontId="0" fillId="36" borderId="0" xfId="0" applyNumberFormat="1" applyFill="1" applyAlignment="1" applyProtection="1">
      <alignment/>
      <protection/>
    </xf>
    <xf numFmtId="40" fontId="0" fillId="0" borderId="0" xfId="0" applyFill="1" applyAlignment="1">
      <alignment wrapText="1"/>
    </xf>
    <xf numFmtId="40" fontId="0" fillId="0" borderId="0" xfId="0" applyFont="1" applyFill="1" applyBorder="1" applyAlignment="1">
      <alignment/>
    </xf>
    <xf numFmtId="40" fontId="0" fillId="0" borderId="0" xfId="0" applyAlignment="1">
      <alignment wrapText="1"/>
    </xf>
    <xf numFmtId="4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40" fontId="0" fillId="0" borderId="0" xfId="0" applyFont="1" applyFill="1" applyAlignment="1" applyProtection="1">
      <alignment/>
      <protection/>
    </xf>
    <xf numFmtId="40" fontId="0" fillId="0" borderId="0" xfId="0" applyFill="1" applyBorder="1" applyAlignment="1">
      <alignment/>
    </xf>
    <xf numFmtId="188" fontId="0" fillId="0" borderId="0" xfId="0" applyNumberFormat="1" applyAlignment="1" applyProtection="1">
      <alignment/>
      <protection/>
    </xf>
    <xf numFmtId="181" fontId="0" fillId="0" borderId="0" xfId="0" applyNumberFormat="1" applyAlignment="1">
      <alignment/>
    </xf>
    <xf numFmtId="40" fontId="0" fillId="36" borderId="0" xfId="0" applyFill="1" applyAlignment="1">
      <alignment/>
    </xf>
    <xf numFmtId="165" fontId="0" fillId="0" borderId="0" xfId="0" applyNumberFormat="1" applyFill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0" fontId="0" fillId="0" borderId="0" xfId="0" applyNumberFormat="1" applyFill="1" applyBorder="1" applyAlignment="1">
      <alignment/>
    </xf>
    <xf numFmtId="4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PSFARUNS\All12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transpose"/>
      <sheetName val="Charter Institute"/>
      <sheetName val="summary"/>
      <sheetName val="district disk"/>
      <sheetName val="home page"/>
      <sheetName val="mill levy"/>
      <sheetName val="Factor S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C3" sqref="C3"/>
    </sheetView>
  </sheetViews>
  <sheetFormatPr defaultColWidth="19.77734375" defaultRowHeight="15"/>
  <cols>
    <col min="1" max="1" width="9.21484375" style="0" bestFit="1" customWidth="1"/>
    <col min="2" max="2" width="66.99609375" style="5" customWidth="1"/>
    <col min="3" max="3" width="16.99609375" style="0" customWidth="1"/>
    <col min="4" max="22" width="19.77734375" style="0" customWidth="1"/>
    <col min="23" max="23" width="19.77734375" style="5" customWidth="1"/>
    <col min="24" max="181" width="19.77734375" style="0" customWidth="1"/>
    <col min="182" max="186" width="21.77734375" style="0" customWidth="1"/>
    <col min="187" max="188" width="22.21484375" style="0" customWidth="1"/>
  </cols>
  <sheetData>
    <row r="1" spans="1:189" s="5" customFormat="1" ht="15">
      <c r="A1" s="1"/>
      <c r="B1" s="2" t="s">
        <v>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2</v>
      </c>
      <c r="K1" s="3" t="s">
        <v>2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4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6</v>
      </c>
      <c r="Z1" s="3" t="s">
        <v>6</v>
      </c>
      <c r="AA1" s="3" t="s">
        <v>7</v>
      </c>
      <c r="AB1" s="3" t="s">
        <v>7</v>
      </c>
      <c r="AC1" s="3" t="s">
        <v>8</v>
      </c>
      <c r="AD1" s="3" t="s">
        <v>8</v>
      </c>
      <c r="AE1" s="3" t="s">
        <v>9</v>
      </c>
      <c r="AF1" s="3" t="s">
        <v>9</v>
      </c>
      <c r="AG1" s="3" t="s">
        <v>10</v>
      </c>
      <c r="AH1" s="3" t="s">
        <v>11</v>
      </c>
      <c r="AI1" s="3" t="s">
        <v>11</v>
      </c>
      <c r="AJ1" s="3" t="s">
        <v>11</v>
      </c>
      <c r="AK1" s="3" t="s">
        <v>12</v>
      </c>
      <c r="AL1" s="3" t="s">
        <v>12</v>
      </c>
      <c r="AM1" s="3" t="s">
        <v>13</v>
      </c>
      <c r="AN1" s="3" t="s">
        <v>14</v>
      </c>
      <c r="AO1" s="3" t="s">
        <v>15</v>
      </c>
      <c r="AP1" s="3" t="s">
        <v>16</v>
      </c>
      <c r="AQ1" s="3" t="s">
        <v>17</v>
      </c>
      <c r="AR1" s="3" t="s">
        <v>18</v>
      </c>
      <c r="AS1" s="3" t="s">
        <v>19</v>
      </c>
      <c r="AT1" s="3" t="s">
        <v>20</v>
      </c>
      <c r="AU1" s="3" t="s">
        <v>20</v>
      </c>
      <c r="AV1" s="3" t="s">
        <v>20</v>
      </c>
      <c r="AW1" s="3" t="s">
        <v>20</v>
      </c>
      <c r="AX1" s="3" t="s">
        <v>20</v>
      </c>
      <c r="AY1" s="3" t="s">
        <v>21</v>
      </c>
      <c r="AZ1" s="3" t="s">
        <v>21</v>
      </c>
      <c r="BA1" s="3" t="s">
        <v>21</v>
      </c>
      <c r="BB1" s="3" t="s">
        <v>21</v>
      </c>
      <c r="BC1" s="3" t="s">
        <v>21</v>
      </c>
      <c r="BD1" s="3" t="s">
        <v>21</v>
      </c>
      <c r="BE1" s="3" t="s">
        <v>21</v>
      </c>
      <c r="BF1" s="3" t="s">
        <v>21</v>
      </c>
      <c r="BG1" s="3" t="s">
        <v>21</v>
      </c>
      <c r="BH1" s="3" t="s">
        <v>21</v>
      </c>
      <c r="BI1" s="3" t="s">
        <v>21</v>
      </c>
      <c r="BJ1" s="3" t="s">
        <v>21</v>
      </c>
      <c r="BK1" s="3" t="s">
        <v>21</v>
      </c>
      <c r="BL1" s="3" t="s">
        <v>21</v>
      </c>
      <c r="BM1" s="3" t="s">
        <v>21</v>
      </c>
      <c r="BN1" s="3" t="s">
        <v>22</v>
      </c>
      <c r="BO1" s="3" t="s">
        <v>22</v>
      </c>
      <c r="BP1" s="3" t="s">
        <v>22</v>
      </c>
      <c r="BQ1" s="3" t="s">
        <v>23</v>
      </c>
      <c r="BR1" s="3" t="s">
        <v>23</v>
      </c>
      <c r="BS1" s="3" t="s">
        <v>23</v>
      </c>
      <c r="BT1" s="3" t="s">
        <v>24</v>
      </c>
      <c r="BU1" s="3" t="s">
        <v>25</v>
      </c>
      <c r="BV1" s="3" t="s">
        <v>25</v>
      </c>
      <c r="BW1" s="3" t="s">
        <v>26</v>
      </c>
      <c r="BX1" s="3" t="s">
        <v>27</v>
      </c>
      <c r="BY1" s="3" t="s">
        <v>28</v>
      </c>
      <c r="BZ1" s="3" t="s">
        <v>28</v>
      </c>
      <c r="CA1" s="3" t="s">
        <v>29</v>
      </c>
      <c r="CB1" s="3" t="s">
        <v>30</v>
      </c>
      <c r="CC1" s="3" t="s">
        <v>31</v>
      </c>
      <c r="CD1" s="3" t="s">
        <v>31</v>
      </c>
      <c r="CE1" s="3" t="s">
        <v>32</v>
      </c>
      <c r="CF1" s="3" t="s">
        <v>32</v>
      </c>
      <c r="CG1" s="3" t="s">
        <v>32</v>
      </c>
      <c r="CH1" s="3" t="s">
        <v>32</v>
      </c>
      <c r="CI1" s="3" t="s">
        <v>32</v>
      </c>
      <c r="CJ1" s="3" t="s">
        <v>33</v>
      </c>
      <c r="CK1" s="3" t="s">
        <v>34</v>
      </c>
      <c r="CL1" s="3" t="s">
        <v>34</v>
      </c>
      <c r="CM1" s="3" t="s">
        <v>34</v>
      </c>
      <c r="CN1" s="3" t="s">
        <v>35</v>
      </c>
      <c r="CO1" s="3" t="s">
        <v>35</v>
      </c>
      <c r="CP1" s="3" t="s">
        <v>35</v>
      </c>
      <c r="CQ1" s="3" t="s">
        <v>36</v>
      </c>
      <c r="CR1" s="3" t="s">
        <v>36</v>
      </c>
      <c r="CS1" s="3" t="s">
        <v>36</v>
      </c>
      <c r="CT1" s="3" t="s">
        <v>36</v>
      </c>
      <c r="CU1" s="3" t="s">
        <v>36</v>
      </c>
      <c r="CV1" s="3" t="s">
        <v>36</v>
      </c>
      <c r="CW1" s="3" t="s">
        <v>37</v>
      </c>
      <c r="CX1" s="3" t="s">
        <v>37</v>
      </c>
      <c r="CY1" s="3" t="s">
        <v>37</v>
      </c>
      <c r="CZ1" s="3" t="s">
        <v>38</v>
      </c>
      <c r="DA1" s="3" t="s">
        <v>38</v>
      </c>
      <c r="DB1" s="3" t="s">
        <v>38</v>
      </c>
      <c r="DC1" s="3" t="s">
        <v>38</v>
      </c>
      <c r="DD1" s="3" t="s">
        <v>39</v>
      </c>
      <c r="DE1" s="3" t="s">
        <v>39</v>
      </c>
      <c r="DF1" s="3" t="s">
        <v>39</v>
      </c>
      <c r="DG1" s="3" t="s">
        <v>40</v>
      </c>
      <c r="DH1" s="3" t="s">
        <v>41</v>
      </c>
      <c r="DI1" s="3" t="s">
        <v>42</v>
      </c>
      <c r="DJ1" s="3" t="s">
        <v>42</v>
      </c>
      <c r="DK1" s="3" t="s">
        <v>42</v>
      </c>
      <c r="DL1" s="3" t="s">
        <v>43</v>
      </c>
      <c r="DM1" s="3" t="s">
        <v>43</v>
      </c>
      <c r="DN1" s="3" t="s">
        <v>44</v>
      </c>
      <c r="DO1" s="3" t="s">
        <v>44</v>
      </c>
      <c r="DP1" s="3" t="s">
        <v>44</v>
      </c>
      <c r="DQ1" s="3" t="s">
        <v>44</v>
      </c>
      <c r="DR1" s="3" t="s">
        <v>45</v>
      </c>
      <c r="DS1" s="3" t="s">
        <v>45</v>
      </c>
      <c r="DT1" s="3" t="s">
        <v>45</v>
      </c>
      <c r="DU1" s="3" t="s">
        <v>45</v>
      </c>
      <c r="DV1" s="3" t="s">
        <v>45</v>
      </c>
      <c r="DW1" s="3" t="s">
        <v>45</v>
      </c>
      <c r="DX1" s="3" t="s">
        <v>46</v>
      </c>
      <c r="DY1" s="3" t="s">
        <v>46</v>
      </c>
      <c r="DZ1" s="3" t="s">
        <v>47</v>
      </c>
      <c r="EA1" s="3" t="s">
        <v>47</v>
      </c>
      <c r="EB1" s="3" t="s">
        <v>48</v>
      </c>
      <c r="EC1" s="3" t="s">
        <v>48</v>
      </c>
      <c r="ED1" s="3" t="s">
        <v>49</v>
      </c>
      <c r="EE1" s="3" t="s">
        <v>50</v>
      </c>
      <c r="EF1" s="3" t="s">
        <v>50</v>
      </c>
      <c r="EG1" s="3" t="s">
        <v>50</v>
      </c>
      <c r="EH1" s="3" t="s">
        <v>50</v>
      </c>
      <c r="EI1" s="3" t="s">
        <v>51</v>
      </c>
      <c r="EJ1" s="3" t="s">
        <v>51</v>
      </c>
      <c r="EK1" s="3" t="s">
        <v>52</v>
      </c>
      <c r="EL1" s="3" t="s">
        <v>52</v>
      </c>
      <c r="EM1" s="3" t="s">
        <v>53</v>
      </c>
      <c r="EN1" s="3" t="s">
        <v>53</v>
      </c>
      <c r="EO1" s="3" t="s">
        <v>53</v>
      </c>
      <c r="EP1" s="3" t="s">
        <v>54</v>
      </c>
      <c r="EQ1" s="3" t="s">
        <v>54</v>
      </c>
      <c r="ER1" s="3" t="s">
        <v>54</v>
      </c>
      <c r="ES1" s="3" t="s">
        <v>55</v>
      </c>
      <c r="ET1" s="3" t="s">
        <v>55</v>
      </c>
      <c r="EU1" s="3" t="s">
        <v>55</v>
      </c>
      <c r="EV1" s="3" t="s">
        <v>56</v>
      </c>
      <c r="EW1" s="3" t="s">
        <v>57</v>
      </c>
      <c r="EX1" s="3" t="s">
        <v>57</v>
      </c>
      <c r="EY1" s="3" t="s">
        <v>58</v>
      </c>
      <c r="EZ1" s="3" t="s">
        <v>58</v>
      </c>
      <c r="FA1" s="3" t="s">
        <v>59</v>
      </c>
      <c r="FB1" s="3" t="s">
        <v>60</v>
      </c>
      <c r="FC1" s="3" t="s">
        <v>60</v>
      </c>
      <c r="FD1" s="3" t="s">
        <v>61</v>
      </c>
      <c r="FE1" s="3" t="s">
        <v>61</v>
      </c>
      <c r="FF1" s="3" t="s">
        <v>61</v>
      </c>
      <c r="FG1" s="3" t="s">
        <v>61</v>
      </c>
      <c r="FH1" s="3" t="s">
        <v>61</v>
      </c>
      <c r="FI1" s="3" t="s">
        <v>62</v>
      </c>
      <c r="FJ1" s="3" t="s">
        <v>62</v>
      </c>
      <c r="FK1" s="3" t="s">
        <v>62</v>
      </c>
      <c r="FL1" s="3" t="s">
        <v>62</v>
      </c>
      <c r="FM1" s="3" t="s">
        <v>62</v>
      </c>
      <c r="FN1" s="3" t="s">
        <v>62</v>
      </c>
      <c r="FO1" s="3" t="s">
        <v>62</v>
      </c>
      <c r="FP1" s="3" t="s">
        <v>62</v>
      </c>
      <c r="FQ1" s="3" t="s">
        <v>62</v>
      </c>
      <c r="FR1" s="3" t="s">
        <v>62</v>
      </c>
      <c r="FS1" s="3" t="s">
        <v>62</v>
      </c>
      <c r="FT1" s="3" t="s">
        <v>62</v>
      </c>
      <c r="FU1" s="3" t="s">
        <v>63</v>
      </c>
      <c r="FV1" s="3" t="s">
        <v>63</v>
      </c>
      <c r="FW1" s="3" t="s">
        <v>63</v>
      </c>
      <c r="FX1" s="3" t="s">
        <v>63</v>
      </c>
      <c r="FY1" s="3"/>
      <c r="FZ1" s="3" t="s">
        <v>64</v>
      </c>
      <c r="GA1" s="4"/>
      <c r="GB1" s="3"/>
      <c r="GC1" s="3"/>
      <c r="GD1" s="3"/>
      <c r="GG1" s="5" t="s">
        <v>0</v>
      </c>
    </row>
    <row r="2" spans="1:186" s="5" customFormat="1" ht="15">
      <c r="A2" s="6"/>
      <c r="B2" s="2"/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2</v>
      </c>
      <c r="K2" s="3" t="s">
        <v>72</v>
      </c>
      <c r="L2" s="3" t="s">
        <v>73</v>
      </c>
      <c r="M2" s="3" t="s">
        <v>74</v>
      </c>
      <c r="N2" s="3" t="s">
        <v>75</v>
      </c>
      <c r="O2" s="3" t="s">
        <v>76</v>
      </c>
      <c r="P2" s="3" t="s">
        <v>77</v>
      </c>
      <c r="Q2" s="3" t="s">
        <v>78</v>
      </c>
      <c r="R2" s="3" t="s">
        <v>79</v>
      </c>
      <c r="S2" s="3" t="s">
        <v>4</v>
      </c>
      <c r="T2" s="3" t="s">
        <v>80</v>
      </c>
      <c r="U2" s="3" t="s">
        <v>81</v>
      </c>
      <c r="V2" s="3" t="s">
        <v>82</v>
      </c>
      <c r="W2" s="3" t="s">
        <v>83</v>
      </c>
      <c r="X2" s="3" t="s">
        <v>84</v>
      </c>
      <c r="Y2" s="3" t="s">
        <v>36</v>
      </c>
      <c r="Z2" s="3" t="s">
        <v>85</v>
      </c>
      <c r="AA2" s="3" t="s">
        <v>86</v>
      </c>
      <c r="AB2" s="3" t="s">
        <v>7</v>
      </c>
      <c r="AC2" s="3" t="s">
        <v>87</v>
      </c>
      <c r="AD2" s="3" t="s">
        <v>88</v>
      </c>
      <c r="AE2" s="3" t="s">
        <v>32</v>
      </c>
      <c r="AF2" s="3" t="s">
        <v>9</v>
      </c>
      <c r="AG2" s="3" t="s">
        <v>10</v>
      </c>
      <c r="AH2" s="3" t="s">
        <v>89</v>
      </c>
      <c r="AI2" s="3" t="s">
        <v>90</v>
      </c>
      <c r="AJ2" s="3" t="s">
        <v>91</v>
      </c>
      <c r="AK2" s="3" t="s">
        <v>92</v>
      </c>
      <c r="AL2" s="3" t="s">
        <v>93</v>
      </c>
      <c r="AM2" s="3" t="s">
        <v>13</v>
      </c>
      <c r="AN2" s="3" t="s">
        <v>94</v>
      </c>
      <c r="AO2" s="3" t="s">
        <v>15</v>
      </c>
      <c r="AP2" s="3" t="s">
        <v>16</v>
      </c>
      <c r="AQ2" s="3" t="s">
        <v>17</v>
      </c>
      <c r="AR2" s="3" t="s">
        <v>18</v>
      </c>
      <c r="AS2" s="3" t="s">
        <v>19</v>
      </c>
      <c r="AT2" s="3" t="s">
        <v>95</v>
      </c>
      <c r="AU2" s="3" t="s">
        <v>31</v>
      </c>
      <c r="AV2" s="3" t="s">
        <v>96</v>
      </c>
      <c r="AW2" s="3" t="s">
        <v>20</v>
      </c>
      <c r="AX2" s="3" t="s">
        <v>97</v>
      </c>
      <c r="AY2" s="3" t="s">
        <v>98</v>
      </c>
      <c r="AZ2" s="3" t="s">
        <v>99</v>
      </c>
      <c r="BA2" s="3" t="s">
        <v>100</v>
      </c>
      <c r="BB2" s="3" t="s">
        <v>101</v>
      </c>
      <c r="BC2" s="3" t="s">
        <v>102</v>
      </c>
      <c r="BD2" s="3" t="s">
        <v>103</v>
      </c>
      <c r="BE2" s="3" t="s">
        <v>104</v>
      </c>
      <c r="BF2" s="3" t="s">
        <v>105</v>
      </c>
      <c r="BG2" s="3" t="s">
        <v>106</v>
      </c>
      <c r="BH2" s="3" t="s">
        <v>107</v>
      </c>
      <c r="BI2" s="3" t="s">
        <v>108</v>
      </c>
      <c r="BJ2" s="3" t="s">
        <v>109</v>
      </c>
      <c r="BK2" s="3" t="s">
        <v>110</v>
      </c>
      <c r="BL2" s="3" t="s">
        <v>111</v>
      </c>
      <c r="BM2" s="3" t="s">
        <v>112</v>
      </c>
      <c r="BN2" s="3" t="s">
        <v>113</v>
      </c>
      <c r="BO2" s="3" t="s">
        <v>114</v>
      </c>
      <c r="BP2" s="3" t="s">
        <v>115</v>
      </c>
      <c r="BQ2" s="3" t="s">
        <v>116</v>
      </c>
      <c r="BR2" s="3" t="s">
        <v>117</v>
      </c>
      <c r="BS2" s="3" t="s">
        <v>118</v>
      </c>
      <c r="BT2" s="3" t="s">
        <v>24</v>
      </c>
      <c r="BU2" s="3" t="s">
        <v>119</v>
      </c>
      <c r="BV2" s="3" t="s">
        <v>120</v>
      </c>
      <c r="BW2" s="3" t="s">
        <v>26</v>
      </c>
      <c r="BX2" s="3" t="s">
        <v>27</v>
      </c>
      <c r="BY2" s="3" t="s">
        <v>28</v>
      </c>
      <c r="BZ2" s="3" t="s">
        <v>121</v>
      </c>
      <c r="CA2" s="3" t="s">
        <v>122</v>
      </c>
      <c r="CB2" s="3" t="s">
        <v>30</v>
      </c>
      <c r="CC2" s="3" t="s">
        <v>123</v>
      </c>
      <c r="CD2" s="3" t="s">
        <v>124</v>
      </c>
      <c r="CE2" s="3" t="s">
        <v>125</v>
      </c>
      <c r="CF2" s="3" t="s">
        <v>126</v>
      </c>
      <c r="CG2" s="3" t="s">
        <v>127</v>
      </c>
      <c r="CH2" s="3" t="s">
        <v>128</v>
      </c>
      <c r="CI2" s="3" t="s">
        <v>129</v>
      </c>
      <c r="CJ2" s="3" t="s">
        <v>33</v>
      </c>
      <c r="CK2" s="3" t="s">
        <v>130</v>
      </c>
      <c r="CL2" s="3" t="s">
        <v>131</v>
      </c>
      <c r="CM2" s="3" t="s">
        <v>132</v>
      </c>
      <c r="CN2" s="3" t="s">
        <v>133</v>
      </c>
      <c r="CO2" s="3" t="s">
        <v>134</v>
      </c>
      <c r="CP2" s="3" t="s">
        <v>135</v>
      </c>
      <c r="CQ2" s="3" t="s">
        <v>136</v>
      </c>
      <c r="CR2" s="3" t="s">
        <v>137</v>
      </c>
      <c r="CS2" s="3" t="s">
        <v>138</v>
      </c>
      <c r="CT2" s="3" t="s">
        <v>139</v>
      </c>
      <c r="CU2" s="3" t="s">
        <v>140</v>
      </c>
      <c r="CV2" s="3" t="s">
        <v>141</v>
      </c>
      <c r="CW2" s="3" t="s">
        <v>142</v>
      </c>
      <c r="CX2" s="3" t="s">
        <v>143</v>
      </c>
      <c r="CY2" s="3" t="s">
        <v>144</v>
      </c>
      <c r="CZ2" s="3" t="s">
        <v>145</v>
      </c>
      <c r="DA2" s="3" t="s">
        <v>146</v>
      </c>
      <c r="DB2" s="3" t="s">
        <v>147</v>
      </c>
      <c r="DC2" s="3" t="s">
        <v>148</v>
      </c>
      <c r="DD2" s="3" t="s">
        <v>149</v>
      </c>
      <c r="DE2" s="3" t="s">
        <v>150</v>
      </c>
      <c r="DF2" s="3" t="s">
        <v>151</v>
      </c>
      <c r="DG2" s="3" t="s">
        <v>152</v>
      </c>
      <c r="DH2" s="3" t="s">
        <v>41</v>
      </c>
      <c r="DI2" s="3" t="s">
        <v>42</v>
      </c>
      <c r="DJ2" s="3" t="s">
        <v>17</v>
      </c>
      <c r="DK2" s="3" t="s">
        <v>153</v>
      </c>
      <c r="DL2" s="3" t="s">
        <v>43</v>
      </c>
      <c r="DM2" s="3" t="s">
        <v>154</v>
      </c>
      <c r="DN2" s="3" t="s">
        <v>155</v>
      </c>
      <c r="DO2" s="3" t="s">
        <v>156</v>
      </c>
      <c r="DP2" s="3" t="s">
        <v>157</v>
      </c>
      <c r="DQ2" s="3" t="s">
        <v>158</v>
      </c>
      <c r="DR2" s="3" t="s">
        <v>159</v>
      </c>
      <c r="DS2" s="3" t="s">
        <v>160</v>
      </c>
      <c r="DT2" s="3" t="s">
        <v>161</v>
      </c>
      <c r="DU2" s="3" t="s">
        <v>162</v>
      </c>
      <c r="DV2" s="3" t="s">
        <v>163</v>
      </c>
      <c r="DW2" s="3" t="s">
        <v>164</v>
      </c>
      <c r="DX2" s="3" t="s">
        <v>46</v>
      </c>
      <c r="DY2" s="3" t="s">
        <v>165</v>
      </c>
      <c r="DZ2" s="3" t="s">
        <v>166</v>
      </c>
      <c r="EA2" s="3" t="s">
        <v>47</v>
      </c>
      <c r="EB2" s="3" t="s">
        <v>167</v>
      </c>
      <c r="EC2" s="3" t="s">
        <v>168</v>
      </c>
      <c r="ED2" s="3" t="s">
        <v>169</v>
      </c>
      <c r="EE2" s="3" t="s">
        <v>170</v>
      </c>
      <c r="EF2" s="3" t="s">
        <v>171</v>
      </c>
      <c r="EG2" s="3" t="s">
        <v>172</v>
      </c>
      <c r="EH2" s="3" t="s">
        <v>173</v>
      </c>
      <c r="EI2" s="3" t="s">
        <v>174</v>
      </c>
      <c r="EJ2" s="3" t="s">
        <v>175</v>
      </c>
      <c r="EK2" s="3" t="s">
        <v>176</v>
      </c>
      <c r="EL2" s="3" t="s">
        <v>177</v>
      </c>
      <c r="EM2" s="3" t="s">
        <v>178</v>
      </c>
      <c r="EN2" s="3" t="s">
        <v>179</v>
      </c>
      <c r="EO2" s="3" t="s">
        <v>180</v>
      </c>
      <c r="EP2" s="3" t="s">
        <v>181</v>
      </c>
      <c r="EQ2" s="3" t="s">
        <v>182</v>
      </c>
      <c r="ER2" s="3" t="s">
        <v>183</v>
      </c>
      <c r="ES2" s="3" t="s">
        <v>184</v>
      </c>
      <c r="ET2" s="3" t="s">
        <v>41</v>
      </c>
      <c r="EU2" s="3" t="s">
        <v>185</v>
      </c>
      <c r="EV2" s="3" t="s">
        <v>186</v>
      </c>
      <c r="EW2" s="3" t="s">
        <v>187</v>
      </c>
      <c r="EX2" s="3" t="s">
        <v>188</v>
      </c>
      <c r="EY2" s="3" t="s">
        <v>189</v>
      </c>
      <c r="EZ2" s="3" t="s">
        <v>190</v>
      </c>
      <c r="FA2" s="3" t="s">
        <v>59</v>
      </c>
      <c r="FB2" s="3" t="s">
        <v>191</v>
      </c>
      <c r="FC2" s="3" t="s">
        <v>192</v>
      </c>
      <c r="FD2" s="3" t="s">
        <v>193</v>
      </c>
      <c r="FE2" s="3" t="s">
        <v>194</v>
      </c>
      <c r="FF2" s="3" t="s">
        <v>195</v>
      </c>
      <c r="FG2" s="3" t="s">
        <v>196</v>
      </c>
      <c r="FH2" s="3" t="s">
        <v>197</v>
      </c>
      <c r="FI2" s="3" t="s">
        <v>198</v>
      </c>
      <c r="FJ2" s="3" t="s">
        <v>199</v>
      </c>
      <c r="FK2" s="3" t="s">
        <v>200</v>
      </c>
      <c r="FL2" s="3" t="s">
        <v>201</v>
      </c>
      <c r="FM2" s="3" t="s">
        <v>202</v>
      </c>
      <c r="FN2" s="3" t="s">
        <v>203</v>
      </c>
      <c r="FO2" s="3" t="s">
        <v>190</v>
      </c>
      <c r="FP2" s="3" t="s">
        <v>204</v>
      </c>
      <c r="FQ2" s="3" t="s">
        <v>205</v>
      </c>
      <c r="FR2" s="3" t="s">
        <v>206</v>
      </c>
      <c r="FS2" s="3" t="s">
        <v>207</v>
      </c>
      <c r="FT2" s="3" t="s">
        <v>208</v>
      </c>
      <c r="FU2" s="3" t="s">
        <v>209</v>
      </c>
      <c r="FV2" s="3" t="s">
        <v>210</v>
      </c>
      <c r="FW2" s="3" t="s">
        <v>211</v>
      </c>
      <c r="FX2" s="3" t="s">
        <v>212</v>
      </c>
      <c r="FY2" s="3" t="s">
        <v>213</v>
      </c>
      <c r="FZ2" s="3" t="s">
        <v>214</v>
      </c>
      <c r="GA2" s="3"/>
      <c r="GB2" s="3"/>
      <c r="GC2" s="3"/>
      <c r="GD2" s="3"/>
    </row>
    <row r="3" spans="1:256" ht="15">
      <c r="A3" s="4" t="s">
        <v>215</v>
      </c>
      <c r="B3" s="7" t="s">
        <v>216</v>
      </c>
      <c r="C3" s="8">
        <v>6805</v>
      </c>
      <c r="D3" s="9">
        <v>38769</v>
      </c>
      <c r="E3" s="9">
        <v>6086.5</v>
      </c>
      <c r="F3" s="9">
        <v>13713</v>
      </c>
      <c r="G3" s="9">
        <v>956.5</v>
      </c>
      <c r="H3" s="9">
        <v>883</v>
      </c>
      <c r="I3" s="9">
        <v>8712</v>
      </c>
      <c r="J3" s="9">
        <v>1906</v>
      </c>
      <c r="K3" s="9">
        <v>268</v>
      </c>
      <c r="L3" s="9">
        <v>2480.5</v>
      </c>
      <c r="M3" s="9">
        <v>1361</v>
      </c>
      <c r="N3" s="9">
        <v>47189</v>
      </c>
      <c r="O3" s="9">
        <v>14001</v>
      </c>
      <c r="P3" s="9">
        <v>148</v>
      </c>
      <c r="Q3" s="9">
        <v>33679</v>
      </c>
      <c r="R3" s="9">
        <v>408</v>
      </c>
      <c r="S3" s="9">
        <v>1304</v>
      </c>
      <c r="T3" s="9">
        <v>126</v>
      </c>
      <c r="U3" s="9">
        <v>62.5</v>
      </c>
      <c r="V3" s="9">
        <v>238</v>
      </c>
      <c r="W3" s="9">
        <v>275.5</v>
      </c>
      <c r="X3" s="9">
        <v>46</v>
      </c>
      <c r="Y3" s="9">
        <v>457.5</v>
      </c>
      <c r="Z3" s="9">
        <v>245.5</v>
      </c>
      <c r="AA3" s="9">
        <v>24497.5</v>
      </c>
      <c r="AB3" s="9">
        <v>26806</v>
      </c>
      <c r="AC3" s="9">
        <v>888.5</v>
      </c>
      <c r="AD3" s="9">
        <v>980</v>
      </c>
      <c r="AE3" s="9">
        <v>107</v>
      </c>
      <c r="AF3" s="9">
        <v>159</v>
      </c>
      <c r="AG3" s="9">
        <v>835</v>
      </c>
      <c r="AH3" s="9">
        <v>925</v>
      </c>
      <c r="AI3" s="9">
        <v>296</v>
      </c>
      <c r="AJ3" s="9">
        <v>208</v>
      </c>
      <c r="AK3" s="9">
        <v>220.5</v>
      </c>
      <c r="AL3" s="9">
        <v>250</v>
      </c>
      <c r="AM3" s="9">
        <v>441.5</v>
      </c>
      <c r="AN3" s="9">
        <v>388</v>
      </c>
      <c r="AO3" s="9">
        <v>4584</v>
      </c>
      <c r="AP3" s="9">
        <v>68656</v>
      </c>
      <c r="AQ3" s="9">
        <v>239</v>
      </c>
      <c r="AR3" s="9">
        <v>56508</v>
      </c>
      <c r="AS3" s="9">
        <v>5578</v>
      </c>
      <c r="AT3" s="9">
        <v>2349</v>
      </c>
      <c r="AU3" s="9">
        <v>335.5</v>
      </c>
      <c r="AV3" s="9">
        <v>285</v>
      </c>
      <c r="AW3" s="9">
        <v>175.5</v>
      </c>
      <c r="AX3" s="9">
        <v>33</v>
      </c>
      <c r="AY3" s="9">
        <v>471.5</v>
      </c>
      <c r="AZ3" s="9">
        <v>9438</v>
      </c>
      <c r="BA3" s="9">
        <v>7994.5</v>
      </c>
      <c r="BB3" s="9">
        <v>6627</v>
      </c>
      <c r="BC3" s="9">
        <v>25927.5</v>
      </c>
      <c r="BD3" s="9">
        <v>4145.5</v>
      </c>
      <c r="BE3" s="9">
        <v>1377.5</v>
      </c>
      <c r="BF3" s="9">
        <v>21437</v>
      </c>
      <c r="BG3" s="9">
        <v>855.5</v>
      </c>
      <c r="BH3" s="9">
        <v>595</v>
      </c>
      <c r="BI3" s="9">
        <v>182</v>
      </c>
      <c r="BJ3" s="9">
        <v>5414.5</v>
      </c>
      <c r="BK3" s="9">
        <v>13346.5</v>
      </c>
      <c r="BL3" s="9">
        <v>167</v>
      </c>
      <c r="BM3" s="9">
        <v>272</v>
      </c>
      <c r="BN3" s="9">
        <v>3430</v>
      </c>
      <c r="BO3" s="9">
        <v>1454</v>
      </c>
      <c r="BP3" s="9">
        <v>180</v>
      </c>
      <c r="BQ3" s="9">
        <v>4772</v>
      </c>
      <c r="BR3" s="9">
        <v>4243</v>
      </c>
      <c r="BS3" s="9">
        <v>990</v>
      </c>
      <c r="BT3" s="9">
        <v>296</v>
      </c>
      <c r="BU3" s="9">
        <v>390</v>
      </c>
      <c r="BV3" s="9">
        <v>1122.5</v>
      </c>
      <c r="BW3" s="9">
        <v>1613</v>
      </c>
      <c r="BX3" s="9">
        <v>70</v>
      </c>
      <c r="BY3" s="9">
        <v>480.5</v>
      </c>
      <c r="BZ3" s="9">
        <v>197.5</v>
      </c>
      <c r="CA3" s="9">
        <v>160</v>
      </c>
      <c r="CB3" s="9">
        <v>76195</v>
      </c>
      <c r="CC3" s="9">
        <v>163</v>
      </c>
      <c r="CD3" s="9">
        <v>72</v>
      </c>
      <c r="CE3" s="9">
        <v>125</v>
      </c>
      <c r="CF3" s="9">
        <v>110</v>
      </c>
      <c r="CG3" s="9">
        <v>128</v>
      </c>
      <c r="CH3" s="9">
        <v>114</v>
      </c>
      <c r="CI3" s="9">
        <v>676</v>
      </c>
      <c r="CJ3" s="9">
        <v>983</v>
      </c>
      <c r="CK3" s="9">
        <v>3950.5</v>
      </c>
      <c r="CL3" s="9">
        <v>1229.5</v>
      </c>
      <c r="CM3" s="9">
        <v>680</v>
      </c>
      <c r="CN3" s="9">
        <v>24492.5</v>
      </c>
      <c r="CO3" s="9">
        <v>13809</v>
      </c>
      <c r="CP3" s="9">
        <v>1034.5</v>
      </c>
      <c r="CQ3" s="9">
        <v>1241</v>
      </c>
      <c r="CR3" s="9">
        <v>161</v>
      </c>
      <c r="CS3" s="9">
        <v>321</v>
      </c>
      <c r="CT3" s="9">
        <v>66.5</v>
      </c>
      <c r="CU3" s="9">
        <v>416</v>
      </c>
      <c r="CV3" s="9">
        <v>49</v>
      </c>
      <c r="CW3" s="9">
        <v>150</v>
      </c>
      <c r="CX3" s="9">
        <v>400</v>
      </c>
      <c r="CY3" s="9">
        <v>183</v>
      </c>
      <c r="CZ3" s="9">
        <v>2017.5</v>
      </c>
      <c r="DA3" s="9">
        <v>161</v>
      </c>
      <c r="DB3" s="9">
        <v>290</v>
      </c>
      <c r="DC3" s="9">
        <v>160</v>
      </c>
      <c r="DD3" s="9">
        <v>89</v>
      </c>
      <c r="DE3" s="9">
        <v>429</v>
      </c>
      <c r="DF3" s="9">
        <v>19607</v>
      </c>
      <c r="DG3" s="9">
        <v>77</v>
      </c>
      <c r="DH3" s="9">
        <v>1949.5</v>
      </c>
      <c r="DI3" s="9">
        <v>2536</v>
      </c>
      <c r="DJ3" s="9">
        <v>629</v>
      </c>
      <c r="DK3" s="9">
        <v>343</v>
      </c>
      <c r="DL3" s="9">
        <v>5542</v>
      </c>
      <c r="DM3" s="9">
        <v>283.5</v>
      </c>
      <c r="DN3" s="9">
        <v>1308.5</v>
      </c>
      <c r="DO3" s="9">
        <v>2771</v>
      </c>
      <c r="DP3" s="9">
        <v>182</v>
      </c>
      <c r="DQ3" s="9">
        <v>442</v>
      </c>
      <c r="DR3" s="9">
        <v>1195</v>
      </c>
      <c r="DS3" s="9">
        <v>761.5</v>
      </c>
      <c r="DT3" s="9">
        <v>147</v>
      </c>
      <c r="DU3" s="9">
        <v>381</v>
      </c>
      <c r="DV3" s="9">
        <v>183</v>
      </c>
      <c r="DW3" s="9">
        <v>336</v>
      </c>
      <c r="DX3" s="9">
        <v>164</v>
      </c>
      <c r="DY3" s="9">
        <v>313</v>
      </c>
      <c r="DZ3" s="9">
        <v>929</v>
      </c>
      <c r="EA3" s="9">
        <v>452</v>
      </c>
      <c r="EB3" s="9">
        <v>545.5</v>
      </c>
      <c r="EC3" s="9">
        <v>262</v>
      </c>
      <c r="ED3" s="9">
        <v>1558.5</v>
      </c>
      <c r="EE3" s="9">
        <v>216</v>
      </c>
      <c r="EF3" s="9">
        <v>1418</v>
      </c>
      <c r="EG3" s="9">
        <v>250</v>
      </c>
      <c r="EH3" s="9">
        <v>200</v>
      </c>
      <c r="EI3" s="9">
        <v>15417</v>
      </c>
      <c r="EJ3" s="9">
        <v>8107</v>
      </c>
      <c r="EK3" s="9">
        <v>588.5</v>
      </c>
      <c r="EL3" s="9">
        <v>413.5</v>
      </c>
      <c r="EM3" s="9">
        <v>488</v>
      </c>
      <c r="EN3" s="9">
        <v>1066.5</v>
      </c>
      <c r="EO3" s="9">
        <v>423.5</v>
      </c>
      <c r="EP3" s="9">
        <v>316</v>
      </c>
      <c r="EQ3" s="9">
        <v>2110</v>
      </c>
      <c r="ER3" s="9">
        <v>328</v>
      </c>
      <c r="ES3" s="9">
        <v>97.5</v>
      </c>
      <c r="ET3" s="9">
        <v>177</v>
      </c>
      <c r="EU3" s="9">
        <v>529.5</v>
      </c>
      <c r="EV3" s="9">
        <v>61.5</v>
      </c>
      <c r="EW3" s="9">
        <v>665</v>
      </c>
      <c r="EX3" s="9">
        <v>221</v>
      </c>
      <c r="EY3" s="9">
        <v>835</v>
      </c>
      <c r="EZ3" s="9">
        <v>110</v>
      </c>
      <c r="FA3" s="9">
        <v>2703.5</v>
      </c>
      <c r="FB3" s="9">
        <v>325</v>
      </c>
      <c r="FC3" s="9">
        <v>2439.5</v>
      </c>
      <c r="FD3" s="9">
        <v>317.5</v>
      </c>
      <c r="FE3" s="9">
        <v>92</v>
      </c>
      <c r="FF3" s="9">
        <v>163</v>
      </c>
      <c r="FG3" s="9">
        <v>100</v>
      </c>
      <c r="FH3" s="9">
        <v>78</v>
      </c>
      <c r="FI3" s="9">
        <v>1627.5</v>
      </c>
      <c r="FJ3" s="9">
        <v>1620</v>
      </c>
      <c r="FK3" s="9">
        <v>1978.5</v>
      </c>
      <c r="FL3" s="9">
        <v>4045</v>
      </c>
      <c r="FM3" s="9">
        <v>2848.5</v>
      </c>
      <c r="FN3" s="9">
        <v>17571</v>
      </c>
      <c r="FO3" s="9">
        <v>1008</v>
      </c>
      <c r="FP3" s="9">
        <v>2087</v>
      </c>
      <c r="FQ3" s="9">
        <v>748</v>
      </c>
      <c r="FR3" s="9">
        <v>137</v>
      </c>
      <c r="FS3" s="9">
        <v>147</v>
      </c>
      <c r="FT3" s="9">
        <v>78</v>
      </c>
      <c r="FU3" s="9">
        <v>712</v>
      </c>
      <c r="FV3" s="9">
        <v>614.5</v>
      </c>
      <c r="FW3" s="9">
        <v>121</v>
      </c>
      <c r="FX3" s="9">
        <v>71</v>
      </c>
      <c r="FY3" s="10"/>
      <c r="FZ3" s="10">
        <f aca="true" t="shared" si="0" ref="FZ3:FZ11">SUM(C3:FX3)</f>
        <v>741980</v>
      </c>
      <c r="GA3" s="10"/>
      <c r="GB3" s="10"/>
      <c r="GC3" s="11"/>
      <c r="GD3" s="10"/>
      <c r="GE3" s="10"/>
      <c r="GF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5">
      <c r="A4" s="4" t="s">
        <v>217</v>
      </c>
      <c r="B4" s="7" t="s">
        <v>218</v>
      </c>
      <c r="C4" s="9">
        <v>281</v>
      </c>
      <c r="D4" s="9">
        <v>1650</v>
      </c>
      <c r="E4" s="9">
        <v>299.5</v>
      </c>
      <c r="F4" s="9">
        <v>677.5</v>
      </c>
      <c r="G4" s="9">
        <v>31.5</v>
      </c>
      <c r="H4" s="9">
        <v>31.5</v>
      </c>
      <c r="I4" s="9">
        <v>411</v>
      </c>
      <c r="J4" s="9">
        <v>85.5</v>
      </c>
      <c r="K4" s="9">
        <v>10.5</v>
      </c>
      <c r="L4" s="9">
        <v>127</v>
      </c>
      <c r="M4" s="9">
        <v>59.5</v>
      </c>
      <c r="N4" s="9">
        <v>1865.5</v>
      </c>
      <c r="O4" s="9">
        <v>512.5</v>
      </c>
      <c r="P4" s="9">
        <v>3.5</v>
      </c>
      <c r="Q4" s="9">
        <v>1748.5</v>
      </c>
      <c r="R4" s="9">
        <v>14</v>
      </c>
      <c r="S4" s="9">
        <v>49</v>
      </c>
      <c r="T4" s="9">
        <v>4.5</v>
      </c>
      <c r="U4" s="9">
        <v>1.5</v>
      </c>
      <c r="V4" s="9">
        <v>8</v>
      </c>
      <c r="W4" s="9">
        <v>4</v>
      </c>
      <c r="X4" s="9">
        <v>1.5</v>
      </c>
      <c r="Y4" s="9">
        <v>18.5</v>
      </c>
      <c r="Z4" s="9">
        <v>11</v>
      </c>
      <c r="AA4" s="9">
        <v>1135.5</v>
      </c>
      <c r="AB4" s="9">
        <v>1056.5</v>
      </c>
      <c r="AC4" s="9">
        <v>31.5</v>
      </c>
      <c r="AD4" s="9">
        <v>37.5</v>
      </c>
      <c r="AE4" s="9">
        <v>6.5</v>
      </c>
      <c r="AF4" s="9">
        <v>7.5</v>
      </c>
      <c r="AG4" s="9">
        <v>41.5</v>
      </c>
      <c r="AH4" s="9">
        <v>33.5</v>
      </c>
      <c r="AI4" s="9">
        <v>18</v>
      </c>
      <c r="AJ4" s="9">
        <v>8.5</v>
      </c>
      <c r="AK4" s="9">
        <v>9</v>
      </c>
      <c r="AL4" s="9">
        <v>9.5</v>
      </c>
      <c r="AM4" s="9">
        <v>18.5</v>
      </c>
      <c r="AN4" s="9">
        <v>8.5</v>
      </c>
      <c r="AO4" s="9">
        <v>190</v>
      </c>
      <c r="AP4" s="9">
        <v>3675</v>
      </c>
      <c r="AQ4" s="9">
        <v>13.5</v>
      </c>
      <c r="AR4" s="9">
        <v>2346</v>
      </c>
      <c r="AS4" s="9">
        <v>273</v>
      </c>
      <c r="AT4" s="9">
        <v>87</v>
      </c>
      <c r="AU4" s="9">
        <v>13.5</v>
      </c>
      <c r="AV4" s="9">
        <v>9.5</v>
      </c>
      <c r="AW4" s="9">
        <v>5.5</v>
      </c>
      <c r="AX4" s="9">
        <v>1.5</v>
      </c>
      <c r="AY4" s="9">
        <v>14</v>
      </c>
      <c r="AZ4" s="9">
        <v>570.5</v>
      </c>
      <c r="BA4" s="9">
        <v>383</v>
      </c>
      <c r="BB4" s="9">
        <v>379</v>
      </c>
      <c r="BC4" s="9">
        <v>1334</v>
      </c>
      <c r="BD4" s="9">
        <v>166</v>
      </c>
      <c r="BE4" s="9">
        <v>47</v>
      </c>
      <c r="BF4" s="9">
        <v>771</v>
      </c>
      <c r="BG4" s="9">
        <v>42</v>
      </c>
      <c r="BH4" s="9">
        <v>17</v>
      </c>
      <c r="BI4" s="9">
        <v>6.5</v>
      </c>
      <c r="BJ4" s="9">
        <v>185.5</v>
      </c>
      <c r="BK4" s="9">
        <v>613.5</v>
      </c>
      <c r="BL4" s="9">
        <v>2</v>
      </c>
      <c r="BM4" s="9">
        <v>6.5</v>
      </c>
      <c r="BN4" s="9">
        <v>148.5</v>
      </c>
      <c r="BO4" s="9">
        <v>63</v>
      </c>
      <c r="BP4" s="9">
        <v>6</v>
      </c>
      <c r="BQ4" s="9">
        <v>231.5</v>
      </c>
      <c r="BR4" s="9">
        <v>187.5</v>
      </c>
      <c r="BS4" s="9">
        <v>39</v>
      </c>
      <c r="BT4" s="9">
        <v>22</v>
      </c>
      <c r="BU4" s="9">
        <v>16.5</v>
      </c>
      <c r="BV4" s="9">
        <v>42</v>
      </c>
      <c r="BW4" s="9">
        <v>65.5</v>
      </c>
      <c r="BX4" s="9">
        <v>2</v>
      </c>
      <c r="BY4" s="9">
        <v>19.5</v>
      </c>
      <c r="BZ4" s="9">
        <v>8</v>
      </c>
      <c r="CA4" s="9">
        <v>5</v>
      </c>
      <c r="CB4" s="9">
        <v>2951</v>
      </c>
      <c r="CC4" s="9">
        <v>5</v>
      </c>
      <c r="CD4" s="9">
        <v>3.5</v>
      </c>
      <c r="CE4" s="9">
        <v>7.5</v>
      </c>
      <c r="CF4" s="9">
        <v>3</v>
      </c>
      <c r="CG4" s="9">
        <v>9</v>
      </c>
      <c r="CH4" s="9">
        <v>5</v>
      </c>
      <c r="CI4" s="9">
        <v>31</v>
      </c>
      <c r="CJ4" s="9">
        <v>56.5</v>
      </c>
      <c r="CK4" s="9">
        <v>189.5</v>
      </c>
      <c r="CL4" s="9">
        <v>48</v>
      </c>
      <c r="CM4" s="9">
        <v>35</v>
      </c>
      <c r="CN4" s="9">
        <v>1082.5</v>
      </c>
      <c r="CO4" s="9">
        <v>590</v>
      </c>
      <c r="CP4" s="9">
        <v>45.5</v>
      </c>
      <c r="CQ4" s="9">
        <v>60</v>
      </c>
      <c r="CR4" s="9">
        <v>3</v>
      </c>
      <c r="CS4" s="9">
        <v>10</v>
      </c>
      <c r="CT4" s="9">
        <v>5</v>
      </c>
      <c r="CU4" s="9">
        <v>9</v>
      </c>
      <c r="CV4" s="9">
        <v>0.5</v>
      </c>
      <c r="CW4" s="9">
        <v>10.5</v>
      </c>
      <c r="CX4" s="9">
        <v>24.5</v>
      </c>
      <c r="CY4" s="9">
        <v>1.5</v>
      </c>
      <c r="CZ4" s="9">
        <v>77.5</v>
      </c>
      <c r="DA4" s="9">
        <v>6.5</v>
      </c>
      <c r="DB4" s="9">
        <v>9.5</v>
      </c>
      <c r="DC4" s="9">
        <v>6.5</v>
      </c>
      <c r="DD4" s="9">
        <v>4.5</v>
      </c>
      <c r="DE4" s="9">
        <v>15.5</v>
      </c>
      <c r="DF4" s="9">
        <v>812.5</v>
      </c>
      <c r="DG4" s="9">
        <v>2</v>
      </c>
      <c r="DH4" s="9">
        <v>92.5</v>
      </c>
      <c r="DI4" s="9">
        <v>104.5</v>
      </c>
      <c r="DJ4" s="9">
        <v>22.5</v>
      </c>
      <c r="DK4" s="9">
        <v>15</v>
      </c>
      <c r="DL4" s="9">
        <v>219</v>
      </c>
      <c r="DM4" s="9">
        <v>10.5</v>
      </c>
      <c r="DN4" s="9">
        <v>57</v>
      </c>
      <c r="DO4" s="9">
        <v>111</v>
      </c>
      <c r="DP4" s="9">
        <v>6.5</v>
      </c>
      <c r="DQ4" s="9">
        <v>15</v>
      </c>
      <c r="DR4" s="9">
        <v>48.5</v>
      </c>
      <c r="DS4" s="9">
        <v>30.5</v>
      </c>
      <c r="DT4" s="9">
        <v>6.5</v>
      </c>
      <c r="DU4" s="9">
        <v>13</v>
      </c>
      <c r="DV4" s="9">
        <v>7.5</v>
      </c>
      <c r="DW4" s="9">
        <v>9.5</v>
      </c>
      <c r="DX4" s="9">
        <v>6.5</v>
      </c>
      <c r="DY4" s="9">
        <v>12.5</v>
      </c>
      <c r="DZ4" s="9">
        <v>41</v>
      </c>
      <c r="EA4" s="9">
        <v>21</v>
      </c>
      <c r="EB4" s="9">
        <v>23</v>
      </c>
      <c r="EC4" s="9">
        <v>10.5</v>
      </c>
      <c r="ED4" s="9">
        <v>56.5</v>
      </c>
      <c r="EE4" s="9">
        <v>7.5</v>
      </c>
      <c r="EF4" s="9">
        <v>64.5</v>
      </c>
      <c r="EG4" s="9">
        <v>8.5</v>
      </c>
      <c r="EH4" s="9">
        <v>6</v>
      </c>
      <c r="EI4" s="9">
        <v>723</v>
      </c>
      <c r="EJ4" s="9">
        <v>283.5</v>
      </c>
      <c r="EK4" s="9">
        <v>33</v>
      </c>
      <c r="EL4" s="9">
        <v>19.5</v>
      </c>
      <c r="EM4" s="9">
        <v>17</v>
      </c>
      <c r="EN4" s="9">
        <v>47</v>
      </c>
      <c r="EO4" s="9">
        <v>15.5</v>
      </c>
      <c r="EP4" s="9">
        <v>15</v>
      </c>
      <c r="EQ4" s="9">
        <v>82.5</v>
      </c>
      <c r="ER4" s="9">
        <v>15.5</v>
      </c>
      <c r="ES4" s="9">
        <v>4</v>
      </c>
      <c r="ET4" s="9">
        <v>8.5</v>
      </c>
      <c r="EU4" s="9">
        <v>29</v>
      </c>
      <c r="EV4" s="9">
        <v>2</v>
      </c>
      <c r="EW4" s="9">
        <v>35</v>
      </c>
      <c r="EX4" s="9">
        <v>14.5</v>
      </c>
      <c r="EY4" s="9">
        <v>9.5</v>
      </c>
      <c r="EZ4" s="9">
        <v>5.5</v>
      </c>
      <c r="FA4" s="9">
        <v>152</v>
      </c>
      <c r="FB4" s="9">
        <v>14</v>
      </c>
      <c r="FC4" s="9">
        <v>91</v>
      </c>
      <c r="FD4" s="9">
        <v>13</v>
      </c>
      <c r="FE4" s="9">
        <v>3</v>
      </c>
      <c r="FF4" s="9">
        <v>6</v>
      </c>
      <c r="FG4" s="9">
        <v>6</v>
      </c>
      <c r="FH4" s="9">
        <v>6</v>
      </c>
      <c r="FI4" s="9">
        <v>75</v>
      </c>
      <c r="FJ4" s="9">
        <v>77.5</v>
      </c>
      <c r="FK4" s="9">
        <v>89.5</v>
      </c>
      <c r="FL4" s="9">
        <v>190</v>
      </c>
      <c r="FM4" s="9">
        <v>143</v>
      </c>
      <c r="FN4" s="9">
        <v>834.5</v>
      </c>
      <c r="FO4" s="9">
        <v>44.5</v>
      </c>
      <c r="FP4" s="9">
        <v>96</v>
      </c>
      <c r="FQ4" s="9">
        <v>25.5</v>
      </c>
      <c r="FR4" s="9">
        <v>5</v>
      </c>
      <c r="FS4" s="9">
        <v>7</v>
      </c>
      <c r="FT4" s="9">
        <v>3.5</v>
      </c>
      <c r="FU4" s="9">
        <v>34</v>
      </c>
      <c r="FV4" s="9">
        <v>30.5</v>
      </c>
      <c r="FW4" s="9">
        <v>8</v>
      </c>
      <c r="FX4" s="9">
        <v>3.5</v>
      </c>
      <c r="FY4" s="10"/>
      <c r="FZ4" s="10">
        <f t="shared" si="0"/>
        <v>32801</v>
      </c>
      <c r="GA4" s="10"/>
      <c r="GB4" s="10"/>
      <c r="GC4" s="11"/>
      <c r="GD4" s="10"/>
      <c r="GE4" s="10"/>
      <c r="GF4" s="10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5">
      <c r="A5" s="13" t="s">
        <v>219</v>
      </c>
      <c r="B5" s="14" t="s">
        <v>220</v>
      </c>
      <c r="C5" s="15">
        <v>30</v>
      </c>
      <c r="D5" s="15">
        <v>148</v>
      </c>
      <c r="E5" s="15">
        <v>30.5</v>
      </c>
      <c r="F5" s="15">
        <v>113.5</v>
      </c>
      <c r="G5" s="15">
        <v>6.5</v>
      </c>
      <c r="H5" s="15">
        <v>11.5</v>
      </c>
      <c r="I5" s="15">
        <v>66</v>
      </c>
      <c r="J5" s="15">
        <v>17.5</v>
      </c>
      <c r="K5" s="15">
        <v>0.5</v>
      </c>
      <c r="L5" s="15">
        <v>24.5</v>
      </c>
      <c r="M5" s="15">
        <v>10.5</v>
      </c>
      <c r="N5" s="15">
        <v>261</v>
      </c>
      <c r="O5" s="15">
        <v>48</v>
      </c>
      <c r="P5" s="15">
        <v>2</v>
      </c>
      <c r="Q5" s="15">
        <v>156.5</v>
      </c>
      <c r="R5" s="15">
        <v>4.5</v>
      </c>
      <c r="S5" s="15">
        <v>5</v>
      </c>
      <c r="T5" s="15">
        <v>1</v>
      </c>
      <c r="U5" s="15">
        <v>1.5</v>
      </c>
      <c r="V5" s="15">
        <v>3.5</v>
      </c>
      <c r="W5" s="16">
        <v>0</v>
      </c>
      <c r="X5" s="15">
        <v>0</v>
      </c>
      <c r="Y5" s="15">
        <v>2</v>
      </c>
      <c r="Z5" s="15">
        <v>2.5</v>
      </c>
      <c r="AA5" s="15">
        <v>155.5</v>
      </c>
      <c r="AB5" s="15">
        <v>119</v>
      </c>
      <c r="AC5" s="15">
        <v>6</v>
      </c>
      <c r="AD5" s="15">
        <v>8.5</v>
      </c>
      <c r="AE5" s="15">
        <v>0</v>
      </c>
      <c r="AF5" s="15">
        <v>1</v>
      </c>
      <c r="AG5" s="15">
        <v>4</v>
      </c>
      <c r="AH5" s="15">
        <v>4.5</v>
      </c>
      <c r="AI5" s="15">
        <v>1.5</v>
      </c>
      <c r="AJ5" s="15">
        <v>0</v>
      </c>
      <c r="AK5" s="15">
        <v>0</v>
      </c>
      <c r="AL5" s="15">
        <v>2</v>
      </c>
      <c r="AM5" s="15">
        <v>7</v>
      </c>
      <c r="AN5" s="15">
        <v>1.5</v>
      </c>
      <c r="AO5" s="15">
        <v>34</v>
      </c>
      <c r="AP5" s="15">
        <v>73.5</v>
      </c>
      <c r="AQ5" s="15">
        <v>1</v>
      </c>
      <c r="AR5" s="15">
        <v>260.5</v>
      </c>
      <c r="AS5" s="15">
        <v>37</v>
      </c>
      <c r="AT5" s="15">
        <v>16.5</v>
      </c>
      <c r="AU5" s="15">
        <v>2</v>
      </c>
      <c r="AV5" s="15">
        <v>1</v>
      </c>
      <c r="AW5" s="15">
        <v>1</v>
      </c>
      <c r="AX5" s="15">
        <v>0</v>
      </c>
      <c r="AY5" s="15">
        <v>3.5</v>
      </c>
      <c r="AZ5" s="15">
        <v>71</v>
      </c>
      <c r="BA5" s="15">
        <v>79.5</v>
      </c>
      <c r="BB5" s="15">
        <v>82</v>
      </c>
      <c r="BC5" s="15">
        <v>101.5</v>
      </c>
      <c r="BD5" s="15">
        <v>24</v>
      </c>
      <c r="BE5" s="15">
        <v>2.5</v>
      </c>
      <c r="BF5" s="15">
        <v>66.5</v>
      </c>
      <c r="BG5" s="15">
        <v>6.5</v>
      </c>
      <c r="BH5" s="15">
        <v>2.5</v>
      </c>
      <c r="BI5" s="15">
        <v>0.5</v>
      </c>
      <c r="BJ5" s="15">
        <v>18</v>
      </c>
      <c r="BK5" s="15">
        <v>81</v>
      </c>
      <c r="BL5" s="15">
        <v>0.5</v>
      </c>
      <c r="BM5" s="15">
        <v>1.5</v>
      </c>
      <c r="BN5" s="15">
        <v>57.5</v>
      </c>
      <c r="BO5" s="15">
        <v>23</v>
      </c>
      <c r="BP5" s="15">
        <v>0.5</v>
      </c>
      <c r="BQ5" s="15">
        <v>17</v>
      </c>
      <c r="BR5" s="15">
        <v>20</v>
      </c>
      <c r="BS5" s="15">
        <v>5</v>
      </c>
      <c r="BT5" s="15">
        <v>4</v>
      </c>
      <c r="BU5" s="15">
        <v>5.5</v>
      </c>
      <c r="BV5" s="15">
        <v>9</v>
      </c>
      <c r="BW5" s="15">
        <v>6.5</v>
      </c>
      <c r="BX5" s="15">
        <v>0.5</v>
      </c>
      <c r="BY5" s="15">
        <v>4.5</v>
      </c>
      <c r="BZ5" s="15">
        <v>1.5</v>
      </c>
      <c r="CA5" s="15">
        <v>1.5</v>
      </c>
      <c r="CB5" s="15">
        <v>252.5</v>
      </c>
      <c r="CC5" s="15">
        <v>1</v>
      </c>
      <c r="CD5" s="15">
        <v>0</v>
      </c>
      <c r="CE5" s="15">
        <v>3</v>
      </c>
      <c r="CF5" s="15">
        <v>0.5</v>
      </c>
      <c r="CG5" s="15">
        <v>3.5</v>
      </c>
      <c r="CH5" s="15">
        <v>0</v>
      </c>
      <c r="CI5" s="15">
        <v>4.5</v>
      </c>
      <c r="CJ5" s="15">
        <v>2.5</v>
      </c>
      <c r="CK5" s="15">
        <v>14</v>
      </c>
      <c r="CL5" s="15">
        <v>4.5</v>
      </c>
      <c r="CM5" s="15">
        <v>3.5</v>
      </c>
      <c r="CN5" s="15">
        <v>79.5</v>
      </c>
      <c r="CO5" s="15">
        <v>89.5</v>
      </c>
      <c r="CP5" s="15">
        <v>1</v>
      </c>
      <c r="CQ5" s="15">
        <v>18</v>
      </c>
      <c r="CR5" s="15">
        <v>2.5</v>
      </c>
      <c r="CS5" s="15">
        <v>0</v>
      </c>
      <c r="CT5" s="15">
        <v>0</v>
      </c>
      <c r="CU5" s="15">
        <v>0</v>
      </c>
      <c r="CV5" s="15">
        <v>0</v>
      </c>
      <c r="CW5" s="15">
        <v>1.5</v>
      </c>
      <c r="CX5" s="15">
        <v>1</v>
      </c>
      <c r="CY5" s="15">
        <v>0.5</v>
      </c>
      <c r="CZ5" s="15">
        <v>25.5</v>
      </c>
      <c r="DA5" s="15">
        <v>2</v>
      </c>
      <c r="DB5" s="15">
        <v>2.5</v>
      </c>
      <c r="DC5" s="15">
        <v>2.5</v>
      </c>
      <c r="DD5" s="15">
        <v>1</v>
      </c>
      <c r="DE5" s="15">
        <v>1</v>
      </c>
      <c r="DF5" s="15">
        <v>104.5</v>
      </c>
      <c r="DG5" s="15">
        <v>0</v>
      </c>
      <c r="DH5" s="15">
        <v>21</v>
      </c>
      <c r="DI5" s="15">
        <v>14.5</v>
      </c>
      <c r="DJ5" s="15">
        <v>2</v>
      </c>
      <c r="DK5" s="15">
        <v>0</v>
      </c>
      <c r="DL5" s="15">
        <v>30</v>
      </c>
      <c r="DM5" s="15">
        <v>2.5</v>
      </c>
      <c r="DN5" s="15">
        <v>5</v>
      </c>
      <c r="DO5" s="15">
        <v>8.5</v>
      </c>
      <c r="DP5" s="15">
        <v>1</v>
      </c>
      <c r="DQ5" s="15">
        <v>1</v>
      </c>
      <c r="DR5" s="15">
        <v>9.5</v>
      </c>
      <c r="DS5" s="15">
        <v>5</v>
      </c>
      <c r="DT5" s="15">
        <v>1.5</v>
      </c>
      <c r="DU5" s="15">
        <v>2</v>
      </c>
      <c r="DV5" s="15">
        <v>1</v>
      </c>
      <c r="DW5" s="15">
        <v>0</v>
      </c>
      <c r="DX5" s="15">
        <v>0.5</v>
      </c>
      <c r="DY5" s="15">
        <v>1</v>
      </c>
      <c r="DZ5" s="15">
        <v>9</v>
      </c>
      <c r="EA5" s="15">
        <v>5</v>
      </c>
      <c r="EB5" s="15">
        <v>7.5</v>
      </c>
      <c r="EC5" s="15">
        <v>7</v>
      </c>
      <c r="ED5" s="15">
        <v>1.5</v>
      </c>
      <c r="EE5" s="15">
        <v>0</v>
      </c>
      <c r="EF5" s="15">
        <v>11</v>
      </c>
      <c r="EG5" s="15">
        <v>3</v>
      </c>
      <c r="EH5" s="15">
        <v>1</v>
      </c>
      <c r="EI5" s="15">
        <v>51</v>
      </c>
      <c r="EJ5" s="15">
        <v>52.5</v>
      </c>
      <c r="EK5" s="15">
        <v>6.5</v>
      </c>
      <c r="EL5" s="15">
        <v>8</v>
      </c>
      <c r="EM5" s="15">
        <v>0</v>
      </c>
      <c r="EN5" s="15">
        <v>4.5</v>
      </c>
      <c r="EO5" s="15">
        <v>0.5</v>
      </c>
      <c r="EP5" s="15">
        <v>3</v>
      </c>
      <c r="EQ5" s="15">
        <v>15</v>
      </c>
      <c r="ER5" s="15">
        <v>3</v>
      </c>
      <c r="ES5" s="15">
        <v>1.5</v>
      </c>
      <c r="ET5" s="15">
        <v>0.5</v>
      </c>
      <c r="EU5" s="15">
        <v>3.5</v>
      </c>
      <c r="EV5" s="15">
        <v>0</v>
      </c>
      <c r="EW5" s="15">
        <v>6.5</v>
      </c>
      <c r="EX5" s="15">
        <v>3</v>
      </c>
      <c r="EY5" s="15">
        <v>4</v>
      </c>
      <c r="EZ5" s="15">
        <v>3</v>
      </c>
      <c r="FA5" s="15">
        <v>15</v>
      </c>
      <c r="FB5" s="15">
        <v>1</v>
      </c>
      <c r="FC5" s="15">
        <v>7</v>
      </c>
      <c r="FD5" s="15">
        <v>4</v>
      </c>
      <c r="FE5" s="15">
        <v>0</v>
      </c>
      <c r="FF5" s="15">
        <v>0.5</v>
      </c>
      <c r="FG5" s="15">
        <v>0</v>
      </c>
      <c r="FH5" s="15">
        <v>1</v>
      </c>
      <c r="FI5" s="15">
        <v>11.5</v>
      </c>
      <c r="FJ5" s="15">
        <v>10</v>
      </c>
      <c r="FK5" s="15">
        <v>14</v>
      </c>
      <c r="FL5" s="15">
        <v>27.5</v>
      </c>
      <c r="FM5" s="15">
        <v>17.5</v>
      </c>
      <c r="FN5" s="15">
        <v>102.5</v>
      </c>
      <c r="FO5" s="15">
        <v>1.5</v>
      </c>
      <c r="FP5" s="15">
        <v>9.5</v>
      </c>
      <c r="FQ5" s="15">
        <v>2</v>
      </c>
      <c r="FR5" s="15">
        <v>1</v>
      </c>
      <c r="FS5" s="15">
        <v>1</v>
      </c>
      <c r="FT5" s="15">
        <v>0</v>
      </c>
      <c r="FU5" s="15">
        <v>7.5</v>
      </c>
      <c r="FV5" s="15">
        <v>9.5</v>
      </c>
      <c r="FW5" s="15">
        <v>1.5</v>
      </c>
      <c r="FX5" s="15">
        <v>0</v>
      </c>
      <c r="FY5" s="17"/>
      <c r="FZ5" s="10">
        <f t="shared" si="0"/>
        <v>3564.5</v>
      </c>
      <c r="GA5" s="10"/>
      <c r="GB5" s="10"/>
      <c r="GC5" s="10"/>
      <c r="GD5" s="10"/>
      <c r="GE5" s="10"/>
      <c r="GF5" s="10"/>
      <c r="GG5" s="12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89" s="5" customFormat="1" ht="15">
      <c r="A6" s="3" t="s">
        <v>221</v>
      </c>
      <c r="B6" s="2" t="s">
        <v>222</v>
      </c>
      <c r="C6" s="16">
        <f>SUM(C3:C5)</f>
        <v>7116</v>
      </c>
      <c r="D6" s="16">
        <f aca="true" t="shared" si="1" ref="D6:BO6">SUM(D3:D5)</f>
        <v>40567</v>
      </c>
      <c r="E6" s="16">
        <f t="shared" si="1"/>
        <v>6416.5</v>
      </c>
      <c r="F6" s="16">
        <f t="shared" si="1"/>
        <v>14504</v>
      </c>
      <c r="G6" s="16">
        <f t="shared" si="1"/>
        <v>994.5</v>
      </c>
      <c r="H6" s="16">
        <f t="shared" si="1"/>
        <v>926</v>
      </c>
      <c r="I6" s="16">
        <f t="shared" si="1"/>
        <v>9189</v>
      </c>
      <c r="J6" s="16">
        <f t="shared" si="1"/>
        <v>2009</v>
      </c>
      <c r="K6" s="16">
        <f t="shared" si="1"/>
        <v>279</v>
      </c>
      <c r="L6" s="16">
        <f t="shared" si="1"/>
        <v>2632</v>
      </c>
      <c r="M6" s="16">
        <f t="shared" si="1"/>
        <v>1431</v>
      </c>
      <c r="N6" s="16">
        <f t="shared" si="1"/>
        <v>49315.5</v>
      </c>
      <c r="O6" s="16">
        <f t="shared" si="1"/>
        <v>14561.5</v>
      </c>
      <c r="P6" s="16">
        <f t="shared" si="1"/>
        <v>153.5</v>
      </c>
      <c r="Q6" s="16">
        <f t="shared" si="1"/>
        <v>35584</v>
      </c>
      <c r="R6" s="16">
        <f t="shared" si="1"/>
        <v>426.5</v>
      </c>
      <c r="S6" s="16">
        <f t="shared" si="1"/>
        <v>1358</v>
      </c>
      <c r="T6" s="16">
        <f t="shared" si="1"/>
        <v>131.5</v>
      </c>
      <c r="U6" s="16">
        <f t="shared" si="1"/>
        <v>65.5</v>
      </c>
      <c r="V6" s="16">
        <f t="shared" si="1"/>
        <v>249.5</v>
      </c>
      <c r="W6" s="16">
        <f t="shared" si="1"/>
        <v>279.5</v>
      </c>
      <c r="X6" s="16">
        <f t="shared" si="1"/>
        <v>47.5</v>
      </c>
      <c r="Y6" s="16">
        <f t="shared" si="1"/>
        <v>478</v>
      </c>
      <c r="Z6" s="16">
        <f t="shared" si="1"/>
        <v>259</v>
      </c>
      <c r="AA6" s="16">
        <f t="shared" si="1"/>
        <v>25788.5</v>
      </c>
      <c r="AB6" s="16">
        <f t="shared" si="1"/>
        <v>27981.5</v>
      </c>
      <c r="AC6" s="16">
        <f t="shared" si="1"/>
        <v>926</v>
      </c>
      <c r="AD6" s="16">
        <f t="shared" si="1"/>
        <v>1026</v>
      </c>
      <c r="AE6" s="16">
        <f t="shared" si="1"/>
        <v>113.5</v>
      </c>
      <c r="AF6" s="16">
        <f t="shared" si="1"/>
        <v>167.5</v>
      </c>
      <c r="AG6" s="16">
        <f t="shared" si="1"/>
        <v>880.5</v>
      </c>
      <c r="AH6" s="16">
        <f t="shared" si="1"/>
        <v>963</v>
      </c>
      <c r="AI6" s="16">
        <f t="shared" si="1"/>
        <v>315.5</v>
      </c>
      <c r="AJ6" s="16">
        <f t="shared" si="1"/>
        <v>216.5</v>
      </c>
      <c r="AK6" s="16">
        <f t="shared" si="1"/>
        <v>229.5</v>
      </c>
      <c r="AL6" s="16">
        <f t="shared" si="1"/>
        <v>261.5</v>
      </c>
      <c r="AM6" s="16">
        <f t="shared" si="1"/>
        <v>467</v>
      </c>
      <c r="AN6" s="16">
        <f t="shared" si="1"/>
        <v>398</v>
      </c>
      <c r="AO6" s="16">
        <f t="shared" si="1"/>
        <v>4808</v>
      </c>
      <c r="AP6" s="16">
        <f t="shared" si="1"/>
        <v>72404.5</v>
      </c>
      <c r="AQ6" s="16">
        <f t="shared" si="1"/>
        <v>253.5</v>
      </c>
      <c r="AR6" s="16">
        <f t="shared" si="1"/>
        <v>59114.5</v>
      </c>
      <c r="AS6" s="16">
        <f>SUM(AS3:AS5)</f>
        <v>5888</v>
      </c>
      <c r="AT6" s="16">
        <f t="shared" si="1"/>
        <v>2452.5</v>
      </c>
      <c r="AU6" s="16">
        <f t="shared" si="1"/>
        <v>351</v>
      </c>
      <c r="AV6" s="16">
        <f t="shared" si="1"/>
        <v>295.5</v>
      </c>
      <c r="AW6" s="16">
        <f t="shared" si="1"/>
        <v>182</v>
      </c>
      <c r="AX6" s="16">
        <f t="shared" si="1"/>
        <v>34.5</v>
      </c>
      <c r="AY6" s="16">
        <f t="shared" si="1"/>
        <v>489</v>
      </c>
      <c r="AZ6" s="16">
        <f t="shared" si="1"/>
        <v>10079.5</v>
      </c>
      <c r="BA6" s="16">
        <f t="shared" si="1"/>
        <v>8457</v>
      </c>
      <c r="BB6" s="16">
        <f t="shared" si="1"/>
        <v>7088</v>
      </c>
      <c r="BC6" s="16">
        <f t="shared" si="1"/>
        <v>27363</v>
      </c>
      <c r="BD6" s="16">
        <f t="shared" si="1"/>
        <v>4335.5</v>
      </c>
      <c r="BE6" s="16">
        <f t="shared" si="1"/>
        <v>1427</v>
      </c>
      <c r="BF6" s="16">
        <f t="shared" si="1"/>
        <v>22274.5</v>
      </c>
      <c r="BG6" s="16">
        <f t="shared" si="1"/>
        <v>904</v>
      </c>
      <c r="BH6" s="16">
        <f t="shared" si="1"/>
        <v>614.5</v>
      </c>
      <c r="BI6" s="16">
        <f t="shared" si="1"/>
        <v>189</v>
      </c>
      <c r="BJ6" s="16">
        <f t="shared" si="1"/>
        <v>5618</v>
      </c>
      <c r="BK6" s="16">
        <f t="shared" si="1"/>
        <v>14041</v>
      </c>
      <c r="BL6" s="16">
        <f t="shared" si="1"/>
        <v>169.5</v>
      </c>
      <c r="BM6" s="16">
        <f t="shared" si="1"/>
        <v>280</v>
      </c>
      <c r="BN6" s="16">
        <f t="shared" si="1"/>
        <v>3636</v>
      </c>
      <c r="BO6" s="16">
        <f t="shared" si="1"/>
        <v>1540</v>
      </c>
      <c r="BP6" s="16">
        <f aca="true" t="shared" si="2" ref="BP6:EA6">SUM(BP3:BP5)</f>
        <v>186.5</v>
      </c>
      <c r="BQ6" s="16">
        <f t="shared" si="2"/>
        <v>5020.5</v>
      </c>
      <c r="BR6" s="16">
        <f t="shared" si="2"/>
        <v>4450.5</v>
      </c>
      <c r="BS6" s="16">
        <f t="shared" si="2"/>
        <v>1034</v>
      </c>
      <c r="BT6" s="16">
        <f t="shared" si="2"/>
        <v>322</v>
      </c>
      <c r="BU6" s="16">
        <f t="shared" si="2"/>
        <v>412</v>
      </c>
      <c r="BV6" s="16">
        <f t="shared" si="2"/>
        <v>1173.5</v>
      </c>
      <c r="BW6" s="16">
        <f t="shared" si="2"/>
        <v>1685</v>
      </c>
      <c r="BX6" s="16">
        <f t="shared" si="2"/>
        <v>72.5</v>
      </c>
      <c r="BY6" s="16">
        <f t="shared" si="2"/>
        <v>504.5</v>
      </c>
      <c r="BZ6" s="16">
        <f t="shared" si="2"/>
        <v>207</v>
      </c>
      <c r="CA6" s="16">
        <f t="shared" si="2"/>
        <v>166.5</v>
      </c>
      <c r="CB6" s="16">
        <f t="shared" si="2"/>
        <v>79398.5</v>
      </c>
      <c r="CC6" s="16">
        <f t="shared" si="2"/>
        <v>169</v>
      </c>
      <c r="CD6" s="16">
        <f t="shared" si="2"/>
        <v>75.5</v>
      </c>
      <c r="CE6" s="16">
        <f t="shared" si="2"/>
        <v>135.5</v>
      </c>
      <c r="CF6" s="16">
        <f t="shared" si="2"/>
        <v>113.5</v>
      </c>
      <c r="CG6" s="16">
        <f t="shared" si="2"/>
        <v>140.5</v>
      </c>
      <c r="CH6" s="16">
        <f t="shared" si="2"/>
        <v>119</v>
      </c>
      <c r="CI6" s="16">
        <f t="shared" si="2"/>
        <v>711.5</v>
      </c>
      <c r="CJ6" s="16">
        <f t="shared" si="2"/>
        <v>1042</v>
      </c>
      <c r="CK6" s="16">
        <f t="shared" si="2"/>
        <v>4154</v>
      </c>
      <c r="CL6" s="16">
        <f t="shared" si="2"/>
        <v>1282</v>
      </c>
      <c r="CM6" s="16">
        <f t="shared" si="2"/>
        <v>718.5</v>
      </c>
      <c r="CN6" s="16">
        <f t="shared" si="2"/>
        <v>25654.5</v>
      </c>
      <c r="CO6" s="16">
        <f t="shared" si="2"/>
        <v>14488.5</v>
      </c>
      <c r="CP6" s="16">
        <f t="shared" si="2"/>
        <v>1081</v>
      </c>
      <c r="CQ6" s="16">
        <f t="shared" si="2"/>
        <v>1319</v>
      </c>
      <c r="CR6" s="16">
        <f t="shared" si="2"/>
        <v>166.5</v>
      </c>
      <c r="CS6" s="16">
        <f t="shared" si="2"/>
        <v>331</v>
      </c>
      <c r="CT6" s="16">
        <f t="shared" si="2"/>
        <v>71.5</v>
      </c>
      <c r="CU6" s="16">
        <f t="shared" si="2"/>
        <v>425</v>
      </c>
      <c r="CV6" s="16">
        <f t="shared" si="2"/>
        <v>49.5</v>
      </c>
      <c r="CW6" s="16">
        <f t="shared" si="2"/>
        <v>162</v>
      </c>
      <c r="CX6" s="16">
        <f t="shared" si="2"/>
        <v>425.5</v>
      </c>
      <c r="CY6" s="16">
        <f t="shared" si="2"/>
        <v>185</v>
      </c>
      <c r="CZ6" s="16">
        <f t="shared" si="2"/>
        <v>2120.5</v>
      </c>
      <c r="DA6" s="16">
        <f t="shared" si="2"/>
        <v>169.5</v>
      </c>
      <c r="DB6" s="16">
        <f t="shared" si="2"/>
        <v>302</v>
      </c>
      <c r="DC6" s="16">
        <f t="shared" si="2"/>
        <v>169</v>
      </c>
      <c r="DD6" s="16">
        <f t="shared" si="2"/>
        <v>94.5</v>
      </c>
      <c r="DE6" s="16">
        <f t="shared" si="2"/>
        <v>445.5</v>
      </c>
      <c r="DF6" s="16">
        <f t="shared" si="2"/>
        <v>20524</v>
      </c>
      <c r="DG6" s="16">
        <f t="shared" si="2"/>
        <v>79</v>
      </c>
      <c r="DH6" s="16">
        <f t="shared" si="2"/>
        <v>2063</v>
      </c>
      <c r="DI6" s="16">
        <f t="shared" si="2"/>
        <v>2655</v>
      </c>
      <c r="DJ6" s="16">
        <f t="shared" si="2"/>
        <v>653.5</v>
      </c>
      <c r="DK6" s="16">
        <f t="shared" si="2"/>
        <v>358</v>
      </c>
      <c r="DL6" s="16">
        <f t="shared" si="2"/>
        <v>5791</v>
      </c>
      <c r="DM6" s="16">
        <f t="shared" si="2"/>
        <v>296.5</v>
      </c>
      <c r="DN6" s="16">
        <f t="shared" si="2"/>
        <v>1370.5</v>
      </c>
      <c r="DO6" s="16">
        <f t="shared" si="2"/>
        <v>2890.5</v>
      </c>
      <c r="DP6" s="16">
        <f t="shared" si="2"/>
        <v>189.5</v>
      </c>
      <c r="DQ6" s="16">
        <f t="shared" si="2"/>
        <v>458</v>
      </c>
      <c r="DR6" s="16">
        <f t="shared" si="2"/>
        <v>1253</v>
      </c>
      <c r="DS6" s="16">
        <f t="shared" si="2"/>
        <v>797</v>
      </c>
      <c r="DT6" s="16">
        <f t="shared" si="2"/>
        <v>155</v>
      </c>
      <c r="DU6" s="16">
        <f t="shared" si="2"/>
        <v>396</v>
      </c>
      <c r="DV6" s="16">
        <f t="shared" si="2"/>
        <v>191.5</v>
      </c>
      <c r="DW6" s="16">
        <f t="shared" si="2"/>
        <v>345.5</v>
      </c>
      <c r="DX6" s="16">
        <f t="shared" si="2"/>
        <v>171</v>
      </c>
      <c r="DY6" s="16">
        <f t="shared" si="2"/>
        <v>326.5</v>
      </c>
      <c r="DZ6" s="16">
        <f t="shared" si="2"/>
        <v>979</v>
      </c>
      <c r="EA6" s="16">
        <f t="shared" si="2"/>
        <v>478</v>
      </c>
      <c r="EB6" s="16">
        <f aca="true" t="shared" si="3" ref="EB6:FX6">SUM(EB3:EB5)</f>
        <v>576</v>
      </c>
      <c r="EC6" s="16">
        <f t="shared" si="3"/>
        <v>279.5</v>
      </c>
      <c r="ED6" s="16">
        <f t="shared" si="3"/>
        <v>1616.5</v>
      </c>
      <c r="EE6" s="16">
        <f t="shared" si="3"/>
        <v>223.5</v>
      </c>
      <c r="EF6" s="16">
        <f t="shared" si="3"/>
        <v>1493.5</v>
      </c>
      <c r="EG6" s="16">
        <f t="shared" si="3"/>
        <v>261.5</v>
      </c>
      <c r="EH6" s="16">
        <f t="shared" si="3"/>
        <v>207</v>
      </c>
      <c r="EI6" s="16">
        <f t="shared" si="3"/>
        <v>16191</v>
      </c>
      <c r="EJ6" s="16">
        <f t="shared" si="3"/>
        <v>8443</v>
      </c>
      <c r="EK6" s="16">
        <f t="shared" si="3"/>
        <v>628</v>
      </c>
      <c r="EL6" s="16">
        <f t="shared" si="3"/>
        <v>441</v>
      </c>
      <c r="EM6" s="16">
        <f t="shared" si="3"/>
        <v>505</v>
      </c>
      <c r="EN6" s="16">
        <f t="shared" si="3"/>
        <v>1118</v>
      </c>
      <c r="EO6" s="16">
        <f t="shared" si="3"/>
        <v>439.5</v>
      </c>
      <c r="EP6" s="16">
        <f t="shared" si="3"/>
        <v>334</v>
      </c>
      <c r="EQ6" s="16">
        <f t="shared" si="3"/>
        <v>2207.5</v>
      </c>
      <c r="ER6" s="16">
        <f t="shared" si="3"/>
        <v>346.5</v>
      </c>
      <c r="ES6" s="16">
        <f t="shared" si="3"/>
        <v>103</v>
      </c>
      <c r="ET6" s="16">
        <f t="shared" si="3"/>
        <v>186</v>
      </c>
      <c r="EU6" s="16">
        <f t="shared" si="3"/>
        <v>562</v>
      </c>
      <c r="EV6" s="16">
        <f t="shared" si="3"/>
        <v>63.5</v>
      </c>
      <c r="EW6" s="16">
        <f t="shared" si="3"/>
        <v>706.5</v>
      </c>
      <c r="EX6" s="16">
        <f t="shared" si="3"/>
        <v>238.5</v>
      </c>
      <c r="EY6" s="16">
        <f t="shared" si="3"/>
        <v>848.5</v>
      </c>
      <c r="EZ6" s="16">
        <f t="shared" si="3"/>
        <v>118.5</v>
      </c>
      <c r="FA6" s="16">
        <f t="shared" si="3"/>
        <v>2870.5</v>
      </c>
      <c r="FB6" s="16">
        <f t="shared" si="3"/>
        <v>340</v>
      </c>
      <c r="FC6" s="16">
        <f t="shared" si="3"/>
        <v>2537.5</v>
      </c>
      <c r="FD6" s="16">
        <f t="shared" si="3"/>
        <v>334.5</v>
      </c>
      <c r="FE6" s="16">
        <f t="shared" si="3"/>
        <v>95</v>
      </c>
      <c r="FF6" s="16">
        <f t="shared" si="3"/>
        <v>169.5</v>
      </c>
      <c r="FG6" s="16">
        <f t="shared" si="3"/>
        <v>106</v>
      </c>
      <c r="FH6" s="16">
        <f t="shared" si="3"/>
        <v>85</v>
      </c>
      <c r="FI6" s="16">
        <f t="shared" si="3"/>
        <v>1714</v>
      </c>
      <c r="FJ6" s="16">
        <f t="shared" si="3"/>
        <v>1707.5</v>
      </c>
      <c r="FK6" s="16">
        <f t="shared" si="3"/>
        <v>2082</v>
      </c>
      <c r="FL6" s="16">
        <f t="shared" si="3"/>
        <v>4262.5</v>
      </c>
      <c r="FM6" s="16">
        <f t="shared" si="3"/>
        <v>3009</v>
      </c>
      <c r="FN6" s="16">
        <f t="shared" si="3"/>
        <v>18508</v>
      </c>
      <c r="FO6" s="16">
        <f t="shared" si="3"/>
        <v>1054</v>
      </c>
      <c r="FP6" s="16">
        <f t="shared" si="3"/>
        <v>2192.5</v>
      </c>
      <c r="FQ6" s="16">
        <f t="shared" si="3"/>
        <v>775.5</v>
      </c>
      <c r="FR6" s="16">
        <f t="shared" si="3"/>
        <v>143</v>
      </c>
      <c r="FS6" s="16">
        <f t="shared" si="3"/>
        <v>155</v>
      </c>
      <c r="FT6" s="16">
        <f t="shared" si="3"/>
        <v>81.5</v>
      </c>
      <c r="FU6" s="16">
        <f t="shared" si="3"/>
        <v>753.5</v>
      </c>
      <c r="FV6" s="16">
        <f t="shared" si="3"/>
        <v>654.5</v>
      </c>
      <c r="FW6" s="16">
        <f t="shared" si="3"/>
        <v>130.5</v>
      </c>
      <c r="FX6" s="16">
        <f t="shared" si="3"/>
        <v>74.5</v>
      </c>
      <c r="FY6" s="18"/>
      <c r="FZ6" s="14">
        <f t="shared" si="0"/>
        <v>778345.5</v>
      </c>
      <c r="GA6" s="14"/>
      <c r="GB6" s="14"/>
      <c r="GC6" s="14"/>
      <c r="GD6" s="14"/>
      <c r="GE6" s="14"/>
      <c r="GF6" s="14"/>
      <c r="GG6" s="19"/>
    </row>
    <row r="7" spans="1:189" s="5" customFormat="1" ht="15">
      <c r="A7" s="3" t="s">
        <v>223</v>
      </c>
      <c r="B7" s="2" t="s">
        <v>224</v>
      </c>
      <c r="C7" s="16">
        <v>1506.5</v>
      </c>
      <c r="D7" s="16">
        <v>4831.5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226</v>
      </c>
      <c r="X7" s="16">
        <v>0</v>
      </c>
      <c r="Y7" s="16">
        <v>0</v>
      </c>
      <c r="Z7" s="16">
        <v>0</v>
      </c>
      <c r="AA7" s="16">
        <v>0</v>
      </c>
      <c r="AB7" s="16">
        <v>116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93</v>
      </c>
      <c r="AQ7" s="16">
        <v>0</v>
      </c>
      <c r="AR7" s="16">
        <v>3012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177.5</v>
      </c>
      <c r="BD7" s="16">
        <v>0</v>
      </c>
      <c r="BE7" s="16">
        <v>0</v>
      </c>
      <c r="BF7" s="16">
        <v>29</v>
      </c>
      <c r="BG7" s="16">
        <v>0</v>
      </c>
      <c r="BH7" s="16">
        <v>0</v>
      </c>
      <c r="BI7" s="16">
        <v>0</v>
      </c>
      <c r="BJ7" s="16">
        <v>0</v>
      </c>
      <c r="BK7" s="16">
        <v>331.5</v>
      </c>
      <c r="BL7" s="16">
        <v>8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205.5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166</v>
      </c>
      <c r="CO7" s="16">
        <v>33.5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400</v>
      </c>
      <c r="CV7" s="16">
        <v>0</v>
      </c>
      <c r="CW7" s="16">
        <v>0</v>
      </c>
      <c r="CX7" s="16">
        <v>0</v>
      </c>
      <c r="CY7" s="16">
        <v>149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0</v>
      </c>
      <c r="EH7" s="16">
        <v>0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110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0</v>
      </c>
      <c r="EY7" s="16">
        <v>627</v>
      </c>
      <c r="EZ7" s="16">
        <v>0</v>
      </c>
      <c r="FA7" s="16">
        <v>0</v>
      </c>
      <c r="FB7" s="16">
        <v>0</v>
      </c>
      <c r="FC7" s="16">
        <v>0</v>
      </c>
      <c r="FD7" s="16">
        <v>0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0</v>
      </c>
      <c r="FK7" s="16">
        <v>0</v>
      </c>
      <c r="FL7" s="16">
        <v>0</v>
      </c>
      <c r="FM7" s="16">
        <v>0</v>
      </c>
      <c r="FN7" s="16">
        <v>0</v>
      </c>
      <c r="FO7" s="16">
        <v>0</v>
      </c>
      <c r="FP7" s="16">
        <v>0</v>
      </c>
      <c r="FQ7" s="16">
        <v>0</v>
      </c>
      <c r="FR7" s="16">
        <v>0</v>
      </c>
      <c r="FS7" s="16">
        <v>0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20"/>
      <c r="FZ7" s="14">
        <f t="shared" si="0"/>
        <v>12022</v>
      </c>
      <c r="GA7" s="14"/>
      <c r="GB7" s="14"/>
      <c r="GC7" s="14"/>
      <c r="GD7" s="14"/>
      <c r="GE7" s="14"/>
      <c r="GF7" s="14"/>
      <c r="GG7" s="19"/>
    </row>
    <row r="8" spans="1:189" s="5" customFormat="1" ht="15">
      <c r="A8" s="3" t="s">
        <v>225</v>
      </c>
      <c r="B8" s="2" t="s">
        <v>226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3</v>
      </c>
      <c r="O8" s="16">
        <v>0</v>
      </c>
      <c r="P8" s="16">
        <v>0</v>
      </c>
      <c r="Q8" s="16">
        <v>90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0</v>
      </c>
      <c r="AB8" s="16">
        <v>0</v>
      </c>
      <c r="AC8" s="16">
        <v>4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41</v>
      </c>
      <c r="AQ8" s="16">
        <v>0</v>
      </c>
      <c r="AR8" s="16">
        <v>0</v>
      </c>
      <c r="AS8" s="16">
        <v>0</v>
      </c>
      <c r="AT8" s="16">
        <v>4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3</v>
      </c>
      <c r="BB8" s="16">
        <v>0</v>
      </c>
      <c r="BC8" s="16">
        <v>1.5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10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9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8</v>
      </c>
      <c r="DG8" s="16">
        <v>0</v>
      </c>
      <c r="DH8" s="16">
        <v>0</v>
      </c>
      <c r="DI8" s="16">
        <v>3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16">
        <v>0</v>
      </c>
      <c r="EC8" s="16">
        <v>0</v>
      </c>
      <c r="ED8" s="16">
        <v>0</v>
      </c>
      <c r="EE8" s="16">
        <v>0</v>
      </c>
      <c r="EF8" s="16">
        <v>5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X8" s="16">
        <v>1</v>
      </c>
      <c r="EY8" s="16">
        <v>0</v>
      </c>
      <c r="EZ8" s="16">
        <v>0</v>
      </c>
      <c r="FA8" s="16">
        <v>1.5</v>
      </c>
      <c r="FB8" s="16">
        <v>0</v>
      </c>
      <c r="FC8" s="16">
        <v>0</v>
      </c>
      <c r="FD8" s="16">
        <v>0</v>
      </c>
      <c r="FE8" s="16">
        <v>0</v>
      </c>
      <c r="FF8" s="16">
        <v>0</v>
      </c>
      <c r="FG8" s="16">
        <v>0</v>
      </c>
      <c r="FH8" s="16">
        <v>0</v>
      </c>
      <c r="FI8" s="16">
        <v>0</v>
      </c>
      <c r="FJ8" s="16">
        <v>0</v>
      </c>
      <c r="FK8" s="16">
        <v>0</v>
      </c>
      <c r="FL8" s="16">
        <v>0</v>
      </c>
      <c r="FM8" s="16">
        <v>0</v>
      </c>
      <c r="FN8" s="16">
        <v>15</v>
      </c>
      <c r="FO8" s="16">
        <v>0</v>
      </c>
      <c r="FP8" s="16">
        <v>0</v>
      </c>
      <c r="FQ8" s="16">
        <v>0</v>
      </c>
      <c r="FR8" s="16">
        <v>0</v>
      </c>
      <c r="FS8" s="16">
        <v>0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20"/>
      <c r="FZ8" s="14">
        <f>SUM(C8:FY8)</f>
        <v>201</v>
      </c>
      <c r="GA8" s="14"/>
      <c r="GB8" s="14"/>
      <c r="GC8" s="14"/>
      <c r="GD8" s="14"/>
      <c r="GE8" s="14"/>
      <c r="GF8" s="14"/>
      <c r="GG8" s="19"/>
    </row>
    <row r="9" spans="1:256" ht="15">
      <c r="A9" s="3" t="s">
        <v>227</v>
      </c>
      <c r="B9" s="2" t="s">
        <v>228</v>
      </c>
      <c r="C9" s="21">
        <f>C6-C7-C8</f>
        <v>5609.5</v>
      </c>
      <c r="D9" s="21">
        <f aca="true" t="shared" si="4" ref="D9:BO9">D6-D7-D8</f>
        <v>35735.5</v>
      </c>
      <c r="E9" s="21">
        <f t="shared" si="4"/>
        <v>6416.5</v>
      </c>
      <c r="F9" s="21">
        <f t="shared" si="4"/>
        <v>14504</v>
      </c>
      <c r="G9" s="21">
        <f t="shared" si="4"/>
        <v>994.5</v>
      </c>
      <c r="H9" s="21">
        <f t="shared" si="4"/>
        <v>926</v>
      </c>
      <c r="I9" s="21">
        <f t="shared" si="4"/>
        <v>9189</v>
      </c>
      <c r="J9" s="21">
        <f t="shared" si="4"/>
        <v>2009</v>
      </c>
      <c r="K9" s="21">
        <f t="shared" si="4"/>
        <v>279</v>
      </c>
      <c r="L9" s="21">
        <f t="shared" si="4"/>
        <v>2632</v>
      </c>
      <c r="M9" s="21">
        <f t="shared" si="4"/>
        <v>1431</v>
      </c>
      <c r="N9" s="21">
        <f t="shared" si="4"/>
        <v>49312.5</v>
      </c>
      <c r="O9" s="21">
        <f t="shared" si="4"/>
        <v>14561.5</v>
      </c>
      <c r="P9" s="21">
        <f t="shared" si="4"/>
        <v>153.5</v>
      </c>
      <c r="Q9" s="21">
        <f t="shared" si="4"/>
        <v>35494</v>
      </c>
      <c r="R9" s="21">
        <f t="shared" si="4"/>
        <v>426.5</v>
      </c>
      <c r="S9" s="21">
        <f t="shared" si="4"/>
        <v>1358</v>
      </c>
      <c r="T9" s="21">
        <f t="shared" si="4"/>
        <v>131.5</v>
      </c>
      <c r="U9" s="21">
        <f t="shared" si="4"/>
        <v>65.5</v>
      </c>
      <c r="V9" s="21">
        <f t="shared" si="4"/>
        <v>249.5</v>
      </c>
      <c r="W9" s="21">
        <f t="shared" si="4"/>
        <v>53.5</v>
      </c>
      <c r="X9" s="21">
        <f t="shared" si="4"/>
        <v>47.5</v>
      </c>
      <c r="Y9" s="21">
        <f t="shared" si="4"/>
        <v>478</v>
      </c>
      <c r="Z9" s="21">
        <f t="shared" si="4"/>
        <v>257</v>
      </c>
      <c r="AA9" s="21">
        <f t="shared" si="4"/>
        <v>25788.5</v>
      </c>
      <c r="AB9" s="21">
        <f t="shared" si="4"/>
        <v>27865.5</v>
      </c>
      <c r="AC9" s="21">
        <f t="shared" si="4"/>
        <v>922</v>
      </c>
      <c r="AD9" s="21">
        <f t="shared" si="4"/>
        <v>1026</v>
      </c>
      <c r="AE9" s="21">
        <f t="shared" si="4"/>
        <v>113.5</v>
      </c>
      <c r="AF9" s="21">
        <f t="shared" si="4"/>
        <v>167.5</v>
      </c>
      <c r="AG9" s="21">
        <f t="shared" si="4"/>
        <v>880.5</v>
      </c>
      <c r="AH9" s="21">
        <f t="shared" si="4"/>
        <v>963</v>
      </c>
      <c r="AI9" s="21">
        <f t="shared" si="4"/>
        <v>315.5</v>
      </c>
      <c r="AJ9" s="21">
        <f t="shared" si="4"/>
        <v>216.5</v>
      </c>
      <c r="AK9" s="21">
        <f t="shared" si="4"/>
        <v>229.5</v>
      </c>
      <c r="AL9" s="21">
        <f t="shared" si="4"/>
        <v>261.5</v>
      </c>
      <c r="AM9" s="21">
        <f t="shared" si="4"/>
        <v>467</v>
      </c>
      <c r="AN9" s="21">
        <f t="shared" si="4"/>
        <v>398</v>
      </c>
      <c r="AO9" s="21">
        <f t="shared" si="4"/>
        <v>4808</v>
      </c>
      <c r="AP9" s="21">
        <f t="shared" si="4"/>
        <v>72270.5</v>
      </c>
      <c r="AQ9" s="21">
        <f t="shared" si="4"/>
        <v>253.5</v>
      </c>
      <c r="AR9" s="21">
        <f t="shared" si="4"/>
        <v>56102.5</v>
      </c>
      <c r="AS9" s="21">
        <f t="shared" si="4"/>
        <v>5888</v>
      </c>
      <c r="AT9" s="21">
        <f t="shared" si="4"/>
        <v>2448.5</v>
      </c>
      <c r="AU9" s="21">
        <f t="shared" si="4"/>
        <v>351</v>
      </c>
      <c r="AV9" s="21">
        <f t="shared" si="4"/>
        <v>295.5</v>
      </c>
      <c r="AW9" s="21">
        <f t="shared" si="4"/>
        <v>182</v>
      </c>
      <c r="AX9" s="21">
        <f t="shared" si="4"/>
        <v>34.5</v>
      </c>
      <c r="AY9" s="21">
        <f t="shared" si="4"/>
        <v>489</v>
      </c>
      <c r="AZ9" s="21">
        <f t="shared" si="4"/>
        <v>10079.5</v>
      </c>
      <c r="BA9" s="21">
        <f t="shared" si="4"/>
        <v>8454</v>
      </c>
      <c r="BB9" s="21">
        <f t="shared" si="4"/>
        <v>7088</v>
      </c>
      <c r="BC9" s="21">
        <f t="shared" si="4"/>
        <v>27184</v>
      </c>
      <c r="BD9" s="21">
        <f t="shared" si="4"/>
        <v>4335.5</v>
      </c>
      <c r="BE9" s="21">
        <f t="shared" si="4"/>
        <v>1427</v>
      </c>
      <c r="BF9" s="21">
        <f t="shared" si="4"/>
        <v>22245.5</v>
      </c>
      <c r="BG9" s="21">
        <f t="shared" si="4"/>
        <v>904</v>
      </c>
      <c r="BH9" s="21">
        <f t="shared" si="4"/>
        <v>614.5</v>
      </c>
      <c r="BI9" s="21">
        <f t="shared" si="4"/>
        <v>189</v>
      </c>
      <c r="BJ9" s="21">
        <f t="shared" si="4"/>
        <v>5618</v>
      </c>
      <c r="BK9" s="21">
        <f t="shared" si="4"/>
        <v>13709.5</v>
      </c>
      <c r="BL9" s="21">
        <f t="shared" si="4"/>
        <v>151.5</v>
      </c>
      <c r="BM9" s="21">
        <f t="shared" si="4"/>
        <v>280</v>
      </c>
      <c r="BN9" s="21">
        <f t="shared" si="4"/>
        <v>3636</v>
      </c>
      <c r="BO9" s="21">
        <f t="shared" si="4"/>
        <v>1540</v>
      </c>
      <c r="BP9" s="21">
        <f aca="true" t="shared" si="5" ref="BP9:EA9">BP6-BP7-BP8</f>
        <v>186.5</v>
      </c>
      <c r="BQ9" s="21">
        <f t="shared" si="5"/>
        <v>5020.5</v>
      </c>
      <c r="BR9" s="21">
        <f t="shared" si="5"/>
        <v>4450.5</v>
      </c>
      <c r="BS9" s="21">
        <f t="shared" si="5"/>
        <v>1034</v>
      </c>
      <c r="BT9" s="21">
        <f t="shared" si="5"/>
        <v>322</v>
      </c>
      <c r="BU9" s="21">
        <f t="shared" si="5"/>
        <v>412</v>
      </c>
      <c r="BV9" s="21">
        <f t="shared" si="5"/>
        <v>1173.5</v>
      </c>
      <c r="BW9" s="21">
        <f t="shared" si="5"/>
        <v>1685</v>
      </c>
      <c r="BX9" s="21">
        <f t="shared" si="5"/>
        <v>72.5</v>
      </c>
      <c r="BY9" s="21">
        <f t="shared" si="5"/>
        <v>504.5</v>
      </c>
      <c r="BZ9" s="21">
        <f t="shared" si="5"/>
        <v>207</v>
      </c>
      <c r="CA9" s="21">
        <f t="shared" si="5"/>
        <v>166.5</v>
      </c>
      <c r="CB9" s="21">
        <f t="shared" si="5"/>
        <v>79193</v>
      </c>
      <c r="CC9" s="21">
        <f t="shared" si="5"/>
        <v>169</v>
      </c>
      <c r="CD9" s="21">
        <f t="shared" si="5"/>
        <v>75.5</v>
      </c>
      <c r="CE9" s="21">
        <f t="shared" si="5"/>
        <v>135.5</v>
      </c>
      <c r="CF9" s="21">
        <f t="shared" si="5"/>
        <v>113.5</v>
      </c>
      <c r="CG9" s="21">
        <f t="shared" si="5"/>
        <v>140.5</v>
      </c>
      <c r="CH9" s="21">
        <f t="shared" si="5"/>
        <v>119</v>
      </c>
      <c r="CI9" s="21">
        <f t="shared" si="5"/>
        <v>711.5</v>
      </c>
      <c r="CJ9" s="21">
        <f t="shared" si="5"/>
        <v>1042</v>
      </c>
      <c r="CK9" s="21">
        <f t="shared" si="5"/>
        <v>4154</v>
      </c>
      <c r="CL9" s="21">
        <f t="shared" si="5"/>
        <v>1282</v>
      </c>
      <c r="CM9" s="21">
        <f t="shared" si="5"/>
        <v>718.5</v>
      </c>
      <c r="CN9" s="21">
        <f t="shared" si="5"/>
        <v>25479.5</v>
      </c>
      <c r="CO9" s="21">
        <f t="shared" si="5"/>
        <v>14455</v>
      </c>
      <c r="CP9" s="21">
        <f t="shared" si="5"/>
        <v>1081</v>
      </c>
      <c r="CQ9" s="21">
        <f t="shared" si="5"/>
        <v>1319</v>
      </c>
      <c r="CR9" s="21">
        <f t="shared" si="5"/>
        <v>166.5</v>
      </c>
      <c r="CS9" s="21">
        <f t="shared" si="5"/>
        <v>331</v>
      </c>
      <c r="CT9" s="21">
        <f t="shared" si="5"/>
        <v>71.5</v>
      </c>
      <c r="CU9" s="21">
        <f t="shared" si="5"/>
        <v>25</v>
      </c>
      <c r="CV9" s="21">
        <f t="shared" si="5"/>
        <v>49.5</v>
      </c>
      <c r="CW9" s="21">
        <f t="shared" si="5"/>
        <v>162</v>
      </c>
      <c r="CX9" s="21">
        <f t="shared" si="5"/>
        <v>425.5</v>
      </c>
      <c r="CY9" s="21">
        <f t="shared" si="5"/>
        <v>36</v>
      </c>
      <c r="CZ9" s="21">
        <f t="shared" si="5"/>
        <v>2120.5</v>
      </c>
      <c r="DA9" s="21">
        <f t="shared" si="5"/>
        <v>169.5</v>
      </c>
      <c r="DB9" s="21">
        <f t="shared" si="5"/>
        <v>302</v>
      </c>
      <c r="DC9" s="21">
        <f t="shared" si="5"/>
        <v>169</v>
      </c>
      <c r="DD9" s="21">
        <f t="shared" si="5"/>
        <v>94.5</v>
      </c>
      <c r="DE9" s="21">
        <f t="shared" si="5"/>
        <v>445.5</v>
      </c>
      <c r="DF9" s="21">
        <f t="shared" si="5"/>
        <v>20516</v>
      </c>
      <c r="DG9" s="21">
        <f t="shared" si="5"/>
        <v>79</v>
      </c>
      <c r="DH9" s="21">
        <f t="shared" si="5"/>
        <v>2063</v>
      </c>
      <c r="DI9" s="21">
        <f t="shared" si="5"/>
        <v>2652</v>
      </c>
      <c r="DJ9" s="21">
        <f t="shared" si="5"/>
        <v>653.5</v>
      </c>
      <c r="DK9" s="21">
        <f t="shared" si="5"/>
        <v>358</v>
      </c>
      <c r="DL9" s="21">
        <f t="shared" si="5"/>
        <v>5791</v>
      </c>
      <c r="DM9" s="21">
        <f t="shared" si="5"/>
        <v>296.5</v>
      </c>
      <c r="DN9" s="21">
        <f t="shared" si="5"/>
        <v>1370.5</v>
      </c>
      <c r="DO9" s="21">
        <f t="shared" si="5"/>
        <v>2890.5</v>
      </c>
      <c r="DP9" s="21">
        <f t="shared" si="5"/>
        <v>189.5</v>
      </c>
      <c r="DQ9" s="21">
        <f t="shared" si="5"/>
        <v>458</v>
      </c>
      <c r="DR9" s="21">
        <f t="shared" si="5"/>
        <v>1253</v>
      </c>
      <c r="DS9" s="21">
        <f t="shared" si="5"/>
        <v>797</v>
      </c>
      <c r="DT9" s="21">
        <f t="shared" si="5"/>
        <v>155</v>
      </c>
      <c r="DU9" s="21">
        <f t="shared" si="5"/>
        <v>396</v>
      </c>
      <c r="DV9" s="21">
        <f t="shared" si="5"/>
        <v>191.5</v>
      </c>
      <c r="DW9" s="21">
        <f t="shared" si="5"/>
        <v>345.5</v>
      </c>
      <c r="DX9" s="21">
        <f t="shared" si="5"/>
        <v>171</v>
      </c>
      <c r="DY9" s="21">
        <f t="shared" si="5"/>
        <v>326.5</v>
      </c>
      <c r="DZ9" s="21">
        <f t="shared" si="5"/>
        <v>979</v>
      </c>
      <c r="EA9" s="21">
        <f t="shared" si="5"/>
        <v>478</v>
      </c>
      <c r="EB9" s="21">
        <f aca="true" t="shared" si="6" ref="EB9:FX9">EB6-EB7-EB8</f>
        <v>576</v>
      </c>
      <c r="EC9" s="21">
        <f t="shared" si="6"/>
        <v>279.5</v>
      </c>
      <c r="ED9" s="21">
        <f t="shared" si="6"/>
        <v>1616.5</v>
      </c>
      <c r="EE9" s="21">
        <f t="shared" si="6"/>
        <v>223.5</v>
      </c>
      <c r="EF9" s="21">
        <f t="shared" si="6"/>
        <v>1488.5</v>
      </c>
      <c r="EG9" s="21">
        <f t="shared" si="6"/>
        <v>261.5</v>
      </c>
      <c r="EH9" s="21">
        <f t="shared" si="6"/>
        <v>207</v>
      </c>
      <c r="EI9" s="21">
        <f t="shared" si="6"/>
        <v>16191</v>
      </c>
      <c r="EJ9" s="21">
        <f t="shared" si="6"/>
        <v>8443</v>
      </c>
      <c r="EK9" s="21">
        <f t="shared" si="6"/>
        <v>628</v>
      </c>
      <c r="EL9" s="21">
        <f t="shared" si="6"/>
        <v>441</v>
      </c>
      <c r="EM9" s="21">
        <f t="shared" si="6"/>
        <v>505</v>
      </c>
      <c r="EN9" s="21">
        <f t="shared" si="6"/>
        <v>1008</v>
      </c>
      <c r="EO9" s="21">
        <f t="shared" si="6"/>
        <v>439.5</v>
      </c>
      <c r="EP9" s="21">
        <f t="shared" si="6"/>
        <v>334</v>
      </c>
      <c r="EQ9" s="21">
        <f t="shared" si="6"/>
        <v>2207.5</v>
      </c>
      <c r="ER9" s="21">
        <f t="shared" si="6"/>
        <v>346.5</v>
      </c>
      <c r="ES9" s="21">
        <f t="shared" si="6"/>
        <v>103</v>
      </c>
      <c r="ET9" s="21">
        <f t="shared" si="6"/>
        <v>186</v>
      </c>
      <c r="EU9" s="21">
        <f t="shared" si="6"/>
        <v>562</v>
      </c>
      <c r="EV9" s="21">
        <f t="shared" si="6"/>
        <v>63.5</v>
      </c>
      <c r="EW9" s="21">
        <f t="shared" si="6"/>
        <v>706.5</v>
      </c>
      <c r="EX9" s="21">
        <f t="shared" si="6"/>
        <v>237.5</v>
      </c>
      <c r="EY9" s="21">
        <f t="shared" si="6"/>
        <v>221.5</v>
      </c>
      <c r="EZ9" s="21">
        <f t="shared" si="6"/>
        <v>118.5</v>
      </c>
      <c r="FA9" s="21">
        <f t="shared" si="6"/>
        <v>2869</v>
      </c>
      <c r="FB9" s="21">
        <f t="shared" si="6"/>
        <v>340</v>
      </c>
      <c r="FC9" s="21">
        <f t="shared" si="6"/>
        <v>2537.5</v>
      </c>
      <c r="FD9" s="21">
        <f t="shared" si="6"/>
        <v>334.5</v>
      </c>
      <c r="FE9" s="21">
        <f t="shared" si="6"/>
        <v>95</v>
      </c>
      <c r="FF9" s="21">
        <f t="shared" si="6"/>
        <v>169.5</v>
      </c>
      <c r="FG9" s="21">
        <f t="shared" si="6"/>
        <v>106</v>
      </c>
      <c r="FH9" s="21">
        <f t="shared" si="6"/>
        <v>85</v>
      </c>
      <c r="FI9" s="21">
        <f t="shared" si="6"/>
        <v>1714</v>
      </c>
      <c r="FJ9" s="21">
        <f t="shared" si="6"/>
        <v>1707.5</v>
      </c>
      <c r="FK9" s="21">
        <f t="shared" si="6"/>
        <v>2082</v>
      </c>
      <c r="FL9" s="21">
        <f t="shared" si="6"/>
        <v>4262.5</v>
      </c>
      <c r="FM9" s="21">
        <f t="shared" si="6"/>
        <v>3009</v>
      </c>
      <c r="FN9" s="21">
        <f t="shared" si="6"/>
        <v>18493</v>
      </c>
      <c r="FO9" s="21">
        <f t="shared" si="6"/>
        <v>1054</v>
      </c>
      <c r="FP9" s="21">
        <f t="shared" si="6"/>
        <v>2192.5</v>
      </c>
      <c r="FQ9" s="21">
        <f t="shared" si="6"/>
        <v>775.5</v>
      </c>
      <c r="FR9" s="21">
        <f t="shared" si="6"/>
        <v>143</v>
      </c>
      <c r="FS9" s="21">
        <f t="shared" si="6"/>
        <v>155</v>
      </c>
      <c r="FT9" s="21">
        <f t="shared" si="6"/>
        <v>81.5</v>
      </c>
      <c r="FU9" s="21">
        <f t="shared" si="6"/>
        <v>753.5</v>
      </c>
      <c r="FV9" s="21">
        <f t="shared" si="6"/>
        <v>654.5</v>
      </c>
      <c r="FW9" s="21">
        <f t="shared" si="6"/>
        <v>130.5</v>
      </c>
      <c r="FX9" s="21">
        <f t="shared" si="6"/>
        <v>74.5</v>
      </c>
      <c r="FY9" s="21"/>
      <c r="FZ9" s="10">
        <f t="shared" si="0"/>
        <v>766122.5</v>
      </c>
      <c r="GA9" s="10"/>
      <c r="GB9" s="10"/>
      <c r="GC9" s="10"/>
      <c r="GD9" s="10"/>
      <c r="GE9" s="14"/>
      <c r="GF9" s="14"/>
      <c r="GG9" s="19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>
      <c r="A10" s="4" t="s">
        <v>229</v>
      </c>
      <c r="B10" s="18" t="s">
        <v>230</v>
      </c>
      <c r="C10" s="22">
        <v>2717</v>
      </c>
      <c r="D10" s="22">
        <f>8295+706</f>
        <v>9001</v>
      </c>
      <c r="E10" s="22">
        <f>3373+316</f>
        <v>3689</v>
      </c>
      <c r="F10" s="22">
        <f>3016+199</f>
        <v>3215</v>
      </c>
      <c r="G10" s="22">
        <v>167</v>
      </c>
      <c r="H10" s="22">
        <v>102</v>
      </c>
      <c r="I10" s="22">
        <f>4525+231</f>
        <v>4756</v>
      </c>
      <c r="J10" s="22">
        <v>864</v>
      </c>
      <c r="K10" s="22">
        <v>92</v>
      </c>
      <c r="L10" s="22">
        <v>898</v>
      </c>
      <c r="M10" s="22">
        <v>723</v>
      </c>
      <c r="N10" s="22">
        <v>6832</v>
      </c>
      <c r="O10" s="22">
        <v>1676</v>
      </c>
      <c r="P10" s="22">
        <v>44</v>
      </c>
      <c r="Q10" s="22">
        <v>14820</v>
      </c>
      <c r="R10" s="22">
        <v>103</v>
      </c>
      <c r="S10" s="22">
        <v>392</v>
      </c>
      <c r="T10" s="22">
        <v>30</v>
      </c>
      <c r="U10" s="22">
        <v>22</v>
      </c>
      <c r="V10" s="22">
        <v>67</v>
      </c>
      <c r="W10" s="23">
        <v>56</v>
      </c>
      <c r="X10" s="22">
        <v>11</v>
      </c>
      <c r="Y10" s="22">
        <v>228</v>
      </c>
      <c r="Z10" s="22">
        <v>85</v>
      </c>
      <c r="AA10" s="22">
        <v>5009</v>
      </c>
      <c r="AB10" s="22">
        <v>2950</v>
      </c>
      <c r="AC10" s="24">
        <v>206</v>
      </c>
      <c r="AD10" s="24">
        <v>233</v>
      </c>
      <c r="AE10" s="24">
        <v>30</v>
      </c>
      <c r="AF10" s="24">
        <v>25</v>
      </c>
      <c r="AG10" s="24">
        <v>128</v>
      </c>
      <c r="AH10" s="22">
        <v>343</v>
      </c>
      <c r="AI10" s="22">
        <v>83</v>
      </c>
      <c r="AJ10" s="22">
        <v>87</v>
      </c>
      <c r="AK10" s="22">
        <v>122</v>
      </c>
      <c r="AL10" s="22">
        <v>124</v>
      </c>
      <c r="AM10" s="22">
        <v>191</v>
      </c>
      <c r="AN10" s="22">
        <v>75</v>
      </c>
      <c r="AO10" s="22">
        <v>1146</v>
      </c>
      <c r="AP10" s="22">
        <v>33828</v>
      </c>
      <c r="AQ10" s="22">
        <v>63</v>
      </c>
      <c r="AR10" s="22">
        <v>3588</v>
      </c>
      <c r="AS10" s="22">
        <f>1374+7</f>
        <v>1381</v>
      </c>
      <c r="AT10" s="22">
        <v>207</v>
      </c>
      <c r="AU10" s="22">
        <v>52</v>
      </c>
      <c r="AV10" s="22">
        <v>87</v>
      </c>
      <c r="AW10" s="22">
        <v>29</v>
      </c>
      <c r="AX10" s="22">
        <v>4</v>
      </c>
      <c r="AY10" s="22">
        <f>121+16</f>
        <v>137</v>
      </c>
      <c r="AZ10" s="22">
        <v>4685</v>
      </c>
      <c r="BA10" s="22">
        <v>1922</v>
      </c>
      <c r="BB10" s="22">
        <v>1622</v>
      </c>
      <c r="BC10" s="22">
        <f>8482+386</f>
        <v>8868</v>
      </c>
      <c r="BD10" s="22">
        <v>381</v>
      </c>
      <c r="BE10" s="22">
        <v>218</v>
      </c>
      <c r="BF10" s="22">
        <v>1360</v>
      </c>
      <c r="BG10" s="22">
        <v>299</v>
      </c>
      <c r="BH10" s="22">
        <v>81</v>
      </c>
      <c r="BI10" s="22">
        <v>71</v>
      </c>
      <c r="BJ10" s="22">
        <v>300</v>
      </c>
      <c r="BK10" s="22">
        <v>1444</v>
      </c>
      <c r="BL10" s="22">
        <v>29</v>
      </c>
      <c r="BM10" s="22">
        <v>89</v>
      </c>
      <c r="BN10" s="22">
        <v>1012</v>
      </c>
      <c r="BO10" s="22">
        <v>406</v>
      </c>
      <c r="BP10" s="22">
        <v>49</v>
      </c>
      <c r="BQ10" s="22">
        <f>1089+18</f>
        <v>1107</v>
      </c>
      <c r="BR10" s="22">
        <v>1317</v>
      </c>
      <c r="BS10" s="22">
        <v>233</v>
      </c>
      <c r="BT10" s="22">
        <v>57</v>
      </c>
      <c r="BU10" s="22">
        <v>92</v>
      </c>
      <c r="BV10" s="22">
        <v>181</v>
      </c>
      <c r="BW10" s="22">
        <v>241</v>
      </c>
      <c r="BX10" s="22">
        <v>9</v>
      </c>
      <c r="BY10" s="22">
        <v>240</v>
      </c>
      <c r="BZ10" s="22">
        <v>50</v>
      </c>
      <c r="CA10" s="22">
        <v>46</v>
      </c>
      <c r="CB10" s="22">
        <v>13875</v>
      </c>
      <c r="CC10" s="22">
        <v>32</v>
      </c>
      <c r="CD10" s="22">
        <v>19</v>
      </c>
      <c r="CE10" s="22">
        <v>31</v>
      </c>
      <c r="CF10" s="22">
        <v>26</v>
      </c>
      <c r="CG10" s="22">
        <v>31</v>
      </c>
      <c r="CH10" s="22">
        <v>41</v>
      </c>
      <c r="CI10" s="22">
        <v>207</v>
      </c>
      <c r="CJ10" s="22">
        <v>432</v>
      </c>
      <c r="CK10" s="22">
        <f>738+4</f>
        <v>742</v>
      </c>
      <c r="CL10" s="22">
        <v>215</v>
      </c>
      <c r="CM10" s="22">
        <v>215</v>
      </c>
      <c r="CN10" s="22">
        <f>4333+100</f>
        <v>4433</v>
      </c>
      <c r="CO10" s="22">
        <v>2845</v>
      </c>
      <c r="CP10" s="24">
        <v>200</v>
      </c>
      <c r="CQ10" s="24">
        <v>420</v>
      </c>
      <c r="CR10" s="24">
        <v>39</v>
      </c>
      <c r="CS10" s="24">
        <v>62</v>
      </c>
      <c r="CT10" s="22">
        <v>14</v>
      </c>
      <c r="CU10" s="22">
        <v>40</v>
      </c>
      <c r="CV10" s="22">
        <v>9</v>
      </c>
      <c r="CW10" s="22">
        <v>50</v>
      </c>
      <c r="CX10" s="22">
        <v>96</v>
      </c>
      <c r="CY10" s="22">
        <v>28</v>
      </c>
      <c r="CZ10" s="22">
        <v>545</v>
      </c>
      <c r="DA10" s="22">
        <v>30</v>
      </c>
      <c r="DB10" s="22">
        <v>40</v>
      </c>
      <c r="DC10" s="22">
        <v>34</v>
      </c>
      <c r="DD10" s="22">
        <v>30</v>
      </c>
      <c r="DE10" s="22">
        <v>66</v>
      </c>
      <c r="DF10" s="22">
        <f>5236+65</f>
        <v>5301</v>
      </c>
      <c r="DG10" s="22">
        <v>16</v>
      </c>
      <c r="DH10" s="22">
        <v>484</v>
      </c>
      <c r="DI10" s="22">
        <v>892</v>
      </c>
      <c r="DJ10" s="22">
        <v>152</v>
      </c>
      <c r="DK10" s="22">
        <v>115</v>
      </c>
      <c r="DL10" s="22">
        <v>1934</v>
      </c>
      <c r="DM10" s="24">
        <v>89</v>
      </c>
      <c r="DN10" s="24">
        <v>399</v>
      </c>
      <c r="DO10" s="22">
        <v>1121</v>
      </c>
      <c r="DP10" s="22">
        <v>34</v>
      </c>
      <c r="DQ10" s="22">
        <v>124</v>
      </c>
      <c r="DR10" s="22">
        <v>533</v>
      </c>
      <c r="DS10" s="22">
        <v>400</v>
      </c>
      <c r="DT10" s="22">
        <v>66</v>
      </c>
      <c r="DU10" s="22">
        <v>107</v>
      </c>
      <c r="DV10" s="22">
        <v>61</v>
      </c>
      <c r="DW10" s="22">
        <v>85</v>
      </c>
      <c r="DX10" s="22">
        <v>26</v>
      </c>
      <c r="DY10" s="22">
        <v>54</v>
      </c>
      <c r="DZ10" s="22">
        <v>152</v>
      </c>
      <c r="EA10" s="22">
        <v>112</v>
      </c>
      <c r="EB10" s="24">
        <v>150</v>
      </c>
      <c r="EC10" s="24">
        <v>51</v>
      </c>
      <c r="ED10" s="24">
        <v>43</v>
      </c>
      <c r="EE10" s="22">
        <v>63</v>
      </c>
      <c r="EF10" s="22">
        <v>625</v>
      </c>
      <c r="EG10" s="22">
        <v>103</v>
      </c>
      <c r="EH10" s="22">
        <v>55</v>
      </c>
      <c r="EI10" s="22">
        <f>6651+18</f>
        <v>6669</v>
      </c>
      <c r="EJ10" s="22">
        <v>1745</v>
      </c>
      <c r="EK10" s="22">
        <v>112</v>
      </c>
      <c r="EL10" s="22">
        <v>68</v>
      </c>
      <c r="EM10" s="22">
        <v>173</v>
      </c>
      <c r="EN10" s="22">
        <v>432</v>
      </c>
      <c r="EO10" s="22">
        <v>103</v>
      </c>
      <c r="EP10" s="22">
        <v>60</v>
      </c>
      <c r="EQ10" s="22">
        <v>160</v>
      </c>
      <c r="ER10" s="22">
        <v>89</v>
      </c>
      <c r="ES10" s="22">
        <v>43</v>
      </c>
      <c r="ET10" s="22">
        <v>49</v>
      </c>
      <c r="EU10" s="22">
        <v>332</v>
      </c>
      <c r="EV10" s="22">
        <v>28</v>
      </c>
      <c r="EW10" s="22">
        <v>85</v>
      </c>
      <c r="EX10" s="22">
        <v>66</v>
      </c>
      <c r="EY10" s="22">
        <v>50</v>
      </c>
      <c r="EZ10" s="22">
        <v>47</v>
      </c>
      <c r="FA10" s="22">
        <v>515</v>
      </c>
      <c r="FB10" s="22">
        <v>90</v>
      </c>
      <c r="FC10" s="22">
        <v>410</v>
      </c>
      <c r="FD10" s="22">
        <v>69</v>
      </c>
      <c r="FE10" s="22">
        <v>24</v>
      </c>
      <c r="FF10" s="22">
        <v>22</v>
      </c>
      <c r="FG10" s="22">
        <v>11</v>
      </c>
      <c r="FH10" s="22">
        <v>19</v>
      </c>
      <c r="FI10" s="22">
        <v>537</v>
      </c>
      <c r="FJ10" s="22">
        <v>346</v>
      </c>
      <c r="FK10" s="22">
        <v>589</v>
      </c>
      <c r="FL10" s="22">
        <v>404</v>
      </c>
      <c r="FM10" s="22">
        <v>576</v>
      </c>
      <c r="FN10" s="22">
        <v>6861</v>
      </c>
      <c r="FO10" s="22">
        <v>235</v>
      </c>
      <c r="FP10" s="22">
        <v>930</v>
      </c>
      <c r="FQ10" s="22">
        <v>256</v>
      </c>
      <c r="FR10" s="22">
        <v>21</v>
      </c>
      <c r="FS10" s="22">
        <v>17</v>
      </c>
      <c r="FT10" s="22">
        <v>12</v>
      </c>
      <c r="FU10" s="22">
        <v>256</v>
      </c>
      <c r="FV10" s="22">
        <v>171</v>
      </c>
      <c r="FW10" s="22">
        <v>39</v>
      </c>
      <c r="FX10" s="22">
        <v>14</v>
      </c>
      <c r="FY10" s="22"/>
      <c r="FZ10" s="10">
        <f t="shared" si="0"/>
        <v>188056</v>
      </c>
      <c r="GA10" s="10"/>
      <c r="GB10" s="10"/>
      <c r="GC10" s="10"/>
      <c r="GD10" s="10"/>
      <c r="GE10" s="18"/>
      <c r="GF10" s="18"/>
      <c r="GG10" s="19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5">
      <c r="A11" s="13" t="s">
        <v>231</v>
      </c>
      <c r="B11" s="18" t="s">
        <v>232</v>
      </c>
      <c r="C11" s="25">
        <v>4028</v>
      </c>
      <c r="D11" s="25">
        <f>11144.5+899</f>
        <v>12043.5</v>
      </c>
      <c r="E11" s="25">
        <f>4898+342.5</f>
        <v>5240.5</v>
      </c>
      <c r="F11" s="26">
        <f>3953+209</f>
        <v>4162</v>
      </c>
      <c r="G11" s="25">
        <v>243</v>
      </c>
      <c r="H11" s="25">
        <v>161.5</v>
      </c>
      <c r="I11" s="25">
        <f>6559.5+1882.5</f>
        <v>8442</v>
      </c>
      <c r="J11" s="25">
        <v>1182.5</v>
      </c>
      <c r="K11" s="25">
        <v>128.5</v>
      </c>
      <c r="L11" s="25">
        <v>1324.5</v>
      </c>
      <c r="M11" s="25">
        <v>1104</v>
      </c>
      <c r="N11" s="25">
        <v>9742</v>
      </c>
      <c r="O11" s="25">
        <v>2363</v>
      </c>
      <c r="P11" s="25">
        <v>60.5</v>
      </c>
      <c r="Q11" s="25">
        <v>20987.5</v>
      </c>
      <c r="R11" s="25">
        <v>144.5</v>
      </c>
      <c r="S11" s="25">
        <v>545.5</v>
      </c>
      <c r="T11" s="25">
        <v>36.5</v>
      </c>
      <c r="U11" s="25">
        <v>34</v>
      </c>
      <c r="V11" s="25">
        <v>110</v>
      </c>
      <c r="W11" s="26">
        <v>106</v>
      </c>
      <c r="X11" s="25">
        <v>16.5</v>
      </c>
      <c r="Y11" s="25">
        <v>326.5</v>
      </c>
      <c r="Z11" s="25">
        <v>133</v>
      </c>
      <c r="AA11" s="25">
        <v>6985</v>
      </c>
      <c r="AB11" s="25">
        <v>4316</v>
      </c>
      <c r="AC11" s="25">
        <v>307</v>
      </c>
      <c r="AD11" s="25">
        <v>326</v>
      </c>
      <c r="AE11" s="25">
        <v>36.5</v>
      </c>
      <c r="AF11" s="25">
        <v>43</v>
      </c>
      <c r="AG11" s="25">
        <v>170</v>
      </c>
      <c r="AH11" s="25">
        <v>518.5</v>
      </c>
      <c r="AI11" s="25">
        <v>120.5</v>
      </c>
      <c r="AJ11" s="25">
        <v>126</v>
      </c>
      <c r="AK11" s="25">
        <v>179.5</v>
      </c>
      <c r="AL11" s="25">
        <v>189</v>
      </c>
      <c r="AM11" s="25">
        <v>278.5</v>
      </c>
      <c r="AN11" s="25">
        <v>137</v>
      </c>
      <c r="AO11" s="25">
        <v>1719.5</v>
      </c>
      <c r="AP11" s="25">
        <v>48263.5</v>
      </c>
      <c r="AQ11" s="25">
        <v>78.5</v>
      </c>
      <c r="AR11" s="25">
        <v>5035</v>
      </c>
      <c r="AS11" s="25">
        <f>1924.5+7.5</f>
        <v>1932</v>
      </c>
      <c r="AT11" s="25">
        <v>307</v>
      </c>
      <c r="AU11" s="25">
        <v>83</v>
      </c>
      <c r="AV11" s="25">
        <v>120</v>
      </c>
      <c r="AW11" s="25">
        <v>46.5</v>
      </c>
      <c r="AX11" s="25">
        <v>7</v>
      </c>
      <c r="AY11" s="25">
        <f>184.5+19.5</f>
        <v>204</v>
      </c>
      <c r="AZ11" s="25">
        <v>6164.5</v>
      </c>
      <c r="BA11" s="25">
        <v>2742</v>
      </c>
      <c r="BB11" s="25">
        <v>2193</v>
      </c>
      <c r="BC11" s="26">
        <f>12227+586</f>
        <v>12813</v>
      </c>
      <c r="BD11" s="25">
        <v>495.5</v>
      </c>
      <c r="BE11" s="25">
        <v>316.5</v>
      </c>
      <c r="BF11" s="25">
        <v>1891.5</v>
      </c>
      <c r="BG11" s="25">
        <v>435.5</v>
      </c>
      <c r="BH11" s="25">
        <v>123</v>
      </c>
      <c r="BI11" s="25">
        <v>93</v>
      </c>
      <c r="BJ11" s="25">
        <v>449.5</v>
      </c>
      <c r="BK11" s="25">
        <v>2044</v>
      </c>
      <c r="BL11" s="25">
        <v>32.5</v>
      </c>
      <c r="BM11" s="25">
        <v>136</v>
      </c>
      <c r="BN11" s="25">
        <v>1440</v>
      </c>
      <c r="BO11" s="25">
        <v>582</v>
      </c>
      <c r="BP11" s="25">
        <v>76</v>
      </c>
      <c r="BQ11" s="25">
        <f>1528+22</f>
        <v>1550</v>
      </c>
      <c r="BR11" s="25">
        <v>1791</v>
      </c>
      <c r="BS11" s="25">
        <v>359.5</v>
      </c>
      <c r="BT11" s="25">
        <v>76</v>
      </c>
      <c r="BU11" s="25">
        <v>123</v>
      </c>
      <c r="BV11" s="25">
        <v>247</v>
      </c>
      <c r="BW11" s="25">
        <v>321</v>
      </c>
      <c r="BX11" s="25">
        <v>11</v>
      </c>
      <c r="BY11" s="25">
        <v>322.5</v>
      </c>
      <c r="BZ11" s="25">
        <v>78</v>
      </c>
      <c r="CA11" s="25">
        <v>59</v>
      </c>
      <c r="CB11" s="25">
        <v>20294</v>
      </c>
      <c r="CC11" s="25">
        <v>48.5</v>
      </c>
      <c r="CD11" s="25">
        <v>25.5</v>
      </c>
      <c r="CE11" s="25">
        <v>42</v>
      </c>
      <c r="CF11" s="25">
        <v>38.5</v>
      </c>
      <c r="CG11" s="25">
        <v>42.5</v>
      </c>
      <c r="CH11" s="25">
        <v>57.5</v>
      </c>
      <c r="CI11" s="25">
        <v>304.5</v>
      </c>
      <c r="CJ11" s="25">
        <v>591.5</v>
      </c>
      <c r="CK11" s="25">
        <f>1025.5+4</f>
        <v>1029.5</v>
      </c>
      <c r="CL11" s="25">
        <v>296.5</v>
      </c>
      <c r="CM11" s="25">
        <v>314</v>
      </c>
      <c r="CN11" s="25">
        <f>6372+230</f>
        <v>6602</v>
      </c>
      <c r="CO11" s="25">
        <v>4045</v>
      </c>
      <c r="CP11" s="25">
        <v>290</v>
      </c>
      <c r="CQ11" s="25">
        <v>602.5</v>
      </c>
      <c r="CR11" s="25">
        <v>57</v>
      </c>
      <c r="CS11" s="25">
        <v>90.5</v>
      </c>
      <c r="CT11" s="25">
        <v>20</v>
      </c>
      <c r="CU11" s="25">
        <v>55.5</v>
      </c>
      <c r="CV11" s="25">
        <v>18.5</v>
      </c>
      <c r="CW11" s="25">
        <v>68.5</v>
      </c>
      <c r="CX11" s="25">
        <v>150.5</v>
      </c>
      <c r="CY11" s="25">
        <v>53.5</v>
      </c>
      <c r="CZ11" s="25">
        <v>779.5</v>
      </c>
      <c r="DA11" s="25">
        <v>43</v>
      </c>
      <c r="DB11" s="25">
        <v>59.5</v>
      </c>
      <c r="DC11" s="25">
        <v>46</v>
      </c>
      <c r="DD11" s="25">
        <v>42.5</v>
      </c>
      <c r="DE11" s="25">
        <v>96</v>
      </c>
      <c r="DF11" s="25">
        <f>7337+79.5</f>
        <v>7416.5</v>
      </c>
      <c r="DG11" s="25">
        <v>22.5</v>
      </c>
      <c r="DH11" s="25">
        <v>681</v>
      </c>
      <c r="DI11" s="25">
        <v>1270</v>
      </c>
      <c r="DJ11" s="25">
        <v>216</v>
      </c>
      <c r="DK11" s="25">
        <v>168.5</v>
      </c>
      <c r="DL11" s="25">
        <v>2779.5</v>
      </c>
      <c r="DM11" s="25">
        <v>126</v>
      </c>
      <c r="DN11" s="25">
        <v>580</v>
      </c>
      <c r="DO11" s="25">
        <v>1640.5</v>
      </c>
      <c r="DP11" s="25">
        <v>47</v>
      </c>
      <c r="DQ11" s="25">
        <v>179.5</v>
      </c>
      <c r="DR11" s="25">
        <v>736</v>
      </c>
      <c r="DS11" s="25">
        <v>551.5</v>
      </c>
      <c r="DT11" s="25">
        <v>100.5</v>
      </c>
      <c r="DU11" s="25">
        <v>146.5</v>
      </c>
      <c r="DV11" s="25">
        <v>79</v>
      </c>
      <c r="DW11" s="25">
        <v>122</v>
      </c>
      <c r="DX11" s="25">
        <v>40.5</v>
      </c>
      <c r="DY11" s="25">
        <v>81.5</v>
      </c>
      <c r="DZ11" s="25">
        <v>247</v>
      </c>
      <c r="EA11" s="25">
        <v>153</v>
      </c>
      <c r="EB11" s="25">
        <v>195</v>
      </c>
      <c r="EC11" s="25">
        <v>72</v>
      </c>
      <c r="ED11" s="25">
        <v>62.5</v>
      </c>
      <c r="EE11" s="25">
        <v>109</v>
      </c>
      <c r="EF11" s="25">
        <v>855</v>
      </c>
      <c r="EG11" s="25">
        <v>150.5</v>
      </c>
      <c r="EH11" s="25">
        <v>88</v>
      </c>
      <c r="EI11" s="25">
        <f>9403.5+102</f>
        <v>9505.5</v>
      </c>
      <c r="EJ11" s="25">
        <v>2505</v>
      </c>
      <c r="EK11" s="25">
        <v>143</v>
      </c>
      <c r="EL11" s="25">
        <v>88.5</v>
      </c>
      <c r="EM11" s="25">
        <v>248</v>
      </c>
      <c r="EN11" s="25">
        <v>629.5</v>
      </c>
      <c r="EO11" s="25">
        <v>139.5</v>
      </c>
      <c r="EP11" s="25">
        <v>88.5</v>
      </c>
      <c r="EQ11" s="25">
        <v>212.5</v>
      </c>
      <c r="ER11" s="25">
        <v>114.5</v>
      </c>
      <c r="ES11" s="25">
        <v>59</v>
      </c>
      <c r="ET11" s="25">
        <v>83</v>
      </c>
      <c r="EU11" s="25">
        <v>492</v>
      </c>
      <c r="EV11" s="25">
        <v>37.5</v>
      </c>
      <c r="EW11" s="25">
        <v>118.5</v>
      </c>
      <c r="EX11" s="25">
        <v>87.5</v>
      </c>
      <c r="EY11" s="25">
        <v>100.5</v>
      </c>
      <c r="EZ11" s="25">
        <v>66.5</v>
      </c>
      <c r="FA11" s="25">
        <v>689.5</v>
      </c>
      <c r="FB11" s="25">
        <v>147</v>
      </c>
      <c r="FC11" s="25">
        <v>617.5</v>
      </c>
      <c r="FD11" s="25">
        <v>98</v>
      </c>
      <c r="FE11" s="25">
        <v>32.5</v>
      </c>
      <c r="FF11" s="25">
        <v>32</v>
      </c>
      <c r="FG11" s="25">
        <v>26.5</v>
      </c>
      <c r="FH11" s="25">
        <v>30</v>
      </c>
      <c r="FI11" s="25">
        <v>761</v>
      </c>
      <c r="FJ11" s="25">
        <v>457</v>
      </c>
      <c r="FK11" s="25">
        <v>830</v>
      </c>
      <c r="FL11" s="25">
        <v>554</v>
      </c>
      <c r="FM11" s="25">
        <v>786.5</v>
      </c>
      <c r="FN11" s="25">
        <v>9599</v>
      </c>
      <c r="FO11" s="25">
        <v>329.5</v>
      </c>
      <c r="FP11" s="25">
        <v>1307</v>
      </c>
      <c r="FQ11" s="25">
        <v>338.5</v>
      </c>
      <c r="FR11" s="25">
        <v>37</v>
      </c>
      <c r="FS11" s="25">
        <v>30.5</v>
      </c>
      <c r="FT11" s="25">
        <v>16</v>
      </c>
      <c r="FU11" s="25">
        <v>371</v>
      </c>
      <c r="FV11" s="25">
        <v>257.5</v>
      </c>
      <c r="FW11" s="25">
        <v>52</v>
      </c>
      <c r="FX11" s="25">
        <v>21.5</v>
      </c>
      <c r="FY11" s="21"/>
      <c r="FZ11" s="10">
        <f t="shared" si="0"/>
        <v>268420.5</v>
      </c>
      <c r="GA11" s="10"/>
      <c r="GB11" s="10"/>
      <c r="GC11" s="10"/>
      <c r="GD11" s="10"/>
      <c r="GE11" s="18"/>
      <c r="GF11" s="18"/>
      <c r="GG11" s="19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197" s="5" customFormat="1" ht="15">
      <c r="A12" s="13" t="s">
        <v>233</v>
      </c>
      <c r="B12" s="2" t="s">
        <v>234</v>
      </c>
      <c r="C12" s="27">
        <f>ROUND(FZ135/FZ14,4)</f>
        <v>0.3707</v>
      </c>
      <c r="D12" s="27">
        <v>0.3707</v>
      </c>
      <c r="E12" s="27">
        <v>0.3707</v>
      </c>
      <c r="F12" s="27">
        <v>0.3707</v>
      </c>
      <c r="G12" s="27">
        <v>0.3707</v>
      </c>
      <c r="H12" s="27">
        <v>0.3707</v>
      </c>
      <c r="I12" s="27">
        <v>0.3707</v>
      </c>
      <c r="J12" s="27">
        <v>0.3707</v>
      </c>
      <c r="K12" s="27">
        <v>0.3707</v>
      </c>
      <c r="L12" s="27">
        <v>0.3707</v>
      </c>
      <c r="M12" s="27">
        <v>0.3707</v>
      </c>
      <c r="N12" s="27">
        <v>0.3707</v>
      </c>
      <c r="O12" s="27">
        <v>0.3707</v>
      </c>
      <c r="P12" s="27">
        <v>0.3707</v>
      </c>
      <c r="Q12" s="27">
        <v>0.3707</v>
      </c>
      <c r="R12" s="27">
        <v>0.3707</v>
      </c>
      <c r="S12" s="27">
        <v>0.3707</v>
      </c>
      <c r="T12" s="27">
        <v>0.3707</v>
      </c>
      <c r="U12" s="27">
        <v>0.3707</v>
      </c>
      <c r="V12" s="27">
        <v>0.3707</v>
      </c>
      <c r="W12" s="27">
        <v>0.3707</v>
      </c>
      <c r="X12" s="27">
        <v>0.3707</v>
      </c>
      <c r="Y12" s="27">
        <v>0.3707</v>
      </c>
      <c r="Z12" s="27">
        <v>0.3707</v>
      </c>
      <c r="AA12" s="27">
        <v>0.3707</v>
      </c>
      <c r="AB12" s="27">
        <v>0.3707</v>
      </c>
      <c r="AC12" s="27">
        <v>0.3707</v>
      </c>
      <c r="AD12" s="27">
        <v>0.3707</v>
      </c>
      <c r="AE12" s="27">
        <v>0.3707</v>
      </c>
      <c r="AF12" s="27">
        <v>0.3707</v>
      </c>
      <c r="AG12" s="27">
        <v>0.3707</v>
      </c>
      <c r="AH12" s="27">
        <v>0.3707</v>
      </c>
      <c r="AI12" s="27">
        <v>0.3707</v>
      </c>
      <c r="AJ12" s="27">
        <v>0.3707</v>
      </c>
      <c r="AK12" s="27">
        <v>0.3707</v>
      </c>
      <c r="AL12" s="27">
        <v>0.3707</v>
      </c>
      <c r="AM12" s="27">
        <v>0.3707</v>
      </c>
      <c r="AN12" s="27">
        <v>0.3707</v>
      </c>
      <c r="AO12" s="27">
        <v>0.3707</v>
      </c>
      <c r="AP12" s="27">
        <v>0.3707</v>
      </c>
      <c r="AQ12" s="27">
        <v>0.3707</v>
      </c>
      <c r="AR12" s="27">
        <v>0.3707</v>
      </c>
      <c r="AS12" s="27">
        <v>0.3707</v>
      </c>
      <c r="AT12" s="27">
        <v>0.3707</v>
      </c>
      <c r="AU12" s="27">
        <v>0.3707</v>
      </c>
      <c r="AV12" s="27">
        <v>0.3707</v>
      </c>
      <c r="AW12" s="27">
        <v>0.3707</v>
      </c>
      <c r="AX12" s="27">
        <v>0.3707</v>
      </c>
      <c r="AY12" s="27">
        <v>0.3707</v>
      </c>
      <c r="AZ12" s="27">
        <v>0.3707</v>
      </c>
      <c r="BA12" s="27">
        <v>0.3707</v>
      </c>
      <c r="BB12" s="27">
        <v>0.3707</v>
      </c>
      <c r="BC12" s="27">
        <v>0.3707</v>
      </c>
      <c r="BD12" s="27">
        <v>0.3707</v>
      </c>
      <c r="BE12" s="27">
        <v>0.3707</v>
      </c>
      <c r="BF12" s="27">
        <v>0.3707</v>
      </c>
      <c r="BG12" s="27">
        <v>0.3707</v>
      </c>
      <c r="BH12" s="27">
        <v>0.3707</v>
      </c>
      <c r="BI12" s="27">
        <v>0.3707</v>
      </c>
      <c r="BJ12" s="27">
        <v>0.3707</v>
      </c>
      <c r="BK12" s="27">
        <v>0.3707</v>
      </c>
      <c r="BL12" s="27">
        <v>0.3707</v>
      </c>
      <c r="BM12" s="27">
        <v>0.3707</v>
      </c>
      <c r="BN12" s="27">
        <v>0.3707</v>
      </c>
      <c r="BO12" s="27">
        <v>0.3707</v>
      </c>
      <c r="BP12" s="27">
        <v>0.3707</v>
      </c>
      <c r="BQ12" s="27">
        <v>0.3707</v>
      </c>
      <c r="BR12" s="27">
        <v>0.3707</v>
      </c>
      <c r="BS12" s="27">
        <v>0.3707</v>
      </c>
      <c r="BT12" s="27">
        <v>0.3707</v>
      </c>
      <c r="BU12" s="27">
        <v>0.3707</v>
      </c>
      <c r="BV12" s="27">
        <v>0.3707</v>
      </c>
      <c r="BW12" s="27">
        <v>0.3707</v>
      </c>
      <c r="BX12" s="27">
        <v>0.3707</v>
      </c>
      <c r="BY12" s="27">
        <v>0.3707</v>
      </c>
      <c r="BZ12" s="27">
        <v>0.3707</v>
      </c>
      <c r="CA12" s="27">
        <v>0.3707</v>
      </c>
      <c r="CB12" s="27">
        <v>0.3707</v>
      </c>
      <c r="CC12" s="27">
        <v>0.3707</v>
      </c>
      <c r="CD12" s="27">
        <v>0.3707</v>
      </c>
      <c r="CE12" s="27">
        <v>0.3707</v>
      </c>
      <c r="CF12" s="27">
        <v>0.3707</v>
      </c>
      <c r="CG12" s="27">
        <v>0.3707</v>
      </c>
      <c r="CH12" s="27">
        <v>0.3707</v>
      </c>
      <c r="CI12" s="27">
        <v>0.3707</v>
      </c>
      <c r="CJ12" s="27">
        <v>0.3707</v>
      </c>
      <c r="CK12" s="27">
        <v>0.3707</v>
      </c>
      <c r="CL12" s="27">
        <v>0.3707</v>
      </c>
      <c r="CM12" s="27">
        <v>0.3707</v>
      </c>
      <c r="CN12" s="27">
        <v>0.3707</v>
      </c>
      <c r="CO12" s="27">
        <v>0.3707</v>
      </c>
      <c r="CP12" s="27">
        <v>0.3707</v>
      </c>
      <c r="CQ12" s="27">
        <v>0.3707</v>
      </c>
      <c r="CR12" s="27">
        <v>0.3707</v>
      </c>
      <c r="CS12" s="27">
        <v>0.3707</v>
      </c>
      <c r="CT12" s="27">
        <v>0.3707</v>
      </c>
      <c r="CU12" s="27">
        <v>0.3707</v>
      </c>
      <c r="CV12" s="27">
        <v>0.3707</v>
      </c>
      <c r="CW12" s="27">
        <v>0.3707</v>
      </c>
      <c r="CX12" s="27">
        <v>0.3707</v>
      </c>
      <c r="CY12" s="27">
        <v>0.3707</v>
      </c>
      <c r="CZ12" s="27">
        <v>0.3707</v>
      </c>
      <c r="DA12" s="27">
        <v>0.3707</v>
      </c>
      <c r="DB12" s="27">
        <v>0.3707</v>
      </c>
      <c r="DC12" s="27">
        <v>0.3707</v>
      </c>
      <c r="DD12" s="27">
        <v>0.3707</v>
      </c>
      <c r="DE12" s="27">
        <v>0.3707</v>
      </c>
      <c r="DF12" s="27">
        <v>0.3707</v>
      </c>
      <c r="DG12" s="27">
        <v>0.3707</v>
      </c>
      <c r="DH12" s="27">
        <v>0.3707</v>
      </c>
      <c r="DI12" s="27">
        <v>0.3707</v>
      </c>
      <c r="DJ12" s="27">
        <v>0.3707</v>
      </c>
      <c r="DK12" s="27">
        <v>0.3707</v>
      </c>
      <c r="DL12" s="27">
        <v>0.3707</v>
      </c>
      <c r="DM12" s="27">
        <v>0.3707</v>
      </c>
      <c r="DN12" s="27">
        <v>0.3707</v>
      </c>
      <c r="DO12" s="27">
        <v>0.3707</v>
      </c>
      <c r="DP12" s="27">
        <v>0.3707</v>
      </c>
      <c r="DQ12" s="27">
        <v>0.3707</v>
      </c>
      <c r="DR12" s="27">
        <v>0.3707</v>
      </c>
      <c r="DS12" s="27">
        <v>0.3707</v>
      </c>
      <c r="DT12" s="27">
        <v>0.3707</v>
      </c>
      <c r="DU12" s="27">
        <v>0.3707</v>
      </c>
      <c r="DV12" s="27">
        <v>0.3707</v>
      </c>
      <c r="DW12" s="27">
        <v>0.3707</v>
      </c>
      <c r="DX12" s="27">
        <v>0.3707</v>
      </c>
      <c r="DY12" s="27">
        <v>0.3707</v>
      </c>
      <c r="DZ12" s="27">
        <v>0.3707</v>
      </c>
      <c r="EA12" s="27">
        <v>0.3707</v>
      </c>
      <c r="EB12" s="27">
        <v>0.3707</v>
      </c>
      <c r="EC12" s="27">
        <v>0.3707</v>
      </c>
      <c r="ED12" s="27">
        <v>0.3707</v>
      </c>
      <c r="EE12" s="27">
        <v>0.3707</v>
      </c>
      <c r="EF12" s="27">
        <v>0.3707</v>
      </c>
      <c r="EG12" s="27">
        <v>0.3707</v>
      </c>
      <c r="EH12" s="27">
        <v>0.3707</v>
      </c>
      <c r="EI12" s="27">
        <v>0.3707</v>
      </c>
      <c r="EJ12" s="27">
        <v>0.3707</v>
      </c>
      <c r="EK12" s="27">
        <v>0.3707</v>
      </c>
      <c r="EL12" s="27">
        <v>0.3707</v>
      </c>
      <c r="EM12" s="27">
        <v>0.3707</v>
      </c>
      <c r="EN12" s="27">
        <v>0.3707</v>
      </c>
      <c r="EO12" s="27">
        <v>0.3707</v>
      </c>
      <c r="EP12" s="27">
        <v>0.3707</v>
      </c>
      <c r="EQ12" s="27">
        <v>0.3707</v>
      </c>
      <c r="ER12" s="27">
        <v>0.3707</v>
      </c>
      <c r="ES12" s="27">
        <v>0.3707</v>
      </c>
      <c r="ET12" s="27">
        <v>0.3707</v>
      </c>
      <c r="EU12" s="27">
        <v>0.3707</v>
      </c>
      <c r="EV12" s="27">
        <v>0.3707</v>
      </c>
      <c r="EW12" s="27">
        <v>0.3707</v>
      </c>
      <c r="EX12" s="27">
        <v>0.3707</v>
      </c>
      <c r="EY12" s="27">
        <v>0.3707</v>
      </c>
      <c r="EZ12" s="27">
        <v>0.3707</v>
      </c>
      <c r="FA12" s="27">
        <v>0.3707</v>
      </c>
      <c r="FB12" s="27">
        <v>0.3707</v>
      </c>
      <c r="FC12" s="27">
        <v>0.3707</v>
      </c>
      <c r="FD12" s="27">
        <v>0.3707</v>
      </c>
      <c r="FE12" s="27">
        <v>0.3707</v>
      </c>
      <c r="FF12" s="27">
        <v>0.3707</v>
      </c>
      <c r="FG12" s="27">
        <v>0.3707</v>
      </c>
      <c r="FH12" s="27">
        <v>0.3707</v>
      </c>
      <c r="FI12" s="27">
        <v>0.3707</v>
      </c>
      <c r="FJ12" s="27">
        <v>0.3707</v>
      </c>
      <c r="FK12" s="27">
        <v>0.3707</v>
      </c>
      <c r="FL12" s="27">
        <v>0.3707</v>
      </c>
      <c r="FM12" s="27">
        <v>0.3707</v>
      </c>
      <c r="FN12" s="27">
        <v>0.3707</v>
      </c>
      <c r="FO12" s="27">
        <v>0.3707</v>
      </c>
      <c r="FP12" s="27">
        <v>0.3707</v>
      </c>
      <c r="FQ12" s="27">
        <v>0.3707</v>
      </c>
      <c r="FR12" s="27">
        <v>0.3707</v>
      </c>
      <c r="FS12" s="27">
        <v>0.3707</v>
      </c>
      <c r="FT12" s="27">
        <v>0.3707</v>
      </c>
      <c r="FU12" s="27">
        <v>0.3707</v>
      </c>
      <c r="FV12" s="27">
        <v>0.3707</v>
      </c>
      <c r="FW12" s="27">
        <v>0.3707</v>
      </c>
      <c r="FX12" s="27">
        <v>0.3707</v>
      </c>
      <c r="FY12" s="27"/>
      <c r="FZ12" s="27">
        <v>0.371</v>
      </c>
      <c r="GA12" s="27"/>
      <c r="GB12" s="27"/>
      <c r="GC12" s="27"/>
      <c r="GD12" s="27"/>
      <c r="GE12" s="27"/>
      <c r="GF12" s="27"/>
      <c r="GG12" s="19"/>
      <c r="GH12" s="27"/>
      <c r="GI12" s="27"/>
      <c r="GJ12" s="27"/>
      <c r="GK12" s="27"/>
      <c r="GL12" s="27"/>
      <c r="GM12" s="27"/>
      <c r="GN12" s="27"/>
      <c r="GO12" s="27"/>
    </row>
    <row r="13" spans="1:256" s="5" customFormat="1" ht="15">
      <c r="A13" s="3" t="s">
        <v>235</v>
      </c>
      <c r="B13" s="18" t="s">
        <v>236</v>
      </c>
      <c r="C13" s="28">
        <v>4536</v>
      </c>
      <c r="D13" s="28">
        <f>26864+1450</f>
        <v>28314</v>
      </c>
      <c r="E13" s="28">
        <f>4208+425</f>
        <v>4633</v>
      </c>
      <c r="F13" s="28">
        <f>10039+576</f>
        <v>10615</v>
      </c>
      <c r="G13" s="28">
        <v>650</v>
      </c>
      <c r="H13" s="28">
        <v>555</v>
      </c>
      <c r="I13" s="28">
        <f>6131+345</f>
        <v>6476</v>
      </c>
      <c r="J13" s="28">
        <v>1363</v>
      </c>
      <c r="K13" s="28">
        <v>179</v>
      </c>
      <c r="L13" s="28">
        <v>1529</v>
      </c>
      <c r="M13" s="28">
        <v>845</v>
      </c>
      <c r="N13" s="28">
        <v>31912</v>
      </c>
      <c r="O13" s="28">
        <v>8711</v>
      </c>
      <c r="P13" s="28">
        <v>91</v>
      </c>
      <c r="Q13" s="28">
        <v>24460</v>
      </c>
      <c r="R13" s="28">
        <v>274</v>
      </c>
      <c r="S13" s="28">
        <v>845</v>
      </c>
      <c r="T13" s="28">
        <v>76</v>
      </c>
      <c r="U13" s="28">
        <v>43</v>
      </c>
      <c r="V13" s="28">
        <v>143</v>
      </c>
      <c r="W13" s="28">
        <v>123</v>
      </c>
      <c r="X13" s="28">
        <v>25</v>
      </c>
      <c r="Y13" s="28">
        <v>309</v>
      </c>
      <c r="Z13" s="28">
        <v>160</v>
      </c>
      <c r="AA13" s="28">
        <v>16963</v>
      </c>
      <c r="AB13" s="28">
        <v>17544</v>
      </c>
      <c r="AC13" s="28">
        <v>550</v>
      </c>
      <c r="AD13" s="28">
        <v>674</v>
      </c>
      <c r="AE13" s="28">
        <v>79</v>
      </c>
      <c r="AF13" s="28">
        <v>105</v>
      </c>
      <c r="AG13" s="28">
        <v>581</v>
      </c>
      <c r="AH13" s="28">
        <v>601</v>
      </c>
      <c r="AI13" s="28">
        <v>208</v>
      </c>
      <c r="AJ13" s="28">
        <v>134</v>
      </c>
      <c r="AK13" s="28">
        <v>150</v>
      </c>
      <c r="AL13" s="28">
        <v>158</v>
      </c>
      <c r="AM13" s="28">
        <v>303</v>
      </c>
      <c r="AN13" s="28">
        <v>229</v>
      </c>
      <c r="AO13" s="28">
        <v>2962</v>
      </c>
      <c r="AP13" s="28">
        <v>49462</v>
      </c>
      <c r="AQ13" s="28">
        <v>160</v>
      </c>
      <c r="AR13" s="28">
        <v>39650</v>
      </c>
      <c r="AS13" s="28">
        <f>3903+121</f>
        <v>4024</v>
      </c>
      <c r="AT13" s="28">
        <v>1563</v>
      </c>
      <c r="AU13" s="28">
        <v>215</v>
      </c>
      <c r="AV13" s="28">
        <v>194</v>
      </c>
      <c r="AW13" s="28">
        <v>108</v>
      </c>
      <c r="AX13" s="28">
        <v>6</v>
      </c>
      <c r="AY13" s="28">
        <f>301+56</f>
        <v>357</v>
      </c>
      <c r="AZ13" s="28">
        <v>7368</v>
      </c>
      <c r="BA13" s="28">
        <v>5414</v>
      </c>
      <c r="BB13" s="28">
        <v>4902</v>
      </c>
      <c r="BC13" s="28">
        <f>17462+1111</f>
        <v>18573</v>
      </c>
      <c r="BD13" s="28">
        <v>2824</v>
      </c>
      <c r="BE13" s="28">
        <v>857</v>
      </c>
      <c r="BF13" s="28">
        <v>13855</v>
      </c>
      <c r="BG13" s="28">
        <v>590</v>
      </c>
      <c r="BH13" s="28">
        <v>389</v>
      </c>
      <c r="BI13" s="28">
        <v>121</v>
      </c>
      <c r="BJ13" s="28">
        <v>3374</v>
      </c>
      <c r="BK13" s="28">
        <v>9577</v>
      </c>
      <c r="BL13" s="28">
        <v>78</v>
      </c>
      <c r="BM13" s="28">
        <v>181</v>
      </c>
      <c r="BN13" s="28">
        <v>2246</v>
      </c>
      <c r="BO13" s="28">
        <v>931</v>
      </c>
      <c r="BP13" s="28">
        <v>122</v>
      </c>
      <c r="BQ13" s="28">
        <f>3138+179</f>
        <v>3317</v>
      </c>
      <c r="BR13" s="28">
        <v>3029</v>
      </c>
      <c r="BS13" s="28">
        <v>658</v>
      </c>
      <c r="BT13" s="28">
        <v>220</v>
      </c>
      <c r="BU13" s="28">
        <v>270</v>
      </c>
      <c r="BV13" s="28">
        <v>779</v>
      </c>
      <c r="BW13" s="28">
        <v>1145</v>
      </c>
      <c r="BX13" s="28">
        <v>56</v>
      </c>
      <c r="BY13" s="28">
        <v>351</v>
      </c>
      <c r="BZ13" s="28">
        <v>124</v>
      </c>
      <c r="CA13" s="28">
        <v>114</v>
      </c>
      <c r="CB13" s="28">
        <v>50218</v>
      </c>
      <c r="CC13" s="28">
        <v>103</v>
      </c>
      <c r="CD13" s="28">
        <v>51</v>
      </c>
      <c r="CE13" s="28">
        <v>88</v>
      </c>
      <c r="CF13" s="28">
        <v>67</v>
      </c>
      <c r="CG13" s="28">
        <v>87</v>
      </c>
      <c r="CH13" s="28">
        <v>72</v>
      </c>
      <c r="CI13" s="28">
        <v>451</v>
      </c>
      <c r="CJ13" s="28">
        <v>718</v>
      </c>
      <c r="CK13" s="28">
        <f>2773+168</f>
        <v>2941</v>
      </c>
      <c r="CL13" s="28">
        <v>831</v>
      </c>
      <c r="CM13" s="28">
        <v>466</v>
      </c>
      <c r="CN13" s="28">
        <f>16346+374</f>
        <v>16720</v>
      </c>
      <c r="CO13" s="28">
        <v>9189</v>
      </c>
      <c r="CP13" s="28">
        <v>669</v>
      </c>
      <c r="CQ13" s="28">
        <v>850</v>
      </c>
      <c r="CR13" s="28">
        <v>108</v>
      </c>
      <c r="CS13" s="28">
        <v>203</v>
      </c>
      <c r="CT13" s="28">
        <v>42</v>
      </c>
      <c r="CU13" s="28">
        <v>262</v>
      </c>
      <c r="CV13" s="28">
        <v>32</v>
      </c>
      <c r="CW13" s="28">
        <v>105</v>
      </c>
      <c r="CX13" s="28">
        <v>243</v>
      </c>
      <c r="CY13" s="28">
        <v>80</v>
      </c>
      <c r="CZ13" s="28">
        <v>1330</v>
      </c>
      <c r="DA13" s="28">
        <v>102</v>
      </c>
      <c r="DB13" s="28">
        <v>196</v>
      </c>
      <c r="DC13" s="28">
        <v>104</v>
      </c>
      <c r="DD13" s="28">
        <v>66</v>
      </c>
      <c r="DE13" s="28">
        <v>216</v>
      </c>
      <c r="DF13" s="28">
        <f>13177+498</f>
        <v>13675</v>
      </c>
      <c r="DG13" s="28">
        <v>52</v>
      </c>
      <c r="DH13" s="28">
        <v>1351</v>
      </c>
      <c r="DI13" s="28">
        <v>1685</v>
      </c>
      <c r="DJ13" s="28">
        <v>407</v>
      </c>
      <c r="DK13" s="28">
        <v>233</v>
      </c>
      <c r="DL13" s="28">
        <v>3614</v>
      </c>
      <c r="DM13" s="28">
        <v>196</v>
      </c>
      <c r="DN13" s="28">
        <v>867</v>
      </c>
      <c r="DO13" s="28">
        <v>1857</v>
      </c>
      <c r="DP13" s="28">
        <v>129</v>
      </c>
      <c r="DQ13" s="28">
        <v>299</v>
      </c>
      <c r="DR13" s="28">
        <v>817</v>
      </c>
      <c r="DS13" s="28">
        <v>557</v>
      </c>
      <c r="DT13" s="28">
        <v>102</v>
      </c>
      <c r="DU13" s="28">
        <v>268</v>
      </c>
      <c r="DV13" s="28">
        <v>133</v>
      </c>
      <c r="DW13" s="28">
        <v>229</v>
      </c>
      <c r="DX13" s="28">
        <v>107</v>
      </c>
      <c r="DY13" s="28">
        <v>210</v>
      </c>
      <c r="DZ13" s="28">
        <v>635</v>
      </c>
      <c r="EA13" s="28">
        <v>333</v>
      </c>
      <c r="EB13" s="28">
        <v>380</v>
      </c>
      <c r="EC13" s="28">
        <v>170</v>
      </c>
      <c r="ED13" s="28">
        <v>1003</v>
      </c>
      <c r="EE13" s="28">
        <v>135</v>
      </c>
      <c r="EF13" s="28">
        <v>988</v>
      </c>
      <c r="EG13" s="28">
        <v>173</v>
      </c>
      <c r="EH13" s="28">
        <v>122</v>
      </c>
      <c r="EI13" s="28">
        <f>10532+22</f>
        <v>10554</v>
      </c>
      <c r="EJ13" s="28">
        <v>5442</v>
      </c>
      <c r="EK13" s="28">
        <v>401</v>
      </c>
      <c r="EL13" s="28">
        <v>301</v>
      </c>
      <c r="EM13" s="28">
        <v>328</v>
      </c>
      <c r="EN13" s="28">
        <v>673</v>
      </c>
      <c r="EO13" s="28">
        <v>307</v>
      </c>
      <c r="EP13" s="28">
        <v>205</v>
      </c>
      <c r="EQ13" s="28">
        <v>1470</v>
      </c>
      <c r="ER13" s="28">
        <v>238</v>
      </c>
      <c r="ES13" s="28">
        <v>75</v>
      </c>
      <c r="ET13" s="28">
        <v>110</v>
      </c>
      <c r="EU13" s="28">
        <v>360</v>
      </c>
      <c r="EV13" s="28">
        <v>49</v>
      </c>
      <c r="EW13" s="28">
        <v>481</v>
      </c>
      <c r="EX13" s="28">
        <v>153</v>
      </c>
      <c r="EY13" s="28">
        <v>146</v>
      </c>
      <c r="EZ13" s="28">
        <v>83</v>
      </c>
      <c r="FA13" s="28">
        <v>1896</v>
      </c>
      <c r="FB13" s="28">
        <v>206</v>
      </c>
      <c r="FC13" s="28">
        <v>1524</v>
      </c>
      <c r="FD13" s="28">
        <v>202</v>
      </c>
      <c r="FE13" s="28">
        <v>69</v>
      </c>
      <c r="FF13" s="28">
        <v>108</v>
      </c>
      <c r="FG13" s="28">
        <v>60</v>
      </c>
      <c r="FH13" s="28">
        <v>57</v>
      </c>
      <c r="FI13" s="28">
        <v>1145</v>
      </c>
      <c r="FJ13" s="28">
        <v>1133</v>
      </c>
      <c r="FK13" s="28">
        <v>1358</v>
      </c>
      <c r="FL13" s="28">
        <v>2934</v>
      </c>
      <c r="FM13" s="28">
        <v>2114</v>
      </c>
      <c r="FN13" s="28">
        <v>12417</v>
      </c>
      <c r="FO13" s="28">
        <v>651</v>
      </c>
      <c r="FP13" s="28">
        <v>1505</v>
      </c>
      <c r="FQ13" s="28">
        <v>516</v>
      </c>
      <c r="FR13" s="28">
        <v>81</v>
      </c>
      <c r="FS13" s="28">
        <v>95</v>
      </c>
      <c r="FT13" s="28">
        <v>45</v>
      </c>
      <c r="FU13" s="28">
        <v>475</v>
      </c>
      <c r="FV13" s="28">
        <v>415</v>
      </c>
      <c r="FW13" s="28">
        <v>90</v>
      </c>
      <c r="FX13" s="28">
        <v>50</v>
      </c>
      <c r="FY13" s="28"/>
      <c r="FZ13" s="14">
        <f>SUM(C13:FX13)</f>
        <v>513171</v>
      </c>
      <c r="GA13" s="14"/>
      <c r="GB13" s="14"/>
      <c r="GC13" s="14"/>
      <c r="GD13" s="14"/>
      <c r="GE13" s="18"/>
      <c r="GF13" s="18"/>
      <c r="GG13" s="19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5" customFormat="1" ht="15">
      <c r="A14" s="4" t="s">
        <v>237</v>
      </c>
      <c r="B14" s="18" t="s">
        <v>238</v>
      </c>
      <c r="C14" s="29">
        <v>7087.5</v>
      </c>
      <c r="D14" s="29">
        <f>40529+1963.5</f>
        <v>42492.5</v>
      </c>
      <c r="E14" s="29">
        <f>6447.5+459.5</f>
        <v>6907</v>
      </c>
      <c r="F14" s="29">
        <f>14439.5+617</f>
        <v>15056.5</v>
      </c>
      <c r="G14" s="29">
        <v>989</v>
      </c>
      <c r="H14" s="29">
        <v>914.5</v>
      </c>
      <c r="I14" s="29">
        <f>9168.5+2692.5</f>
        <v>11861</v>
      </c>
      <c r="J14" s="29">
        <v>2011.5</v>
      </c>
      <c r="K14" s="29">
        <v>278.5</v>
      </c>
      <c r="L14" s="29">
        <v>2608.5</v>
      </c>
      <c r="M14" s="29">
        <v>1417.5</v>
      </c>
      <c r="N14" s="29">
        <v>49122.5</v>
      </c>
      <c r="O14" s="29">
        <v>14527</v>
      </c>
      <c r="P14" s="29">
        <v>152.5</v>
      </c>
      <c r="Q14" s="29">
        <v>36445</v>
      </c>
      <c r="R14" s="29">
        <v>434</v>
      </c>
      <c r="S14" s="29">
        <v>1356</v>
      </c>
      <c r="T14" s="29">
        <v>130.5</v>
      </c>
      <c r="U14" s="29">
        <v>64.5</v>
      </c>
      <c r="V14" s="29">
        <v>246</v>
      </c>
      <c r="W14" s="29">
        <v>281</v>
      </c>
      <c r="X14" s="29">
        <v>46.5</v>
      </c>
      <c r="Y14" s="29">
        <v>472.5</v>
      </c>
      <c r="Z14" s="29">
        <v>257</v>
      </c>
      <c r="AA14" s="29">
        <v>25743.5</v>
      </c>
      <c r="AB14" s="29">
        <v>27998</v>
      </c>
      <c r="AC14" s="29">
        <v>921.5</v>
      </c>
      <c r="AD14" s="29">
        <v>1017.5</v>
      </c>
      <c r="AE14" s="29">
        <v>113.5</v>
      </c>
      <c r="AF14" s="29">
        <v>165.5</v>
      </c>
      <c r="AG14" s="29">
        <v>875.5</v>
      </c>
      <c r="AH14" s="29">
        <v>958.5</v>
      </c>
      <c r="AI14" s="29">
        <v>313</v>
      </c>
      <c r="AJ14" s="29">
        <v>215.5</v>
      </c>
      <c r="AK14" s="29">
        <v>233</v>
      </c>
      <c r="AL14" s="29">
        <v>258.5</v>
      </c>
      <c r="AM14" s="29">
        <v>460.5</v>
      </c>
      <c r="AN14" s="29">
        <v>408.5</v>
      </c>
      <c r="AO14" s="29">
        <v>4817</v>
      </c>
      <c r="AP14" s="29">
        <v>72559.5</v>
      </c>
      <c r="AQ14" s="29">
        <v>254.5</v>
      </c>
      <c r="AR14" s="29">
        <v>59091.5</v>
      </c>
      <c r="AS14" s="29">
        <f>5870+129.5</f>
        <v>5999.5</v>
      </c>
      <c r="AT14" s="29">
        <v>2436</v>
      </c>
      <c r="AU14" s="29">
        <v>362.5</v>
      </c>
      <c r="AV14" s="29">
        <v>293.5</v>
      </c>
      <c r="AW14" s="29">
        <v>181.5</v>
      </c>
      <c r="AX14" s="29">
        <v>7.5</v>
      </c>
      <c r="AY14" s="29">
        <f>487+62.5</f>
        <v>549.5</v>
      </c>
      <c r="AZ14" s="29">
        <v>10123</v>
      </c>
      <c r="BA14" s="29">
        <v>8408.5</v>
      </c>
      <c r="BB14" s="29">
        <v>7023</v>
      </c>
      <c r="BC14" s="29">
        <f>27483.5+2061</f>
        <v>29544.5</v>
      </c>
      <c r="BD14" s="29">
        <v>4315</v>
      </c>
      <c r="BE14" s="29">
        <v>1424</v>
      </c>
      <c r="BF14" s="29">
        <v>22517.5</v>
      </c>
      <c r="BG14" s="29">
        <v>885.5</v>
      </c>
      <c r="BH14" s="29">
        <v>614</v>
      </c>
      <c r="BI14" s="29">
        <v>189.5</v>
      </c>
      <c r="BJ14" s="29">
        <v>5626.5</v>
      </c>
      <c r="BK14" s="29">
        <v>14090</v>
      </c>
      <c r="BL14" s="29">
        <v>179</v>
      </c>
      <c r="BM14" s="29">
        <v>278.5</v>
      </c>
      <c r="BN14" s="29">
        <v>3589.5</v>
      </c>
      <c r="BO14" s="29">
        <v>1517</v>
      </c>
      <c r="BP14" s="29">
        <v>186</v>
      </c>
      <c r="BQ14" s="29">
        <f>4947.5+198</f>
        <v>5145.5</v>
      </c>
      <c r="BR14" s="29">
        <v>4372.5</v>
      </c>
      <c r="BS14" s="29">
        <v>1029</v>
      </c>
      <c r="BT14" s="29">
        <v>318</v>
      </c>
      <c r="BU14" s="29">
        <v>406.5</v>
      </c>
      <c r="BV14" s="29">
        <v>1165</v>
      </c>
      <c r="BW14" s="29">
        <v>1684.5</v>
      </c>
      <c r="BX14" s="29">
        <v>74</v>
      </c>
      <c r="BY14" s="29">
        <v>500.5</v>
      </c>
      <c r="BZ14" s="29">
        <v>206</v>
      </c>
      <c r="CA14" s="29">
        <v>165</v>
      </c>
      <c r="CB14" s="29">
        <v>79871</v>
      </c>
      <c r="CC14" s="29">
        <v>168</v>
      </c>
      <c r="CD14" s="29">
        <v>75.5</v>
      </c>
      <c r="CE14" s="29">
        <v>132.5</v>
      </c>
      <c r="CF14" s="29">
        <v>113</v>
      </c>
      <c r="CG14" s="29">
        <v>137</v>
      </c>
      <c r="CH14" s="29">
        <v>119</v>
      </c>
      <c r="CI14" s="29">
        <v>707</v>
      </c>
      <c r="CJ14" s="29">
        <v>1042.5</v>
      </c>
      <c r="CK14" s="29">
        <f>4250.5+349</f>
        <v>4599.5</v>
      </c>
      <c r="CL14" s="29">
        <v>1285</v>
      </c>
      <c r="CM14" s="29">
        <v>726</v>
      </c>
      <c r="CN14" s="29">
        <f>25675.5+800</f>
        <v>26475.5</v>
      </c>
      <c r="CO14" s="29">
        <v>14551.5</v>
      </c>
      <c r="CP14" s="29">
        <v>1098.5</v>
      </c>
      <c r="CQ14" s="29">
        <v>1305</v>
      </c>
      <c r="CR14" s="29">
        <v>168</v>
      </c>
      <c r="CS14" s="29">
        <v>331</v>
      </c>
      <c r="CT14" s="29">
        <v>74</v>
      </c>
      <c r="CU14" s="29">
        <v>427</v>
      </c>
      <c r="CV14" s="29">
        <v>51.5</v>
      </c>
      <c r="CW14" s="29">
        <v>160.5</v>
      </c>
      <c r="CX14" s="29">
        <v>426.5</v>
      </c>
      <c r="CY14" s="29">
        <v>189.5</v>
      </c>
      <c r="CZ14" s="29">
        <v>2104.5</v>
      </c>
      <c r="DA14" s="29">
        <v>167.5</v>
      </c>
      <c r="DB14" s="29">
        <v>299.5</v>
      </c>
      <c r="DC14" s="29">
        <v>166.5</v>
      </c>
      <c r="DD14" s="29">
        <v>93.5</v>
      </c>
      <c r="DE14" s="29">
        <v>444.5</v>
      </c>
      <c r="DF14" s="29">
        <f>20489+594.5</f>
        <v>21083.5</v>
      </c>
      <c r="DG14" s="29">
        <v>79</v>
      </c>
      <c r="DH14" s="29">
        <v>2051.5</v>
      </c>
      <c r="DI14" s="29">
        <v>2638.5</v>
      </c>
      <c r="DJ14" s="29">
        <v>641.5</v>
      </c>
      <c r="DK14" s="29">
        <v>359</v>
      </c>
      <c r="DL14" s="29">
        <v>5790</v>
      </c>
      <c r="DM14" s="29">
        <v>294.5</v>
      </c>
      <c r="DN14" s="29">
        <v>1371</v>
      </c>
      <c r="DO14" s="29">
        <v>2917</v>
      </c>
      <c r="DP14" s="29">
        <v>187.5</v>
      </c>
      <c r="DQ14" s="29">
        <v>457</v>
      </c>
      <c r="DR14" s="29">
        <v>1244.5</v>
      </c>
      <c r="DS14" s="29">
        <v>792.5</v>
      </c>
      <c r="DT14" s="29">
        <v>153.5</v>
      </c>
      <c r="DU14" s="29">
        <v>394</v>
      </c>
      <c r="DV14" s="29">
        <v>191.5</v>
      </c>
      <c r="DW14" s="29">
        <v>345.5</v>
      </c>
      <c r="DX14" s="29">
        <v>170.5</v>
      </c>
      <c r="DY14" s="29">
        <v>330.5</v>
      </c>
      <c r="DZ14" s="29">
        <v>970</v>
      </c>
      <c r="EA14" s="29">
        <v>474</v>
      </c>
      <c r="EB14" s="29">
        <v>570</v>
      </c>
      <c r="EC14" s="29">
        <v>272.5</v>
      </c>
      <c r="ED14" s="29">
        <v>1614.5</v>
      </c>
      <c r="EE14" s="29">
        <v>223.5</v>
      </c>
      <c r="EF14" s="29">
        <v>1483.5</v>
      </c>
      <c r="EG14" s="29">
        <v>258.5</v>
      </c>
      <c r="EH14" s="29">
        <v>206</v>
      </c>
      <c r="EI14" s="29">
        <f>16175+155</f>
        <v>16330</v>
      </c>
      <c r="EJ14" s="29">
        <v>8395.5</v>
      </c>
      <c r="EK14" s="29">
        <v>623.5</v>
      </c>
      <c r="EL14" s="29">
        <v>436</v>
      </c>
      <c r="EM14" s="29">
        <v>505</v>
      </c>
      <c r="EN14" s="29">
        <v>1111</v>
      </c>
      <c r="EO14" s="29">
        <v>437.5</v>
      </c>
      <c r="EP14" s="29">
        <v>335</v>
      </c>
      <c r="EQ14" s="29">
        <v>2199.5</v>
      </c>
      <c r="ER14" s="29">
        <v>343.5</v>
      </c>
      <c r="ES14" s="29">
        <v>102</v>
      </c>
      <c r="ET14" s="29">
        <v>186.5</v>
      </c>
      <c r="EU14" s="29">
        <v>556</v>
      </c>
      <c r="EV14" s="29">
        <v>63</v>
      </c>
      <c r="EW14" s="29">
        <v>700</v>
      </c>
      <c r="EX14" s="29">
        <v>235.5</v>
      </c>
      <c r="EY14" s="29">
        <v>845.5</v>
      </c>
      <c r="EZ14" s="29">
        <v>115.5</v>
      </c>
      <c r="FA14" s="29">
        <v>2863</v>
      </c>
      <c r="FB14" s="29">
        <v>343</v>
      </c>
      <c r="FC14" s="29">
        <v>2553</v>
      </c>
      <c r="FD14" s="29">
        <v>330</v>
      </c>
      <c r="FE14" s="29">
        <v>95</v>
      </c>
      <c r="FF14" s="29">
        <v>169</v>
      </c>
      <c r="FG14" s="29">
        <v>106</v>
      </c>
      <c r="FH14" s="29">
        <v>89</v>
      </c>
      <c r="FI14" s="29">
        <v>1704</v>
      </c>
      <c r="FJ14" s="29">
        <v>1690.5</v>
      </c>
      <c r="FK14" s="29">
        <v>2069.5</v>
      </c>
      <c r="FL14" s="29">
        <v>4253</v>
      </c>
      <c r="FM14" s="29">
        <v>3003</v>
      </c>
      <c r="FN14" s="29">
        <v>18557.5</v>
      </c>
      <c r="FO14" s="29">
        <v>1041.5</v>
      </c>
      <c r="FP14" s="29">
        <v>2185</v>
      </c>
      <c r="FQ14" s="29">
        <v>769.5</v>
      </c>
      <c r="FR14" s="29">
        <v>142</v>
      </c>
      <c r="FS14" s="29">
        <v>154</v>
      </c>
      <c r="FT14" s="29">
        <v>82.5</v>
      </c>
      <c r="FU14" s="29">
        <v>746</v>
      </c>
      <c r="FV14" s="29">
        <v>648.5</v>
      </c>
      <c r="FW14" s="29">
        <v>129</v>
      </c>
      <c r="FX14" s="29">
        <v>74.5</v>
      </c>
      <c r="FY14" s="18"/>
      <c r="FZ14" s="14">
        <f>SUM(C14:FX14)</f>
        <v>789365.5</v>
      </c>
      <c r="GA14" s="14"/>
      <c r="GB14" s="14"/>
      <c r="GC14" s="14"/>
      <c r="GD14" s="14"/>
      <c r="GE14" s="30"/>
      <c r="GF14" s="30"/>
      <c r="GG14" s="19"/>
      <c r="GH14" s="30"/>
      <c r="GI14" s="30"/>
      <c r="GJ14" s="30"/>
      <c r="GK14" s="30"/>
      <c r="GL14" s="30"/>
      <c r="GM14" s="30"/>
      <c r="GN14" s="30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188" s="19" customFormat="1" ht="15">
      <c r="A15" s="13" t="s">
        <v>239</v>
      </c>
      <c r="B15" s="7" t="s">
        <v>240</v>
      </c>
      <c r="C15" s="18">
        <v>412</v>
      </c>
      <c r="D15" s="14">
        <v>8183.3</v>
      </c>
      <c r="E15" s="14">
        <v>0</v>
      </c>
      <c r="F15" s="14">
        <v>3031.7</v>
      </c>
      <c r="G15" s="14">
        <v>102.5</v>
      </c>
      <c r="H15" s="14">
        <v>8</v>
      </c>
      <c r="I15" s="14">
        <v>393.2</v>
      </c>
      <c r="J15" s="14">
        <v>0</v>
      </c>
      <c r="K15" s="14">
        <v>0</v>
      </c>
      <c r="L15" s="14">
        <v>0</v>
      </c>
      <c r="M15" s="14">
        <v>0</v>
      </c>
      <c r="N15" s="14">
        <v>465.2</v>
      </c>
      <c r="O15" s="14">
        <v>947</v>
      </c>
      <c r="P15" s="14">
        <v>0</v>
      </c>
      <c r="Q15" s="14">
        <v>3388.7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2832.2</v>
      </c>
      <c r="AB15" s="14">
        <v>2283.7</v>
      </c>
      <c r="AC15" s="14">
        <v>0</v>
      </c>
      <c r="AD15" s="14">
        <v>0</v>
      </c>
      <c r="AE15" s="14">
        <v>0</v>
      </c>
      <c r="AF15" s="14">
        <v>0</v>
      </c>
      <c r="AG15" s="14">
        <v>102.9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9545.9</v>
      </c>
      <c r="AQ15" s="14">
        <v>0</v>
      </c>
      <c r="AR15" s="14">
        <v>8351</v>
      </c>
      <c r="AS15" s="14">
        <v>360.9</v>
      </c>
      <c r="AT15" s="14">
        <v>410.1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1695.7</v>
      </c>
      <c r="BA15" s="14">
        <v>127.4</v>
      </c>
      <c r="BB15" s="14">
        <v>0</v>
      </c>
      <c r="BC15" s="14">
        <v>2090.2</v>
      </c>
      <c r="BD15" s="14">
        <v>745</v>
      </c>
      <c r="BE15" s="14">
        <v>0</v>
      </c>
      <c r="BF15" s="14">
        <v>3203.7</v>
      </c>
      <c r="BG15" s="14">
        <v>0</v>
      </c>
      <c r="BH15" s="14">
        <v>0</v>
      </c>
      <c r="BI15" s="14">
        <v>0</v>
      </c>
      <c r="BJ15" s="14">
        <v>793.5</v>
      </c>
      <c r="BK15" s="14">
        <v>2585.2</v>
      </c>
      <c r="BL15" s="14">
        <v>0</v>
      </c>
      <c r="BM15" s="14">
        <v>0</v>
      </c>
      <c r="BN15" s="14">
        <v>228.7</v>
      </c>
      <c r="BO15" s="14">
        <v>0</v>
      </c>
      <c r="BP15" s="14">
        <v>0</v>
      </c>
      <c r="BQ15" s="14">
        <v>129.1</v>
      </c>
      <c r="BR15" s="14">
        <v>0</v>
      </c>
      <c r="BS15" s="14">
        <v>0</v>
      </c>
      <c r="BT15" s="14">
        <v>0</v>
      </c>
      <c r="BU15" s="14">
        <v>0</v>
      </c>
      <c r="BV15" s="14">
        <v>50.9</v>
      </c>
      <c r="BW15" s="14">
        <v>31.3</v>
      </c>
      <c r="BX15" s="14">
        <v>0</v>
      </c>
      <c r="BY15" s="14">
        <v>0</v>
      </c>
      <c r="BZ15" s="14">
        <v>0</v>
      </c>
      <c r="CA15" s="14">
        <v>0</v>
      </c>
      <c r="CB15" s="14">
        <v>5567.8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1660</v>
      </c>
      <c r="CO15" s="14">
        <v>953.5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261.8</v>
      </c>
      <c r="DG15" s="14">
        <v>0</v>
      </c>
      <c r="DH15" s="14">
        <v>0</v>
      </c>
      <c r="DI15" s="14">
        <v>203.7</v>
      </c>
      <c r="DJ15" s="14">
        <v>0</v>
      </c>
      <c r="DK15" s="14">
        <v>0</v>
      </c>
      <c r="DL15" s="14">
        <v>177.5</v>
      </c>
      <c r="DM15" s="14">
        <v>45.8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105.9</v>
      </c>
      <c r="EB15" s="14">
        <v>0</v>
      </c>
      <c r="EC15" s="14">
        <v>0</v>
      </c>
      <c r="ED15" s="14">
        <v>123.5</v>
      </c>
      <c r="EE15" s="14">
        <v>0</v>
      </c>
      <c r="EF15" s="14">
        <v>120.8</v>
      </c>
      <c r="EG15" s="14">
        <v>0</v>
      </c>
      <c r="EH15" s="14">
        <v>0</v>
      </c>
      <c r="EI15" s="14">
        <v>1651.8</v>
      </c>
      <c r="EJ15" s="14">
        <v>670.8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64.8</v>
      </c>
      <c r="ER15" s="14">
        <v>0</v>
      </c>
      <c r="ES15" s="14">
        <v>0</v>
      </c>
      <c r="ET15" s="14">
        <v>76.6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155.6</v>
      </c>
      <c r="FL15" s="14">
        <v>419.1</v>
      </c>
      <c r="FM15" s="14">
        <v>359.1</v>
      </c>
      <c r="FN15" s="14">
        <v>3096.5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f>SUM(C15:FY15)</f>
        <v>68213.6</v>
      </c>
      <c r="GA15" s="14"/>
      <c r="GB15" s="14"/>
      <c r="GC15" s="14"/>
      <c r="GD15" s="14"/>
      <c r="GE15" s="31"/>
      <c r="GF15" s="31"/>
    </row>
    <row r="16" spans="1:256" ht="15">
      <c r="A16" s="13" t="s">
        <v>241</v>
      </c>
      <c r="B16" s="2" t="s">
        <v>242</v>
      </c>
      <c r="C16" s="32">
        <v>7147.8</v>
      </c>
      <c r="D16" s="32">
        <v>42066.2</v>
      </c>
      <c r="E16" s="32">
        <v>7020.8</v>
      </c>
      <c r="F16" s="32">
        <v>14643.1</v>
      </c>
      <c r="G16" s="32">
        <v>1069.9</v>
      </c>
      <c r="H16" s="32">
        <v>957.4</v>
      </c>
      <c r="I16" s="32">
        <v>11281.9</v>
      </c>
      <c r="J16" s="32">
        <v>2109.7</v>
      </c>
      <c r="K16" s="32">
        <v>304.2</v>
      </c>
      <c r="L16" s="32">
        <v>3044.7</v>
      </c>
      <c r="M16" s="32">
        <v>1495.8</v>
      </c>
      <c r="N16" s="32">
        <v>49395.8</v>
      </c>
      <c r="O16" s="32">
        <v>15050</v>
      </c>
      <c r="P16" s="32">
        <v>157.6</v>
      </c>
      <c r="Q16" s="32">
        <v>35565.9</v>
      </c>
      <c r="R16" s="32">
        <v>465.6</v>
      </c>
      <c r="S16" s="32">
        <v>1530.4</v>
      </c>
      <c r="T16" s="32">
        <v>155.1</v>
      </c>
      <c r="U16" s="32">
        <v>63.9</v>
      </c>
      <c r="V16" s="32">
        <v>272.4</v>
      </c>
      <c r="W16" s="29">
        <v>354.5</v>
      </c>
      <c r="X16" s="29">
        <v>48.8</v>
      </c>
      <c r="Y16" s="32">
        <v>537.2</v>
      </c>
      <c r="Z16" s="32">
        <v>274.2</v>
      </c>
      <c r="AA16" s="32">
        <v>25493.3</v>
      </c>
      <c r="AB16" s="32">
        <v>28144.3</v>
      </c>
      <c r="AC16" s="32">
        <v>921.4</v>
      </c>
      <c r="AD16" s="32">
        <v>1074.1</v>
      </c>
      <c r="AE16" s="32">
        <v>105.2</v>
      </c>
      <c r="AF16" s="32">
        <v>183.1</v>
      </c>
      <c r="AG16" s="32">
        <v>917.7</v>
      </c>
      <c r="AH16" s="32">
        <v>1074.7</v>
      </c>
      <c r="AI16" s="32">
        <v>324.1</v>
      </c>
      <c r="AJ16" s="32">
        <v>265.9</v>
      </c>
      <c r="AK16" s="32">
        <v>227.7</v>
      </c>
      <c r="AL16" s="32">
        <v>260.1</v>
      </c>
      <c r="AM16" s="32">
        <v>496.2</v>
      </c>
      <c r="AN16" s="32">
        <v>464.8</v>
      </c>
      <c r="AO16" s="32">
        <v>5104.2</v>
      </c>
      <c r="AP16" s="32">
        <v>72770.1</v>
      </c>
      <c r="AQ16" s="32">
        <v>272.2</v>
      </c>
      <c r="AR16" s="32">
        <v>57906.3</v>
      </c>
      <c r="AS16" s="32">
        <v>6040</v>
      </c>
      <c r="AT16" s="32">
        <v>2636.3</v>
      </c>
      <c r="AU16" s="32">
        <v>345.7</v>
      </c>
      <c r="AV16" s="32">
        <v>305</v>
      </c>
      <c r="AW16" s="32">
        <v>233.89999999999998</v>
      </c>
      <c r="AX16" s="32">
        <v>50.900000000000006</v>
      </c>
      <c r="AY16" s="32">
        <v>604.7</v>
      </c>
      <c r="AZ16" s="32">
        <v>10358</v>
      </c>
      <c r="BA16" s="32">
        <v>8356.5</v>
      </c>
      <c r="BB16" s="32">
        <v>7076.8</v>
      </c>
      <c r="BC16" s="32">
        <v>30015.4</v>
      </c>
      <c r="BD16" s="32">
        <v>4440</v>
      </c>
      <c r="BE16" s="32">
        <v>1343.7</v>
      </c>
      <c r="BF16" s="32">
        <v>21888.5</v>
      </c>
      <c r="BG16" s="32">
        <v>935.1</v>
      </c>
      <c r="BH16" s="32">
        <v>664.4</v>
      </c>
      <c r="BI16" s="32">
        <v>259.2</v>
      </c>
      <c r="BJ16" s="32">
        <v>5634</v>
      </c>
      <c r="BK16" s="32">
        <v>14027.8</v>
      </c>
      <c r="BL16" s="32">
        <v>196.1</v>
      </c>
      <c r="BM16" s="32">
        <v>318.5</v>
      </c>
      <c r="BN16" s="32">
        <v>3804.6000000000004</v>
      </c>
      <c r="BO16" s="32">
        <v>1660.6999999999998</v>
      </c>
      <c r="BP16" s="32">
        <v>217.3</v>
      </c>
      <c r="BQ16" s="32">
        <v>5319.5</v>
      </c>
      <c r="BR16" s="32">
        <v>4803.7</v>
      </c>
      <c r="BS16" s="32">
        <v>1174.1</v>
      </c>
      <c r="BT16" s="32">
        <v>331.9</v>
      </c>
      <c r="BU16" s="32">
        <v>457.20000000000005</v>
      </c>
      <c r="BV16" s="32">
        <v>1330.4</v>
      </c>
      <c r="BW16" s="32">
        <v>1730.6</v>
      </c>
      <c r="BX16" s="32">
        <v>84.3</v>
      </c>
      <c r="BY16" s="32">
        <v>589.2</v>
      </c>
      <c r="BZ16" s="32">
        <v>246.3</v>
      </c>
      <c r="CA16" s="32">
        <v>196.6</v>
      </c>
      <c r="CB16" s="32">
        <v>81186.3</v>
      </c>
      <c r="CC16" s="32">
        <v>175</v>
      </c>
      <c r="CD16" s="32">
        <v>78.2</v>
      </c>
      <c r="CE16" s="32">
        <v>155.29999999999998</v>
      </c>
      <c r="CF16" s="32">
        <v>109.6</v>
      </c>
      <c r="CG16" s="32">
        <v>199</v>
      </c>
      <c r="CH16" s="32">
        <v>120.1</v>
      </c>
      <c r="CI16" s="32">
        <v>737.1</v>
      </c>
      <c r="CJ16" s="32">
        <v>1084</v>
      </c>
      <c r="CK16" s="32">
        <v>4634.7</v>
      </c>
      <c r="CL16" s="32">
        <v>1336.4</v>
      </c>
      <c r="CM16" s="32">
        <v>778.9</v>
      </c>
      <c r="CN16" s="32">
        <v>26302.8</v>
      </c>
      <c r="CO16" s="32">
        <v>14463</v>
      </c>
      <c r="CP16" s="32">
        <v>1154.6</v>
      </c>
      <c r="CQ16" s="32">
        <v>1451.2</v>
      </c>
      <c r="CR16" s="32">
        <v>206</v>
      </c>
      <c r="CS16" s="32">
        <v>326.1</v>
      </c>
      <c r="CT16" s="32">
        <v>122.89999999999999</v>
      </c>
      <c r="CU16" s="32">
        <v>426.9</v>
      </c>
      <c r="CV16" s="32">
        <v>57</v>
      </c>
      <c r="CW16" s="32">
        <v>170.79999999999998</v>
      </c>
      <c r="CX16" s="32">
        <v>462</v>
      </c>
      <c r="CY16" s="32">
        <v>233</v>
      </c>
      <c r="CZ16" s="32">
        <v>2336.7999999999997</v>
      </c>
      <c r="DA16" s="32">
        <v>187.9</v>
      </c>
      <c r="DB16" s="32">
        <v>308.7</v>
      </c>
      <c r="DC16" s="32">
        <v>161.1</v>
      </c>
      <c r="DD16" s="32">
        <v>137.5</v>
      </c>
      <c r="DE16" s="32">
        <v>463.90000000000003</v>
      </c>
      <c r="DF16" s="32">
        <v>21461.7</v>
      </c>
      <c r="DG16" s="32">
        <v>105.8</v>
      </c>
      <c r="DH16" s="32">
        <v>2267.3</v>
      </c>
      <c r="DI16" s="32">
        <v>2873.4</v>
      </c>
      <c r="DJ16" s="32">
        <v>664.8</v>
      </c>
      <c r="DK16" s="32">
        <v>373.90000000000003</v>
      </c>
      <c r="DL16" s="32">
        <v>6074.5</v>
      </c>
      <c r="DM16" s="32">
        <v>314.7</v>
      </c>
      <c r="DN16" s="32">
        <v>1444.9</v>
      </c>
      <c r="DO16" s="32">
        <v>3003.3</v>
      </c>
      <c r="DP16" s="32">
        <v>201</v>
      </c>
      <c r="DQ16" s="32">
        <v>510.6</v>
      </c>
      <c r="DR16" s="32">
        <v>1363</v>
      </c>
      <c r="DS16" s="32">
        <v>812.3</v>
      </c>
      <c r="DT16" s="32">
        <v>184</v>
      </c>
      <c r="DU16" s="32">
        <v>416.3</v>
      </c>
      <c r="DV16" s="32">
        <v>200.6</v>
      </c>
      <c r="DW16" s="32">
        <v>366.3</v>
      </c>
      <c r="DX16" s="32">
        <v>231</v>
      </c>
      <c r="DY16" s="32">
        <v>335</v>
      </c>
      <c r="DZ16" s="32">
        <v>1162.7</v>
      </c>
      <c r="EA16" s="32">
        <v>535.3</v>
      </c>
      <c r="EB16" s="32">
        <v>574.3</v>
      </c>
      <c r="EC16" s="32">
        <v>292.1</v>
      </c>
      <c r="ED16" s="32">
        <v>1648.7</v>
      </c>
      <c r="EE16" s="32">
        <v>232.3</v>
      </c>
      <c r="EF16" s="32">
        <v>1581.3999999999999</v>
      </c>
      <c r="EG16" s="32">
        <v>277.40000000000003</v>
      </c>
      <c r="EH16" s="32">
        <v>239.1</v>
      </c>
      <c r="EI16" s="32">
        <v>17192.6</v>
      </c>
      <c r="EJ16" s="32">
        <v>8510.8</v>
      </c>
      <c r="EK16" s="32">
        <v>638</v>
      </c>
      <c r="EL16" s="32">
        <v>454.2</v>
      </c>
      <c r="EM16" s="32">
        <v>587.1</v>
      </c>
      <c r="EN16" s="32">
        <v>1133.6</v>
      </c>
      <c r="EO16" s="32">
        <v>477.2</v>
      </c>
      <c r="EP16" s="32">
        <v>407</v>
      </c>
      <c r="EQ16" s="32">
        <v>2180.4</v>
      </c>
      <c r="ER16" s="32">
        <v>389</v>
      </c>
      <c r="ES16" s="32">
        <v>119.5</v>
      </c>
      <c r="ET16" s="32">
        <v>201.7</v>
      </c>
      <c r="EU16" s="32">
        <v>568.1999999999999</v>
      </c>
      <c r="EV16" s="32">
        <v>65.9</v>
      </c>
      <c r="EW16" s="32">
        <v>678.3</v>
      </c>
      <c r="EX16" s="32">
        <v>261.3</v>
      </c>
      <c r="EY16" s="32">
        <v>1727.6</v>
      </c>
      <c r="EZ16" s="32">
        <v>122</v>
      </c>
      <c r="FA16" s="32">
        <v>2924.3</v>
      </c>
      <c r="FB16" s="32">
        <v>442.09999999999997</v>
      </c>
      <c r="FC16" s="32">
        <v>2735.8</v>
      </c>
      <c r="FD16" s="32">
        <v>387.8</v>
      </c>
      <c r="FE16" s="32">
        <v>102.1</v>
      </c>
      <c r="FF16" s="32">
        <v>194.4</v>
      </c>
      <c r="FG16" s="32">
        <v>106.6</v>
      </c>
      <c r="FH16" s="32">
        <v>100.7</v>
      </c>
      <c r="FI16" s="32">
        <v>1857.8</v>
      </c>
      <c r="FJ16" s="32">
        <v>1735.8</v>
      </c>
      <c r="FK16" s="32">
        <v>2150</v>
      </c>
      <c r="FL16" s="32">
        <v>4126.8</v>
      </c>
      <c r="FM16" s="32">
        <v>2957.5</v>
      </c>
      <c r="FN16" s="32">
        <v>18574.4</v>
      </c>
      <c r="FO16" s="32">
        <v>1110.5</v>
      </c>
      <c r="FP16" s="32">
        <v>2248.7000000000003</v>
      </c>
      <c r="FQ16" s="32">
        <v>844.6</v>
      </c>
      <c r="FR16" s="32">
        <v>145.4</v>
      </c>
      <c r="FS16" s="32">
        <v>165.6</v>
      </c>
      <c r="FT16" s="32">
        <v>97.6</v>
      </c>
      <c r="FU16" s="32">
        <v>791.9</v>
      </c>
      <c r="FV16" s="32">
        <v>656.9</v>
      </c>
      <c r="FW16" s="32">
        <v>135.20000000000002</v>
      </c>
      <c r="FX16" s="32">
        <v>83.7</v>
      </c>
      <c r="FY16" s="15"/>
      <c r="FZ16" s="10">
        <f aca="true" t="shared" si="7" ref="FZ16:FZ22">SUM(C16:FX16)</f>
        <v>798400.3000000004</v>
      </c>
      <c r="GA16" s="10"/>
      <c r="GB16" s="10"/>
      <c r="GC16" s="10"/>
      <c r="GD16" s="10"/>
      <c r="GE16" s="14"/>
      <c r="GF16" s="14"/>
      <c r="GG16" s="19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189" ht="15">
      <c r="A17" s="3" t="s">
        <v>243</v>
      </c>
      <c r="B17" s="2" t="s">
        <v>244</v>
      </c>
      <c r="C17" s="21">
        <v>5604.5</v>
      </c>
      <c r="D17" s="21">
        <v>34836.5</v>
      </c>
      <c r="E17" s="21">
        <f>6686.5-468</f>
        <v>6218.5</v>
      </c>
      <c r="F17" s="21">
        <v>13907.5</v>
      </c>
      <c r="G17" s="21">
        <v>1054</v>
      </c>
      <c r="H17" s="21">
        <v>938</v>
      </c>
      <c r="I17" s="21">
        <v>9160.5</v>
      </c>
      <c r="J17" s="21">
        <v>1980.5</v>
      </c>
      <c r="K17" s="21">
        <v>286</v>
      </c>
      <c r="L17" s="21">
        <v>2652</v>
      </c>
      <c r="M17" s="21">
        <v>1439</v>
      </c>
      <c r="N17" s="21">
        <v>48927</v>
      </c>
      <c r="O17" s="21">
        <v>14739.5</v>
      </c>
      <c r="P17" s="21">
        <v>149.5</v>
      </c>
      <c r="Q17" s="21">
        <v>34528</v>
      </c>
      <c r="R17" s="21">
        <v>423.5</v>
      </c>
      <c r="S17" s="21">
        <v>1443.5</v>
      </c>
      <c r="T17" s="21">
        <v>148.5</v>
      </c>
      <c r="U17" s="21">
        <v>60.5</v>
      </c>
      <c r="V17" s="21">
        <v>254</v>
      </c>
      <c r="W17" s="21">
        <v>61.5</v>
      </c>
      <c r="X17" s="21">
        <v>46.5</v>
      </c>
      <c r="Y17" s="21">
        <v>488.5</v>
      </c>
      <c r="Z17" s="21">
        <v>267</v>
      </c>
      <c r="AA17" s="21">
        <v>25172.5</v>
      </c>
      <c r="AB17" s="21">
        <v>27742</v>
      </c>
      <c r="AC17" s="21">
        <v>894</v>
      </c>
      <c r="AD17" s="21">
        <v>1039</v>
      </c>
      <c r="AE17" s="21">
        <v>104.5</v>
      </c>
      <c r="AF17" s="21">
        <v>169</v>
      </c>
      <c r="AG17" s="21">
        <v>862.5</v>
      </c>
      <c r="AH17" s="21">
        <v>994.5</v>
      </c>
      <c r="AI17" s="21">
        <v>308.5</v>
      </c>
      <c r="AJ17" s="21">
        <v>235</v>
      </c>
      <c r="AK17" s="21">
        <v>221</v>
      </c>
      <c r="AL17" s="21">
        <v>250</v>
      </c>
      <c r="AM17" s="21">
        <v>468</v>
      </c>
      <c r="AN17" s="21">
        <v>417</v>
      </c>
      <c r="AO17" s="21">
        <v>4836</v>
      </c>
      <c r="AP17" s="21">
        <v>70061.5</v>
      </c>
      <c r="AQ17" s="21">
        <v>264</v>
      </c>
      <c r="AR17" s="21">
        <v>54517</v>
      </c>
      <c r="AS17" s="21">
        <v>5723.5</v>
      </c>
      <c r="AT17" s="21">
        <v>2418</v>
      </c>
      <c r="AU17" s="21">
        <v>333</v>
      </c>
      <c r="AV17" s="21">
        <v>295</v>
      </c>
      <c r="AW17" s="21">
        <v>206.5</v>
      </c>
      <c r="AX17" s="21">
        <v>32</v>
      </c>
      <c r="AY17" s="21">
        <f>573.5-61.5</f>
        <v>512</v>
      </c>
      <c r="AZ17" s="21">
        <v>10066.5</v>
      </c>
      <c r="BA17" s="21">
        <v>8239.5</v>
      </c>
      <c r="BB17" s="21">
        <v>6959</v>
      </c>
      <c r="BC17" s="21">
        <v>27231</v>
      </c>
      <c r="BD17" s="21">
        <v>4302.5</v>
      </c>
      <c r="BE17" s="21">
        <v>1336</v>
      </c>
      <c r="BF17" s="21">
        <v>21691.5</v>
      </c>
      <c r="BG17" s="21">
        <v>897</v>
      </c>
      <c r="BH17" s="21">
        <v>652</v>
      </c>
      <c r="BI17" s="21">
        <v>204.5</v>
      </c>
      <c r="BJ17" s="21">
        <v>5571</v>
      </c>
      <c r="BK17" s="21">
        <v>13873.5</v>
      </c>
      <c r="BL17" s="21">
        <v>174.5</v>
      </c>
      <c r="BM17" s="21">
        <v>293.5</v>
      </c>
      <c r="BN17" s="21">
        <v>3605</v>
      </c>
      <c r="BO17" s="21">
        <v>1569</v>
      </c>
      <c r="BP17" s="21">
        <v>199</v>
      </c>
      <c r="BQ17" s="21">
        <v>4948.5</v>
      </c>
      <c r="BR17" s="21">
        <v>4416</v>
      </c>
      <c r="BS17" s="21">
        <v>993</v>
      </c>
      <c r="BT17" s="21">
        <v>326</v>
      </c>
      <c r="BU17" s="21">
        <v>416</v>
      </c>
      <c r="BV17" s="21">
        <v>1224.5</v>
      </c>
      <c r="BW17" s="21">
        <v>1695</v>
      </c>
      <c r="BX17" s="21">
        <v>77</v>
      </c>
      <c r="BY17" s="21">
        <v>523.5</v>
      </c>
      <c r="BZ17" s="21">
        <v>206</v>
      </c>
      <c r="CA17" s="21">
        <v>179</v>
      </c>
      <c r="CB17" s="21">
        <v>79473</v>
      </c>
      <c r="CC17" s="21">
        <v>160.5</v>
      </c>
      <c r="CD17" s="21">
        <v>74.5</v>
      </c>
      <c r="CE17" s="21">
        <v>144</v>
      </c>
      <c r="CF17" s="21">
        <v>99.5</v>
      </c>
      <c r="CG17" s="21">
        <v>175</v>
      </c>
      <c r="CH17" s="21">
        <v>115</v>
      </c>
      <c r="CI17" s="21">
        <v>715</v>
      </c>
      <c r="CJ17" s="21">
        <v>1006</v>
      </c>
      <c r="CK17" s="21">
        <v>4269</v>
      </c>
      <c r="CL17" s="21">
        <v>1318</v>
      </c>
      <c r="CM17" s="21">
        <v>713.5</v>
      </c>
      <c r="CN17" s="21">
        <v>25046</v>
      </c>
      <c r="CO17" s="21">
        <v>14195</v>
      </c>
      <c r="CP17" s="21">
        <v>1072</v>
      </c>
      <c r="CQ17" s="21">
        <v>1300</v>
      </c>
      <c r="CR17" s="21">
        <v>199.5</v>
      </c>
      <c r="CS17" s="21">
        <v>315</v>
      </c>
      <c r="CT17" s="21">
        <v>93</v>
      </c>
      <c r="CU17" s="21">
        <v>25.5</v>
      </c>
      <c r="CV17" s="21">
        <v>54.5</v>
      </c>
      <c r="CW17" s="21">
        <v>151</v>
      </c>
      <c r="CX17" s="21">
        <v>423</v>
      </c>
      <c r="CY17" s="21">
        <v>48</v>
      </c>
      <c r="CZ17" s="21">
        <v>2212</v>
      </c>
      <c r="DA17" s="21">
        <v>181.5</v>
      </c>
      <c r="DB17" s="21">
        <v>303</v>
      </c>
      <c r="DC17" s="21">
        <v>158.5</v>
      </c>
      <c r="DD17" s="21">
        <v>110.5</v>
      </c>
      <c r="DE17" s="21">
        <v>430</v>
      </c>
      <c r="DF17" s="21">
        <v>20678</v>
      </c>
      <c r="DG17" s="21">
        <v>84.5</v>
      </c>
      <c r="DH17" s="21">
        <v>2151</v>
      </c>
      <c r="DI17" s="21">
        <v>2717</v>
      </c>
      <c r="DJ17" s="21">
        <v>616.5</v>
      </c>
      <c r="DK17" s="21">
        <v>357.5</v>
      </c>
      <c r="DL17" s="21">
        <v>5903.5</v>
      </c>
      <c r="DM17" s="21">
        <v>302</v>
      </c>
      <c r="DN17" s="21">
        <v>1384.5</v>
      </c>
      <c r="DO17" s="21">
        <v>2916.5</v>
      </c>
      <c r="DP17" s="21">
        <v>191.5</v>
      </c>
      <c r="DQ17" s="21">
        <v>467.5</v>
      </c>
      <c r="DR17" s="21">
        <v>1251</v>
      </c>
      <c r="DS17" s="21">
        <v>772</v>
      </c>
      <c r="DT17" s="21">
        <v>167</v>
      </c>
      <c r="DU17" s="21">
        <v>405</v>
      </c>
      <c r="DV17" s="21">
        <v>194</v>
      </c>
      <c r="DW17" s="21">
        <v>363</v>
      </c>
      <c r="DX17" s="21">
        <v>196</v>
      </c>
      <c r="DY17" s="21">
        <v>314</v>
      </c>
      <c r="DZ17" s="21">
        <v>1077.5</v>
      </c>
      <c r="EA17" s="21">
        <v>492.5</v>
      </c>
      <c r="EB17" s="21">
        <v>551.5</v>
      </c>
      <c r="EC17" s="21">
        <v>282.5</v>
      </c>
      <c r="ED17" s="21">
        <v>1622</v>
      </c>
      <c r="EE17" s="21">
        <v>217</v>
      </c>
      <c r="EF17" s="21">
        <v>1491</v>
      </c>
      <c r="EG17" s="21">
        <v>259</v>
      </c>
      <c r="EH17" s="21">
        <v>210.5</v>
      </c>
      <c r="EI17" s="21">
        <f>16460-155</f>
        <v>16305</v>
      </c>
      <c r="EJ17" s="21">
        <v>8346.5</v>
      </c>
      <c r="EK17" s="21">
        <v>586.5</v>
      </c>
      <c r="EL17" s="21">
        <v>421</v>
      </c>
      <c r="EM17" s="21">
        <v>545.5</v>
      </c>
      <c r="EN17" s="21">
        <v>999.5</v>
      </c>
      <c r="EO17" s="21">
        <v>459.5</v>
      </c>
      <c r="EP17" s="21">
        <v>366.5</v>
      </c>
      <c r="EQ17" s="21">
        <v>2153.5</v>
      </c>
      <c r="ER17" s="21">
        <v>359</v>
      </c>
      <c r="ES17" s="21">
        <v>102</v>
      </c>
      <c r="ET17" s="21">
        <v>185</v>
      </c>
      <c r="EU17" s="21">
        <v>528.5</v>
      </c>
      <c r="EV17" s="21">
        <v>61.5</v>
      </c>
      <c r="EW17" s="21">
        <v>664.5</v>
      </c>
      <c r="EX17" s="21">
        <v>220</v>
      </c>
      <c r="EY17" s="21">
        <v>218.5</v>
      </c>
      <c r="EZ17" s="21">
        <v>116</v>
      </c>
      <c r="FA17" s="21">
        <v>2855.5</v>
      </c>
      <c r="FB17" s="21">
        <v>371</v>
      </c>
      <c r="FC17" s="21">
        <v>2541.5</v>
      </c>
      <c r="FD17" s="21">
        <v>360</v>
      </c>
      <c r="FE17" s="21">
        <v>100</v>
      </c>
      <c r="FF17" s="21">
        <v>186</v>
      </c>
      <c r="FG17" s="21">
        <v>100.5</v>
      </c>
      <c r="FH17" s="21">
        <v>98.5</v>
      </c>
      <c r="FI17" s="21">
        <v>1807.5</v>
      </c>
      <c r="FJ17" s="21">
        <v>1694</v>
      </c>
      <c r="FK17" s="21">
        <v>2096</v>
      </c>
      <c r="FL17" s="21">
        <v>4076.5</v>
      </c>
      <c r="FM17" s="21">
        <v>2892</v>
      </c>
      <c r="FN17" s="21">
        <v>18191</v>
      </c>
      <c r="FO17" s="21">
        <v>1048</v>
      </c>
      <c r="FP17" s="21">
        <v>2126</v>
      </c>
      <c r="FQ17" s="21">
        <v>823</v>
      </c>
      <c r="FR17" s="21">
        <v>139.5</v>
      </c>
      <c r="FS17" s="21">
        <v>162.5</v>
      </c>
      <c r="FT17" s="21">
        <v>74.5</v>
      </c>
      <c r="FU17" s="21">
        <v>771.5</v>
      </c>
      <c r="FV17" s="21">
        <v>641.5</v>
      </c>
      <c r="FW17" s="21">
        <v>125.5</v>
      </c>
      <c r="FX17" s="21">
        <v>76</v>
      </c>
      <c r="FY17" s="21"/>
      <c r="FZ17" s="10">
        <f t="shared" si="7"/>
        <v>757773</v>
      </c>
      <c r="GA17" s="10"/>
      <c r="GB17" s="10"/>
      <c r="GC17" s="10"/>
      <c r="GD17" s="10"/>
      <c r="GE17" s="21"/>
      <c r="GF17" s="21"/>
      <c r="GG17" s="12"/>
    </row>
    <row r="18" spans="1:189" ht="15">
      <c r="A18" s="3" t="s">
        <v>245</v>
      </c>
      <c r="B18" s="2" t="s">
        <v>246</v>
      </c>
      <c r="C18" s="21">
        <v>5151</v>
      </c>
      <c r="D18" s="21">
        <v>34844.5</v>
      </c>
      <c r="E18" s="21">
        <f>6526.5-443.5</f>
        <v>6083</v>
      </c>
      <c r="F18" s="21">
        <v>13327.5</v>
      </c>
      <c r="G18" s="21">
        <v>1028</v>
      </c>
      <c r="H18" s="21">
        <v>945.5</v>
      </c>
      <c r="I18" s="21">
        <v>8909.5</v>
      </c>
      <c r="J18" s="21">
        <v>1974.5</v>
      </c>
      <c r="K18" s="21">
        <v>289</v>
      </c>
      <c r="L18" s="21">
        <v>2799</v>
      </c>
      <c r="M18" s="21">
        <v>1382.5</v>
      </c>
      <c r="N18" s="21">
        <v>48502</v>
      </c>
      <c r="O18" s="21">
        <v>14774.5</v>
      </c>
      <c r="P18" s="21">
        <v>145</v>
      </c>
      <c r="Q18" s="21">
        <v>33265.5</v>
      </c>
      <c r="R18" s="21">
        <v>431.5</v>
      </c>
      <c r="S18" s="21">
        <v>1464</v>
      </c>
      <c r="T18" s="21">
        <v>145.5</v>
      </c>
      <c r="U18" s="21">
        <v>63</v>
      </c>
      <c r="V18" s="21">
        <v>262</v>
      </c>
      <c r="W18" s="21">
        <v>67</v>
      </c>
      <c r="X18" s="21">
        <v>43.5</v>
      </c>
      <c r="Y18" s="21">
        <v>527</v>
      </c>
      <c r="Z18" s="21">
        <v>237</v>
      </c>
      <c r="AA18" s="21">
        <v>24571</v>
      </c>
      <c r="AB18" s="21">
        <v>27336</v>
      </c>
      <c r="AC18" s="21">
        <v>879</v>
      </c>
      <c r="AD18" s="21">
        <v>1044</v>
      </c>
      <c r="AE18" s="21">
        <v>93.5</v>
      </c>
      <c r="AF18" s="21">
        <v>155.5</v>
      </c>
      <c r="AG18" s="21">
        <v>856.5</v>
      </c>
      <c r="AH18" s="21">
        <v>1018.5</v>
      </c>
      <c r="AI18" s="21">
        <v>300.5</v>
      </c>
      <c r="AJ18" s="21">
        <v>264.5</v>
      </c>
      <c r="AK18" s="21">
        <v>190.5</v>
      </c>
      <c r="AL18" s="21">
        <v>245.5</v>
      </c>
      <c r="AM18" s="21">
        <v>460</v>
      </c>
      <c r="AN18" s="21">
        <v>442</v>
      </c>
      <c r="AO18" s="21">
        <v>4924.5</v>
      </c>
      <c r="AP18" s="21">
        <v>68384</v>
      </c>
      <c r="AQ18" s="21">
        <v>251.5</v>
      </c>
      <c r="AR18" s="21">
        <v>53211.5</v>
      </c>
      <c r="AS18" s="21">
        <v>5770.5</v>
      </c>
      <c r="AT18" s="21">
        <v>2516</v>
      </c>
      <c r="AU18" s="21">
        <v>336.5</v>
      </c>
      <c r="AV18" s="21">
        <v>281.5</v>
      </c>
      <c r="AW18" s="21">
        <v>219</v>
      </c>
      <c r="AX18" s="21">
        <v>43.5</v>
      </c>
      <c r="AY18" s="21">
        <f>589.5-75</f>
        <v>514.5</v>
      </c>
      <c r="AZ18" s="21">
        <v>10102.5</v>
      </c>
      <c r="BA18" s="21">
        <v>8211.5</v>
      </c>
      <c r="BB18" s="21">
        <v>6841.5</v>
      </c>
      <c r="BC18" s="21">
        <v>27516.5</v>
      </c>
      <c r="BD18" s="21">
        <v>4329</v>
      </c>
      <c r="BE18" s="21">
        <v>1330.5</v>
      </c>
      <c r="BF18" s="21">
        <v>21186</v>
      </c>
      <c r="BG18" s="21">
        <v>800.5</v>
      </c>
      <c r="BH18" s="21">
        <v>644</v>
      </c>
      <c r="BI18" s="21">
        <v>245.5</v>
      </c>
      <c r="BJ18" s="21">
        <v>5586</v>
      </c>
      <c r="BK18" s="21">
        <v>13507</v>
      </c>
      <c r="BL18" s="21">
        <v>150</v>
      </c>
      <c r="BM18" s="21">
        <v>303.5</v>
      </c>
      <c r="BN18" s="21">
        <v>3618</v>
      </c>
      <c r="BO18" s="21">
        <v>1580</v>
      </c>
      <c r="BP18" s="21">
        <v>197</v>
      </c>
      <c r="BQ18" s="21">
        <v>5106</v>
      </c>
      <c r="BR18" s="21">
        <v>4317</v>
      </c>
      <c r="BS18" s="21">
        <v>1090</v>
      </c>
      <c r="BT18" s="21">
        <v>303</v>
      </c>
      <c r="BU18" s="21">
        <v>436.5</v>
      </c>
      <c r="BV18" s="21">
        <v>1331.5</v>
      </c>
      <c r="BW18" s="21">
        <v>1647.5</v>
      </c>
      <c r="BX18" s="21">
        <v>77</v>
      </c>
      <c r="BY18" s="21">
        <v>565</v>
      </c>
      <c r="BZ18" s="21">
        <v>238</v>
      </c>
      <c r="CA18" s="21">
        <v>193</v>
      </c>
      <c r="CB18" s="21">
        <v>79864.5</v>
      </c>
      <c r="CC18" s="21">
        <v>170</v>
      </c>
      <c r="CD18" s="21">
        <v>75</v>
      </c>
      <c r="CE18" s="21">
        <v>142.5</v>
      </c>
      <c r="CF18" s="21">
        <v>111</v>
      </c>
      <c r="CG18" s="21">
        <v>173</v>
      </c>
      <c r="CH18" s="21">
        <v>118</v>
      </c>
      <c r="CI18" s="21">
        <v>704.5</v>
      </c>
      <c r="CJ18" s="21">
        <v>1031</v>
      </c>
      <c r="CK18" s="21">
        <v>4322.5</v>
      </c>
      <c r="CL18" s="21">
        <v>1316.5</v>
      </c>
      <c r="CM18" s="21">
        <v>762.5</v>
      </c>
      <c r="CN18" s="21">
        <v>24611.5</v>
      </c>
      <c r="CO18" s="21">
        <v>14236.5</v>
      </c>
      <c r="CP18" s="21">
        <v>1119.5</v>
      </c>
      <c r="CQ18" s="21">
        <v>1347</v>
      </c>
      <c r="CR18" s="21">
        <v>203</v>
      </c>
      <c r="CS18" s="21">
        <v>315</v>
      </c>
      <c r="CT18" s="21">
        <v>114</v>
      </c>
      <c r="CU18" s="21">
        <v>26.5</v>
      </c>
      <c r="CV18" s="21">
        <v>57</v>
      </c>
      <c r="CW18" s="21">
        <v>165.5</v>
      </c>
      <c r="CX18" s="21">
        <v>433</v>
      </c>
      <c r="CY18" s="21">
        <v>56.5</v>
      </c>
      <c r="CZ18" s="21">
        <v>2270.5</v>
      </c>
      <c r="DA18" s="21">
        <v>168</v>
      </c>
      <c r="DB18" s="21">
        <v>296.5</v>
      </c>
      <c r="DC18" s="21">
        <v>150</v>
      </c>
      <c r="DD18" s="21">
        <v>124</v>
      </c>
      <c r="DE18" s="21">
        <v>449</v>
      </c>
      <c r="DF18" s="21">
        <v>20600</v>
      </c>
      <c r="DG18" s="21">
        <v>91.5</v>
      </c>
      <c r="DH18" s="21">
        <v>2254.5</v>
      </c>
      <c r="DI18" s="21">
        <v>2746</v>
      </c>
      <c r="DJ18" s="21">
        <v>638.5</v>
      </c>
      <c r="DK18" s="21">
        <v>356</v>
      </c>
      <c r="DL18" s="21">
        <v>6006.5</v>
      </c>
      <c r="DM18" s="21">
        <v>298.5</v>
      </c>
      <c r="DN18" s="21">
        <v>1365</v>
      </c>
      <c r="DO18" s="21">
        <v>2942</v>
      </c>
      <c r="DP18" s="21">
        <v>185</v>
      </c>
      <c r="DQ18" s="21">
        <v>492.5</v>
      </c>
      <c r="DR18" s="21">
        <v>1264.5</v>
      </c>
      <c r="DS18" s="21">
        <v>791</v>
      </c>
      <c r="DT18" s="21">
        <v>171</v>
      </c>
      <c r="DU18" s="21">
        <v>386</v>
      </c>
      <c r="DV18" s="21">
        <v>191</v>
      </c>
      <c r="DW18" s="21">
        <v>366</v>
      </c>
      <c r="DX18" s="21">
        <v>212</v>
      </c>
      <c r="DY18" s="21">
        <v>331</v>
      </c>
      <c r="DZ18" s="21">
        <v>1112</v>
      </c>
      <c r="EA18" s="21">
        <v>499.5</v>
      </c>
      <c r="EB18" s="21">
        <v>564</v>
      </c>
      <c r="EC18" s="21">
        <v>275</v>
      </c>
      <c r="ED18" s="21">
        <v>1589</v>
      </c>
      <c r="EE18" s="21">
        <v>215.5</v>
      </c>
      <c r="EF18" s="21">
        <v>1547.5</v>
      </c>
      <c r="EG18" s="21">
        <v>255</v>
      </c>
      <c r="EH18" s="21">
        <v>204.5</v>
      </c>
      <c r="EI18" s="21">
        <f>16495.5-194.5</f>
        <v>16301</v>
      </c>
      <c r="EJ18" s="21">
        <v>8411</v>
      </c>
      <c r="EK18" s="21">
        <v>632.5</v>
      </c>
      <c r="EL18" s="21">
        <v>447</v>
      </c>
      <c r="EM18" s="21">
        <v>574</v>
      </c>
      <c r="EN18" s="21">
        <v>1018</v>
      </c>
      <c r="EO18" s="21">
        <v>464</v>
      </c>
      <c r="EP18" s="21">
        <v>396.5</v>
      </c>
      <c r="EQ18" s="21">
        <v>2104</v>
      </c>
      <c r="ER18" s="21">
        <v>374.5</v>
      </c>
      <c r="ES18" s="21">
        <v>109.5</v>
      </c>
      <c r="ET18" s="21">
        <v>200.5</v>
      </c>
      <c r="EU18" s="21">
        <v>555</v>
      </c>
      <c r="EV18" s="21">
        <v>62</v>
      </c>
      <c r="EW18" s="21">
        <v>645</v>
      </c>
      <c r="EX18" s="21">
        <v>240</v>
      </c>
      <c r="EY18" s="21">
        <v>222.5</v>
      </c>
      <c r="EZ18" s="21">
        <v>114.5</v>
      </c>
      <c r="FA18" s="21">
        <v>2830.5</v>
      </c>
      <c r="FB18" s="21">
        <v>409.5</v>
      </c>
      <c r="FC18" s="21">
        <v>2586.5</v>
      </c>
      <c r="FD18" s="21">
        <v>359.5</v>
      </c>
      <c r="FE18" s="21">
        <v>98.5</v>
      </c>
      <c r="FF18" s="21">
        <v>180.5</v>
      </c>
      <c r="FG18" s="21">
        <v>111.5</v>
      </c>
      <c r="FH18" s="21">
        <v>91.5</v>
      </c>
      <c r="FI18" s="21">
        <v>1714.5</v>
      </c>
      <c r="FJ18" s="21">
        <v>1643.5</v>
      </c>
      <c r="FK18" s="21">
        <v>1989.5</v>
      </c>
      <c r="FL18" s="21">
        <v>3826.5</v>
      </c>
      <c r="FM18" s="21">
        <v>2875</v>
      </c>
      <c r="FN18" s="21">
        <v>17856.5</v>
      </c>
      <c r="FO18" s="21">
        <v>1080.5</v>
      </c>
      <c r="FP18" s="21">
        <v>2122</v>
      </c>
      <c r="FQ18" s="21">
        <v>802.5</v>
      </c>
      <c r="FR18" s="21">
        <v>143</v>
      </c>
      <c r="FS18" s="21">
        <v>152</v>
      </c>
      <c r="FT18" s="21">
        <v>89</v>
      </c>
      <c r="FU18" s="21">
        <v>744.5</v>
      </c>
      <c r="FV18" s="21">
        <v>626</v>
      </c>
      <c r="FW18" s="21">
        <v>126.5</v>
      </c>
      <c r="FX18" s="21">
        <v>81</v>
      </c>
      <c r="FY18" s="21"/>
      <c r="FZ18" s="10">
        <f t="shared" si="7"/>
        <v>750721.5</v>
      </c>
      <c r="GA18" s="10"/>
      <c r="GB18" s="10"/>
      <c r="GC18" s="10"/>
      <c r="GD18" s="10"/>
      <c r="GE18" s="33"/>
      <c r="GF18" s="33"/>
      <c r="GG18" s="12"/>
    </row>
    <row r="19" spans="1:189" ht="15">
      <c r="A19" s="3" t="s">
        <v>247</v>
      </c>
      <c r="B19" s="2" t="s">
        <v>248</v>
      </c>
      <c r="C19" s="21">
        <v>5151</v>
      </c>
      <c r="D19" s="21">
        <v>34186.5</v>
      </c>
      <c r="E19" s="21">
        <f>6182.5-424.5</f>
        <v>5758</v>
      </c>
      <c r="F19" s="21">
        <v>12574</v>
      </c>
      <c r="G19" s="21">
        <v>1033.5</v>
      </c>
      <c r="H19" s="21">
        <v>913</v>
      </c>
      <c r="I19" s="21">
        <v>8803.5</v>
      </c>
      <c r="J19" s="21">
        <v>2030.5</v>
      </c>
      <c r="K19" s="21">
        <v>292</v>
      </c>
      <c r="L19" s="21">
        <v>2965.5</v>
      </c>
      <c r="M19" s="21">
        <v>1441.5</v>
      </c>
      <c r="N19" s="21">
        <v>47966</v>
      </c>
      <c r="O19" s="21">
        <v>14736.5</v>
      </c>
      <c r="P19" s="21">
        <v>147.5</v>
      </c>
      <c r="Q19" s="21">
        <v>32079</v>
      </c>
      <c r="R19" s="21">
        <v>466.5</v>
      </c>
      <c r="S19" s="21">
        <v>1476</v>
      </c>
      <c r="T19" s="21">
        <v>138</v>
      </c>
      <c r="U19" s="21">
        <v>63.5</v>
      </c>
      <c r="V19" s="21">
        <v>262</v>
      </c>
      <c r="W19" s="18">
        <v>71.5</v>
      </c>
      <c r="X19" s="18">
        <v>48</v>
      </c>
      <c r="Y19" s="21">
        <v>515</v>
      </c>
      <c r="Z19" s="21">
        <v>249</v>
      </c>
      <c r="AA19" s="21">
        <v>23575</v>
      </c>
      <c r="AB19" s="21">
        <v>27116.5</v>
      </c>
      <c r="AC19" s="21">
        <v>901.5</v>
      </c>
      <c r="AD19" s="21">
        <v>995</v>
      </c>
      <c r="AE19" s="21">
        <v>97</v>
      </c>
      <c r="AF19" s="21">
        <v>169.5</v>
      </c>
      <c r="AG19" s="21">
        <v>872</v>
      </c>
      <c r="AH19" s="21">
        <v>1043</v>
      </c>
      <c r="AI19" s="21">
        <v>320.5</v>
      </c>
      <c r="AJ19" s="21">
        <v>256</v>
      </c>
      <c r="AK19" s="21">
        <v>205.5</v>
      </c>
      <c r="AL19" s="21">
        <v>226.5</v>
      </c>
      <c r="AM19" s="21">
        <v>462</v>
      </c>
      <c r="AN19" s="21">
        <v>463</v>
      </c>
      <c r="AO19" s="21">
        <v>5030</v>
      </c>
      <c r="AP19" s="21">
        <v>65999.5</v>
      </c>
      <c r="AQ19" s="21">
        <v>250</v>
      </c>
      <c r="AR19" s="21">
        <v>51738.5</v>
      </c>
      <c r="AS19" s="21">
        <v>5525.5</v>
      </c>
      <c r="AT19" s="21">
        <v>2620</v>
      </c>
      <c r="AU19" s="21">
        <v>343</v>
      </c>
      <c r="AV19" s="21">
        <v>276</v>
      </c>
      <c r="AW19" s="21">
        <v>249.5</v>
      </c>
      <c r="AX19" s="21">
        <v>55.5</v>
      </c>
      <c r="AY19" s="21">
        <f>580-80.5</f>
        <v>499.5</v>
      </c>
      <c r="AZ19" s="21">
        <v>9856</v>
      </c>
      <c r="BA19" s="21">
        <v>7881</v>
      </c>
      <c r="BB19" s="21">
        <v>6355</v>
      </c>
      <c r="BC19" s="21">
        <v>27339.5</v>
      </c>
      <c r="BD19" s="21">
        <v>4366.5</v>
      </c>
      <c r="BE19" s="21">
        <v>1305</v>
      </c>
      <c r="BF19" s="21">
        <v>20657</v>
      </c>
      <c r="BG19" s="21">
        <v>771</v>
      </c>
      <c r="BH19" s="21">
        <v>604.5</v>
      </c>
      <c r="BI19" s="21">
        <v>243.5</v>
      </c>
      <c r="BJ19" s="21">
        <v>5529.5</v>
      </c>
      <c r="BK19" s="21">
        <v>12821.5</v>
      </c>
      <c r="BL19" s="21">
        <v>122</v>
      </c>
      <c r="BM19" s="21">
        <v>304</v>
      </c>
      <c r="BN19" s="21">
        <v>3717</v>
      </c>
      <c r="BO19" s="21">
        <v>1600.5</v>
      </c>
      <c r="BP19" s="21">
        <v>206.5</v>
      </c>
      <c r="BQ19" s="21">
        <v>5004</v>
      </c>
      <c r="BR19" s="21">
        <v>4419</v>
      </c>
      <c r="BS19" s="21">
        <v>1271.5</v>
      </c>
      <c r="BT19" s="21">
        <v>310</v>
      </c>
      <c r="BU19" s="21">
        <v>438.5</v>
      </c>
      <c r="BV19" s="21">
        <v>1349</v>
      </c>
      <c r="BW19" s="21">
        <v>1662.5</v>
      </c>
      <c r="BX19" s="21">
        <v>85</v>
      </c>
      <c r="BY19" s="21">
        <v>590</v>
      </c>
      <c r="BZ19" s="21">
        <v>238.5</v>
      </c>
      <c r="CA19" s="21">
        <v>190.5</v>
      </c>
      <c r="CB19" s="21">
        <v>79869</v>
      </c>
      <c r="CC19" s="21">
        <v>182.5</v>
      </c>
      <c r="CD19" s="21">
        <v>67.5</v>
      </c>
      <c r="CE19" s="21">
        <v>153</v>
      </c>
      <c r="CF19" s="21">
        <v>109</v>
      </c>
      <c r="CG19" s="21">
        <v>175.5</v>
      </c>
      <c r="CH19" s="21">
        <v>116.5</v>
      </c>
      <c r="CI19" s="21">
        <v>691</v>
      </c>
      <c r="CJ19" s="21">
        <v>1073.5</v>
      </c>
      <c r="CK19" s="21">
        <v>4448.5</v>
      </c>
      <c r="CL19" s="21">
        <v>1291</v>
      </c>
      <c r="CM19" s="21">
        <v>754.5</v>
      </c>
      <c r="CN19" s="21">
        <v>24257</v>
      </c>
      <c r="CO19" s="21">
        <v>14330</v>
      </c>
      <c r="CP19" s="21">
        <v>1110</v>
      </c>
      <c r="CQ19" s="21">
        <v>1497</v>
      </c>
      <c r="CR19" s="21">
        <v>191.5</v>
      </c>
      <c r="CS19" s="21">
        <v>311</v>
      </c>
      <c r="CT19" s="21">
        <v>115</v>
      </c>
      <c r="CU19" s="21">
        <v>28.5</v>
      </c>
      <c r="CV19" s="21">
        <v>54.5</v>
      </c>
      <c r="CW19" s="21">
        <v>160</v>
      </c>
      <c r="CX19" s="21">
        <v>447</v>
      </c>
      <c r="CY19" s="21">
        <v>50</v>
      </c>
      <c r="CZ19" s="21">
        <v>2244.5</v>
      </c>
      <c r="DA19" s="21">
        <v>170.5</v>
      </c>
      <c r="DB19" s="21">
        <v>287</v>
      </c>
      <c r="DC19" s="21">
        <v>150.5</v>
      </c>
      <c r="DD19" s="21">
        <v>134.5</v>
      </c>
      <c r="DE19" s="21">
        <v>476.5</v>
      </c>
      <c r="DF19" s="21">
        <v>20663.5</v>
      </c>
      <c r="DG19" s="21">
        <v>104.5</v>
      </c>
      <c r="DH19" s="21">
        <v>2169.5</v>
      </c>
      <c r="DI19" s="21">
        <v>2846</v>
      </c>
      <c r="DJ19" s="21">
        <v>663.5</v>
      </c>
      <c r="DK19" s="21">
        <v>352.5</v>
      </c>
      <c r="DL19" s="21">
        <v>6005</v>
      </c>
      <c r="DM19" s="21">
        <v>298</v>
      </c>
      <c r="DN19" s="21">
        <v>1411.5</v>
      </c>
      <c r="DO19" s="21">
        <v>2941.5</v>
      </c>
      <c r="DP19" s="21">
        <v>192</v>
      </c>
      <c r="DQ19" s="21">
        <v>483</v>
      </c>
      <c r="DR19" s="21">
        <v>1299</v>
      </c>
      <c r="DS19" s="21">
        <v>762.5</v>
      </c>
      <c r="DT19" s="21">
        <v>163.5</v>
      </c>
      <c r="DU19" s="21">
        <v>390.5</v>
      </c>
      <c r="DV19" s="21">
        <v>187</v>
      </c>
      <c r="DW19" s="21">
        <v>362</v>
      </c>
      <c r="DX19" s="21">
        <v>226</v>
      </c>
      <c r="DY19" s="21">
        <v>335</v>
      </c>
      <c r="DZ19" s="21">
        <v>1163</v>
      </c>
      <c r="EA19" s="21">
        <v>498.5</v>
      </c>
      <c r="EB19" s="21">
        <v>546</v>
      </c>
      <c r="EC19" s="21">
        <v>254</v>
      </c>
      <c r="ED19" s="21">
        <v>1568.5</v>
      </c>
      <c r="EE19" s="21">
        <v>232.5</v>
      </c>
      <c r="EF19" s="21">
        <v>1515.5</v>
      </c>
      <c r="EG19" s="21">
        <v>262</v>
      </c>
      <c r="EH19" s="21">
        <v>226.5</v>
      </c>
      <c r="EI19" s="21">
        <f>16526.5-197</f>
        <v>16329.5</v>
      </c>
      <c r="EJ19" s="21">
        <v>8375.5</v>
      </c>
      <c r="EK19" s="21">
        <v>641.5</v>
      </c>
      <c r="EL19" s="21">
        <v>455</v>
      </c>
      <c r="EM19" s="21">
        <v>539.5</v>
      </c>
      <c r="EN19" s="21">
        <v>1002.5</v>
      </c>
      <c r="EO19" s="21">
        <v>445.5</v>
      </c>
      <c r="EP19" s="21">
        <v>412.5</v>
      </c>
      <c r="EQ19" s="21">
        <v>2074</v>
      </c>
      <c r="ER19" s="21">
        <v>378.5</v>
      </c>
      <c r="ES19" s="21">
        <v>114</v>
      </c>
      <c r="ET19" s="21">
        <v>191</v>
      </c>
      <c r="EU19" s="21">
        <v>531</v>
      </c>
      <c r="EV19" s="21">
        <v>60.5</v>
      </c>
      <c r="EW19" s="21">
        <v>662.5</v>
      </c>
      <c r="EX19" s="21">
        <v>272</v>
      </c>
      <c r="EY19" s="21">
        <v>244.5</v>
      </c>
      <c r="EZ19" s="21">
        <v>109.5</v>
      </c>
      <c r="FA19" s="21">
        <v>2831.5</v>
      </c>
      <c r="FB19" s="21">
        <v>406</v>
      </c>
      <c r="FC19" s="21">
        <v>2670.5</v>
      </c>
      <c r="FD19" s="21">
        <v>374</v>
      </c>
      <c r="FE19" s="21">
        <v>102.5</v>
      </c>
      <c r="FF19" s="21">
        <v>169</v>
      </c>
      <c r="FG19" s="21">
        <v>93</v>
      </c>
      <c r="FH19" s="21">
        <v>83</v>
      </c>
      <c r="FI19" s="21">
        <v>1727</v>
      </c>
      <c r="FJ19" s="21">
        <v>1650</v>
      </c>
      <c r="FK19" s="21">
        <v>1997</v>
      </c>
      <c r="FL19" s="21">
        <v>3703.5</v>
      </c>
      <c r="FM19" s="21">
        <v>2812.5</v>
      </c>
      <c r="FN19" s="21">
        <v>17684</v>
      </c>
      <c r="FO19" s="21">
        <v>1100.5</v>
      </c>
      <c r="FP19" s="21">
        <v>2142.5</v>
      </c>
      <c r="FQ19" s="21">
        <v>831.5</v>
      </c>
      <c r="FR19" s="21">
        <v>139.5</v>
      </c>
      <c r="FS19" s="21">
        <v>145</v>
      </c>
      <c r="FT19" s="21">
        <v>100</v>
      </c>
      <c r="FU19" s="21">
        <v>759</v>
      </c>
      <c r="FV19" s="21">
        <v>618</v>
      </c>
      <c r="FW19" s="21">
        <v>130</v>
      </c>
      <c r="FX19" s="21">
        <v>78.5</v>
      </c>
      <c r="FY19" s="21"/>
      <c r="FZ19" s="10">
        <f t="shared" si="7"/>
        <v>740152</v>
      </c>
      <c r="GA19" s="10"/>
      <c r="GB19" s="10"/>
      <c r="GC19" s="10"/>
      <c r="GD19" s="10"/>
      <c r="GE19" s="33"/>
      <c r="GF19" s="33"/>
      <c r="GG19" s="12"/>
    </row>
    <row r="20" spans="1:189" ht="15">
      <c r="A20" s="3" t="s">
        <v>249</v>
      </c>
      <c r="B20" s="2" t="s">
        <v>250</v>
      </c>
      <c r="C20" s="21">
        <v>4967</v>
      </c>
      <c r="D20" s="21">
        <v>33464</v>
      </c>
      <c r="E20" s="21">
        <f>5991-409</f>
        <v>5582</v>
      </c>
      <c r="F20" s="21">
        <v>11703.5</v>
      </c>
      <c r="G20" s="21">
        <v>1053</v>
      </c>
      <c r="H20" s="21">
        <v>910.5</v>
      </c>
      <c r="I20" s="21">
        <v>9171</v>
      </c>
      <c r="J20" s="21">
        <v>2065</v>
      </c>
      <c r="K20" s="21">
        <v>300</v>
      </c>
      <c r="L20" s="21">
        <v>3102</v>
      </c>
      <c r="M20" s="21">
        <v>1330</v>
      </c>
      <c r="N20" s="21">
        <v>47503</v>
      </c>
      <c r="O20" s="21">
        <v>14890.5</v>
      </c>
      <c r="P20" s="21">
        <v>155</v>
      </c>
      <c r="Q20" s="21">
        <v>30899</v>
      </c>
      <c r="R20" s="21">
        <v>479</v>
      </c>
      <c r="S20" s="21">
        <v>1501</v>
      </c>
      <c r="T20" s="21">
        <v>139</v>
      </c>
      <c r="U20" s="21">
        <v>58.5</v>
      </c>
      <c r="V20" s="21">
        <v>271</v>
      </c>
      <c r="W20" s="18">
        <v>62</v>
      </c>
      <c r="X20" s="18">
        <v>43.5</v>
      </c>
      <c r="Y20" s="21">
        <v>491</v>
      </c>
      <c r="Z20" s="21">
        <v>244</v>
      </c>
      <c r="AA20" s="21">
        <v>22675</v>
      </c>
      <c r="AB20" s="21">
        <v>27021</v>
      </c>
      <c r="AC20" s="21">
        <v>927</v>
      </c>
      <c r="AD20" s="21">
        <v>1023</v>
      </c>
      <c r="AE20" s="21">
        <v>97.5</v>
      </c>
      <c r="AF20" s="21">
        <v>190.5</v>
      </c>
      <c r="AG20" s="21">
        <v>928.5</v>
      </c>
      <c r="AH20" s="21">
        <v>1054</v>
      </c>
      <c r="AI20" s="21">
        <v>318.5</v>
      </c>
      <c r="AJ20" s="21">
        <v>269.5</v>
      </c>
      <c r="AK20" s="21">
        <v>210</v>
      </c>
      <c r="AL20" s="21">
        <v>244</v>
      </c>
      <c r="AM20" s="21">
        <v>483.5</v>
      </c>
      <c r="AN20" s="21">
        <v>475.5</v>
      </c>
      <c r="AO20" s="21">
        <v>5059</v>
      </c>
      <c r="AP20" s="21">
        <v>65590.5</v>
      </c>
      <c r="AQ20" s="21">
        <v>252</v>
      </c>
      <c r="AR20" s="21">
        <v>49552.5</v>
      </c>
      <c r="AS20" s="21">
        <v>5240</v>
      </c>
      <c r="AT20" s="21">
        <v>2737</v>
      </c>
      <c r="AU20" s="21">
        <v>336.5</v>
      </c>
      <c r="AV20" s="21">
        <v>305.5</v>
      </c>
      <c r="AW20" s="21">
        <v>230.5</v>
      </c>
      <c r="AX20" s="21">
        <v>62.5</v>
      </c>
      <c r="AY20" s="21">
        <f>593-70</f>
        <v>523</v>
      </c>
      <c r="AZ20" s="21">
        <v>10088.5</v>
      </c>
      <c r="BA20" s="21">
        <v>7917.5</v>
      </c>
      <c r="BB20" s="21">
        <v>6094</v>
      </c>
      <c r="BC20" s="21">
        <v>27518.5</v>
      </c>
      <c r="BD20" s="21">
        <v>4560</v>
      </c>
      <c r="BE20" s="21">
        <v>1304</v>
      </c>
      <c r="BF20" s="21">
        <v>20212.5</v>
      </c>
      <c r="BG20" s="21">
        <v>866</v>
      </c>
      <c r="BH20" s="21">
        <v>639</v>
      </c>
      <c r="BI20" s="21">
        <v>278</v>
      </c>
      <c r="BJ20" s="21">
        <v>5568.5</v>
      </c>
      <c r="BK20" s="21">
        <v>12132.5</v>
      </c>
      <c r="BL20" s="21">
        <v>132.5</v>
      </c>
      <c r="BM20" s="21">
        <v>306.5</v>
      </c>
      <c r="BN20" s="21">
        <v>3711.5</v>
      </c>
      <c r="BO20" s="21">
        <v>1662</v>
      </c>
      <c r="BP20" s="21">
        <v>217</v>
      </c>
      <c r="BQ20" s="21">
        <v>4873</v>
      </c>
      <c r="BR20" s="21">
        <v>4129.5</v>
      </c>
      <c r="BS20" s="21">
        <v>1171.5</v>
      </c>
      <c r="BT20" s="21">
        <v>319.5</v>
      </c>
      <c r="BU20" s="21">
        <v>467.5</v>
      </c>
      <c r="BV20" s="21">
        <v>1321</v>
      </c>
      <c r="BW20" s="21">
        <v>1597.5</v>
      </c>
      <c r="BX20" s="21">
        <v>81.5</v>
      </c>
      <c r="BY20" s="21">
        <v>593</v>
      </c>
      <c r="BZ20" s="21">
        <v>262</v>
      </c>
      <c r="CA20" s="21">
        <v>176.5</v>
      </c>
      <c r="CB20" s="21">
        <v>80118.5</v>
      </c>
      <c r="CC20" s="21">
        <v>170.5</v>
      </c>
      <c r="CD20" s="21">
        <v>52</v>
      </c>
      <c r="CE20" s="21">
        <v>151</v>
      </c>
      <c r="CF20" s="21">
        <v>105.5</v>
      </c>
      <c r="CG20" s="21">
        <v>209</v>
      </c>
      <c r="CH20" s="21">
        <v>111</v>
      </c>
      <c r="CI20" s="21">
        <v>675.5</v>
      </c>
      <c r="CJ20" s="21">
        <v>1046</v>
      </c>
      <c r="CK20" s="21">
        <v>4463</v>
      </c>
      <c r="CL20" s="21">
        <v>1278.5</v>
      </c>
      <c r="CM20" s="21">
        <v>769</v>
      </c>
      <c r="CN20" s="21">
        <v>24054.5</v>
      </c>
      <c r="CO20" s="21">
        <v>14338.5</v>
      </c>
      <c r="CP20" s="21">
        <v>1147</v>
      </c>
      <c r="CQ20" s="21">
        <v>1433</v>
      </c>
      <c r="CR20" s="21">
        <v>211</v>
      </c>
      <c r="CS20" s="21">
        <v>321</v>
      </c>
      <c r="CT20" s="21">
        <v>133.5</v>
      </c>
      <c r="CU20" s="21">
        <v>50.5</v>
      </c>
      <c r="CV20" s="21">
        <v>54</v>
      </c>
      <c r="CW20" s="21">
        <v>176</v>
      </c>
      <c r="CX20" s="21">
        <v>459.5</v>
      </c>
      <c r="CY20" s="21">
        <v>58</v>
      </c>
      <c r="CZ20" s="21">
        <v>2291</v>
      </c>
      <c r="DA20" s="21">
        <v>180.5</v>
      </c>
      <c r="DB20" s="21">
        <v>310.5</v>
      </c>
      <c r="DC20" s="21">
        <v>143</v>
      </c>
      <c r="DD20" s="21">
        <v>127.5</v>
      </c>
      <c r="DE20" s="21">
        <v>447</v>
      </c>
      <c r="DF20" s="21">
        <v>19958</v>
      </c>
      <c r="DG20" s="21">
        <v>112.5</v>
      </c>
      <c r="DH20" s="21">
        <v>2162</v>
      </c>
      <c r="DI20" s="21">
        <v>2798</v>
      </c>
      <c r="DJ20" s="21">
        <v>664.5</v>
      </c>
      <c r="DK20" s="21">
        <v>375.5</v>
      </c>
      <c r="DL20" s="21">
        <v>5856</v>
      </c>
      <c r="DM20" s="21">
        <v>286</v>
      </c>
      <c r="DN20" s="21">
        <v>1424.5</v>
      </c>
      <c r="DO20" s="21">
        <v>2856.5</v>
      </c>
      <c r="DP20" s="21">
        <v>202.5</v>
      </c>
      <c r="DQ20" s="21">
        <v>506</v>
      </c>
      <c r="DR20" s="21">
        <v>1318.5</v>
      </c>
      <c r="DS20" s="21">
        <v>767</v>
      </c>
      <c r="DT20" s="21">
        <v>213</v>
      </c>
      <c r="DU20" s="21">
        <v>371.5</v>
      </c>
      <c r="DV20" s="21">
        <v>181</v>
      </c>
      <c r="DW20" s="21">
        <v>353.5</v>
      </c>
      <c r="DX20" s="21">
        <v>241.5</v>
      </c>
      <c r="DY20" s="21">
        <v>308</v>
      </c>
      <c r="DZ20" s="21">
        <v>1155.5</v>
      </c>
      <c r="EA20" s="21">
        <v>518.5</v>
      </c>
      <c r="EB20" s="21">
        <v>537.5</v>
      </c>
      <c r="EC20" s="21">
        <v>274.5</v>
      </c>
      <c r="ED20" s="21">
        <v>1537</v>
      </c>
      <c r="EE20" s="21">
        <v>241.5</v>
      </c>
      <c r="EF20" s="21">
        <v>1502</v>
      </c>
      <c r="EG20" s="21">
        <v>271.5</v>
      </c>
      <c r="EH20" s="21">
        <v>253.5</v>
      </c>
      <c r="EI20" s="21">
        <f>16536-222</f>
        <v>16314</v>
      </c>
      <c r="EJ20" s="21">
        <v>8290</v>
      </c>
      <c r="EK20" s="21">
        <v>620.5</v>
      </c>
      <c r="EL20" s="21">
        <v>435</v>
      </c>
      <c r="EM20" s="21">
        <v>565</v>
      </c>
      <c r="EN20" s="21">
        <v>1035</v>
      </c>
      <c r="EO20" s="21">
        <v>451.5</v>
      </c>
      <c r="EP20" s="21">
        <v>407.5</v>
      </c>
      <c r="EQ20" s="21">
        <v>2026</v>
      </c>
      <c r="ER20" s="21">
        <v>377</v>
      </c>
      <c r="ES20" s="21">
        <v>123.5</v>
      </c>
      <c r="ET20" s="21">
        <v>196</v>
      </c>
      <c r="EU20" s="21">
        <v>554.5</v>
      </c>
      <c r="EV20" s="21">
        <v>59.5</v>
      </c>
      <c r="EW20" s="21">
        <v>664.5</v>
      </c>
      <c r="EX20" s="21">
        <v>266.5</v>
      </c>
      <c r="EY20" s="21">
        <v>248</v>
      </c>
      <c r="EZ20" s="21">
        <v>105.5</v>
      </c>
      <c r="FA20" s="21">
        <v>2817.5</v>
      </c>
      <c r="FB20" s="21">
        <v>462.5</v>
      </c>
      <c r="FC20" s="21">
        <v>2778</v>
      </c>
      <c r="FD20" s="21">
        <v>388</v>
      </c>
      <c r="FE20" s="21">
        <v>93</v>
      </c>
      <c r="FF20" s="21">
        <v>183</v>
      </c>
      <c r="FG20" s="21">
        <v>89.5</v>
      </c>
      <c r="FH20" s="21">
        <v>89.5</v>
      </c>
      <c r="FI20" s="21">
        <v>1747</v>
      </c>
      <c r="FJ20" s="21">
        <v>1650</v>
      </c>
      <c r="FK20" s="21">
        <v>1960.5</v>
      </c>
      <c r="FL20" s="21">
        <v>3598.5</v>
      </c>
      <c r="FM20" s="21">
        <v>2671.5</v>
      </c>
      <c r="FN20" s="21">
        <v>17269</v>
      </c>
      <c r="FO20" s="21">
        <v>1087.5</v>
      </c>
      <c r="FP20" s="21">
        <v>2153</v>
      </c>
      <c r="FQ20" s="21">
        <v>824.5</v>
      </c>
      <c r="FR20" s="21">
        <v>136.5</v>
      </c>
      <c r="FS20" s="21">
        <v>152</v>
      </c>
      <c r="FT20" s="21">
        <v>119</v>
      </c>
      <c r="FU20" s="21">
        <v>757</v>
      </c>
      <c r="FV20" s="21">
        <v>609</v>
      </c>
      <c r="FW20" s="21">
        <v>127.5</v>
      </c>
      <c r="FX20" s="21">
        <v>87</v>
      </c>
      <c r="FY20" s="21"/>
      <c r="FZ20" s="10">
        <f t="shared" si="7"/>
        <v>731315</v>
      </c>
      <c r="GA20" s="10"/>
      <c r="GB20" s="10"/>
      <c r="GC20" s="10"/>
      <c r="GD20" s="10"/>
      <c r="GE20" s="33"/>
      <c r="GF20" s="33"/>
      <c r="GG20" s="12"/>
    </row>
    <row r="21" spans="1:189" ht="15">
      <c r="A21" s="13" t="s">
        <v>251</v>
      </c>
      <c r="B21" s="2" t="s">
        <v>252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10">
        <f t="shared" si="7"/>
        <v>0</v>
      </c>
      <c r="GA21" s="10"/>
      <c r="GB21" s="10"/>
      <c r="GC21" s="10"/>
      <c r="GD21" s="10"/>
      <c r="GE21" s="10"/>
      <c r="GF21" s="10"/>
      <c r="GG21" s="12"/>
    </row>
    <row r="22" spans="1:189" ht="15">
      <c r="A22" s="13" t="s">
        <v>253</v>
      </c>
      <c r="B22" s="2" t="s">
        <v>254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176.5</v>
      </c>
      <c r="R22" s="21">
        <v>0</v>
      </c>
      <c r="S22" s="21">
        <v>2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65</v>
      </c>
      <c r="AB22" s="21">
        <v>0</v>
      </c>
      <c r="AC22" s="21">
        <v>12.5</v>
      </c>
      <c r="AD22" s="21">
        <v>0</v>
      </c>
      <c r="AE22" s="21">
        <v>0</v>
      </c>
      <c r="AF22" s="21">
        <v>0</v>
      </c>
      <c r="AG22" s="21">
        <v>0</v>
      </c>
      <c r="AH22" s="21">
        <v>22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9.5</v>
      </c>
      <c r="AP22" s="21">
        <v>0</v>
      </c>
      <c r="AQ22" s="21">
        <v>1</v>
      </c>
      <c r="AR22" s="21">
        <v>0</v>
      </c>
      <c r="AS22" s="21">
        <v>6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72</v>
      </c>
      <c r="BB22" s="21">
        <v>0</v>
      </c>
      <c r="BC22" s="21">
        <v>0</v>
      </c>
      <c r="BD22" s="21">
        <v>0</v>
      </c>
      <c r="BE22" s="21">
        <v>0</v>
      </c>
      <c r="BF22" s="21">
        <v>0.5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61</v>
      </c>
      <c r="BO22" s="21">
        <v>26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9</v>
      </c>
      <c r="CL22" s="21">
        <v>4</v>
      </c>
      <c r="CM22" s="21">
        <v>1</v>
      </c>
      <c r="CN22" s="21">
        <v>0</v>
      </c>
      <c r="CO22" s="21">
        <v>0</v>
      </c>
      <c r="CP22" s="21">
        <v>0</v>
      </c>
      <c r="CQ22" s="21">
        <v>7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155.5</v>
      </c>
      <c r="DG22" s="21">
        <v>0</v>
      </c>
      <c r="DH22" s="21">
        <v>0</v>
      </c>
      <c r="DI22" s="21">
        <v>24</v>
      </c>
      <c r="DJ22" s="21">
        <v>10</v>
      </c>
      <c r="DK22" s="21">
        <v>2</v>
      </c>
      <c r="DL22" s="21">
        <v>34</v>
      </c>
      <c r="DM22" s="21">
        <v>1</v>
      </c>
      <c r="DN22" s="21">
        <v>0</v>
      </c>
      <c r="DO22" s="21">
        <v>0</v>
      </c>
      <c r="DP22" s="21">
        <v>0</v>
      </c>
      <c r="DQ22" s="21">
        <v>0</v>
      </c>
      <c r="DR22" s="21">
        <v>22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2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81.5</v>
      </c>
      <c r="EJ22" s="21">
        <v>69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11</v>
      </c>
      <c r="EV22" s="21">
        <v>1</v>
      </c>
      <c r="EW22" s="21">
        <v>0</v>
      </c>
      <c r="EX22" s="21">
        <v>0</v>
      </c>
      <c r="EY22" s="21">
        <v>0</v>
      </c>
      <c r="EZ22" s="21">
        <v>0</v>
      </c>
      <c r="FA22" s="21">
        <v>0</v>
      </c>
      <c r="FB22" s="21">
        <v>8</v>
      </c>
      <c r="FC22" s="21">
        <v>70.5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L22" s="21">
        <v>0</v>
      </c>
      <c r="FM22" s="21">
        <v>0</v>
      </c>
      <c r="FN22" s="21">
        <v>2.5</v>
      </c>
      <c r="FO22" s="21">
        <v>0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0</v>
      </c>
      <c r="FV22" s="21">
        <v>0</v>
      </c>
      <c r="FW22" s="21">
        <v>0</v>
      </c>
      <c r="FX22" s="21">
        <v>0</v>
      </c>
      <c r="FY22" s="21">
        <v>0</v>
      </c>
      <c r="FZ22" s="10">
        <f t="shared" si="7"/>
        <v>971</v>
      </c>
      <c r="GA22" s="10"/>
      <c r="GB22" s="10"/>
      <c r="GC22" s="10"/>
      <c r="GD22" s="10"/>
      <c r="GE22" s="10"/>
      <c r="GF22" s="10"/>
      <c r="GG22" s="12"/>
    </row>
    <row r="23" spans="1:189" ht="14.25" customHeight="1">
      <c r="A23" s="3" t="s">
        <v>255</v>
      </c>
      <c r="B23" s="2" t="s">
        <v>256</v>
      </c>
      <c r="C23" s="21">
        <v>161</v>
      </c>
      <c r="D23" s="21">
        <v>274</v>
      </c>
      <c r="E23" s="21">
        <v>292</v>
      </c>
      <c r="F23" s="21">
        <v>209.5</v>
      </c>
      <c r="G23" s="21">
        <v>10</v>
      </c>
      <c r="H23" s="21">
        <v>11</v>
      </c>
      <c r="I23" s="21">
        <v>288.5</v>
      </c>
      <c r="J23" s="21">
        <v>72</v>
      </c>
      <c r="K23" s="21">
        <v>6.5</v>
      </c>
      <c r="L23" s="21">
        <v>81</v>
      </c>
      <c r="M23" s="21">
        <v>45</v>
      </c>
      <c r="N23" s="21">
        <v>174</v>
      </c>
      <c r="O23" s="21">
        <v>105.5</v>
      </c>
      <c r="P23" s="21">
        <v>3</v>
      </c>
      <c r="Q23" s="21">
        <v>688</v>
      </c>
      <c r="R23" s="21">
        <v>6</v>
      </c>
      <c r="S23" s="21">
        <v>26</v>
      </c>
      <c r="T23" s="21">
        <v>4.5</v>
      </c>
      <c r="U23" s="21">
        <v>1.5</v>
      </c>
      <c r="V23" s="21">
        <v>9</v>
      </c>
      <c r="W23" s="21">
        <v>1.5</v>
      </c>
      <c r="X23" s="21">
        <v>1</v>
      </c>
      <c r="Y23" s="21">
        <v>23.5</v>
      </c>
      <c r="Z23" s="21">
        <v>5.5</v>
      </c>
      <c r="AA23" s="21">
        <v>150</v>
      </c>
      <c r="AB23" s="21">
        <v>167</v>
      </c>
      <c r="AC23" s="21">
        <v>8</v>
      </c>
      <c r="AD23" s="21">
        <v>26.5</v>
      </c>
      <c r="AE23" s="21">
        <v>0</v>
      </c>
      <c r="AF23" s="21">
        <v>4</v>
      </c>
      <c r="AG23" s="21">
        <v>20</v>
      </c>
      <c r="AH23" s="21">
        <v>30</v>
      </c>
      <c r="AI23" s="21">
        <v>10</v>
      </c>
      <c r="AJ23" s="21">
        <v>4</v>
      </c>
      <c r="AK23" s="21">
        <v>5</v>
      </c>
      <c r="AL23" s="21">
        <v>7.5</v>
      </c>
      <c r="AM23" s="21">
        <v>14.5</v>
      </c>
      <c r="AN23" s="21">
        <v>8.5</v>
      </c>
      <c r="AO23" s="21">
        <v>101.5</v>
      </c>
      <c r="AP23" s="21">
        <v>2012</v>
      </c>
      <c r="AQ23" s="21">
        <v>6</v>
      </c>
      <c r="AR23" s="21">
        <v>116.5</v>
      </c>
      <c r="AS23" s="21">
        <v>62</v>
      </c>
      <c r="AT23" s="21">
        <v>10.5</v>
      </c>
      <c r="AU23" s="21">
        <v>4.5</v>
      </c>
      <c r="AV23" s="21">
        <v>9</v>
      </c>
      <c r="AW23" s="21">
        <v>4</v>
      </c>
      <c r="AX23" s="21">
        <v>0</v>
      </c>
      <c r="AY23" s="21">
        <v>9</v>
      </c>
      <c r="AZ23" s="21">
        <v>181</v>
      </c>
      <c r="BA23" s="21">
        <v>60</v>
      </c>
      <c r="BB23" s="21">
        <v>60</v>
      </c>
      <c r="BC23" s="21">
        <v>413</v>
      </c>
      <c r="BD23" s="21">
        <v>0</v>
      </c>
      <c r="BE23" s="21">
        <v>0</v>
      </c>
      <c r="BF23" s="21">
        <v>40</v>
      </c>
      <c r="BG23" s="21">
        <v>31.5</v>
      </c>
      <c r="BH23" s="21">
        <v>9</v>
      </c>
      <c r="BI23" s="21">
        <v>5.5</v>
      </c>
      <c r="BJ23" s="21">
        <v>20</v>
      </c>
      <c r="BK23" s="21">
        <v>62.5</v>
      </c>
      <c r="BL23" s="21">
        <v>2.5</v>
      </c>
      <c r="BM23" s="21">
        <v>7</v>
      </c>
      <c r="BN23" s="21">
        <v>94.5</v>
      </c>
      <c r="BO23" s="21">
        <v>30.5</v>
      </c>
      <c r="BP23" s="21">
        <v>5.5</v>
      </c>
      <c r="BQ23" s="21">
        <v>71</v>
      </c>
      <c r="BR23" s="21">
        <v>50</v>
      </c>
      <c r="BS23" s="21">
        <v>35</v>
      </c>
      <c r="BT23" s="21">
        <v>3.5</v>
      </c>
      <c r="BU23" s="21">
        <v>10</v>
      </c>
      <c r="BV23" s="21">
        <v>15</v>
      </c>
      <c r="BW23" s="21">
        <v>23.5</v>
      </c>
      <c r="BX23" s="21">
        <v>3.5</v>
      </c>
      <c r="BY23" s="21">
        <v>15</v>
      </c>
      <c r="BZ23" s="21">
        <v>2.5</v>
      </c>
      <c r="CA23" s="21">
        <v>5</v>
      </c>
      <c r="CB23" s="21">
        <v>640.5</v>
      </c>
      <c r="CC23" s="21">
        <v>4.5</v>
      </c>
      <c r="CD23" s="21">
        <v>3</v>
      </c>
      <c r="CE23" s="21">
        <v>3.5</v>
      </c>
      <c r="CF23" s="21">
        <v>3</v>
      </c>
      <c r="CG23" s="21">
        <v>7</v>
      </c>
      <c r="CH23" s="21">
        <v>1.5</v>
      </c>
      <c r="CI23" s="21">
        <v>17.5</v>
      </c>
      <c r="CJ23" s="21">
        <v>37.5</v>
      </c>
      <c r="CK23" s="21">
        <v>82</v>
      </c>
      <c r="CL23" s="21">
        <v>10</v>
      </c>
      <c r="CM23" s="21">
        <v>21</v>
      </c>
      <c r="CN23" s="21">
        <v>185</v>
      </c>
      <c r="CO23" s="21">
        <v>90</v>
      </c>
      <c r="CP23" s="21">
        <v>13</v>
      </c>
      <c r="CQ23" s="21">
        <v>47</v>
      </c>
      <c r="CR23" s="21">
        <v>3.5</v>
      </c>
      <c r="CS23" s="21">
        <v>5</v>
      </c>
      <c r="CT23" s="21">
        <v>4.5</v>
      </c>
      <c r="CU23" s="21">
        <v>1</v>
      </c>
      <c r="CV23" s="21">
        <v>1.5</v>
      </c>
      <c r="CW23" s="21">
        <v>2.5</v>
      </c>
      <c r="CX23" s="21">
        <v>10</v>
      </c>
      <c r="CY23" s="21">
        <v>1</v>
      </c>
      <c r="CZ23" s="21">
        <v>60.5</v>
      </c>
      <c r="DA23" s="21">
        <v>3.5</v>
      </c>
      <c r="DB23" s="21">
        <v>4</v>
      </c>
      <c r="DC23" s="21">
        <v>2</v>
      </c>
      <c r="DD23" s="21">
        <v>6</v>
      </c>
      <c r="DE23" s="21">
        <v>10</v>
      </c>
      <c r="DF23" s="21">
        <v>212.5</v>
      </c>
      <c r="DG23" s="21">
        <v>3</v>
      </c>
      <c r="DH23" s="21">
        <v>50</v>
      </c>
      <c r="DI23" s="21">
        <v>52.5</v>
      </c>
      <c r="DJ23" s="21">
        <v>8</v>
      </c>
      <c r="DK23" s="21">
        <v>5</v>
      </c>
      <c r="DL23" s="21">
        <v>67.5</v>
      </c>
      <c r="DM23" s="21">
        <v>10.5</v>
      </c>
      <c r="DN23" s="21">
        <v>28</v>
      </c>
      <c r="DO23" s="21">
        <v>50</v>
      </c>
      <c r="DP23" s="21">
        <v>7</v>
      </c>
      <c r="DQ23" s="21">
        <v>13.5</v>
      </c>
      <c r="DR23" s="21">
        <v>45.5</v>
      </c>
      <c r="DS23" s="21">
        <v>24</v>
      </c>
      <c r="DT23" s="21">
        <v>0</v>
      </c>
      <c r="DU23" s="21">
        <v>8.5</v>
      </c>
      <c r="DV23" s="21">
        <v>5</v>
      </c>
      <c r="DW23" s="21">
        <v>0</v>
      </c>
      <c r="DX23" s="21">
        <v>4</v>
      </c>
      <c r="DY23" s="21">
        <v>5</v>
      </c>
      <c r="DZ23" s="21">
        <v>11.5</v>
      </c>
      <c r="EA23" s="21">
        <v>19.5</v>
      </c>
      <c r="EB23" s="21">
        <v>12.5</v>
      </c>
      <c r="EC23" s="21">
        <v>7.5</v>
      </c>
      <c r="ED23" s="21">
        <v>17.5</v>
      </c>
      <c r="EE23" s="21">
        <v>0</v>
      </c>
      <c r="EF23" s="21">
        <v>51</v>
      </c>
      <c r="EG23" s="21">
        <v>9.5</v>
      </c>
      <c r="EH23" s="21">
        <v>5.5</v>
      </c>
      <c r="EI23" s="21">
        <v>569.5</v>
      </c>
      <c r="EJ23" s="21">
        <v>91.5</v>
      </c>
      <c r="EK23" s="21">
        <v>14.5</v>
      </c>
      <c r="EL23" s="21">
        <v>10</v>
      </c>
      <c r="EM23" s="21">
        <v>20.5</v>
      </c>
      <c r="EN23" s="21">
        <v>21.5</v>
      </c>
      <c r="EO23" s="21">
        <v>12.5</v>
      </c>
      <c r="EP23" s="21">
        <v>7</v>
      </c>
      <c r="EQ23" s="21">
        <v>14</v>
      </c>
      <c r="ER23" s="21">
        <v>9</v>
      </c>
      <c r="ES23" s="21">
        <v>5.5</v>
      </c>
      <c r="ET23" s="21">
        <v>6.5</v>
      </c>
      <c r="EU23" s="21">
        <v>13.5</v>
      </c>
      <c r="EV23" s="21">
        <v>3.5</v>
      </c>
      <c r="EW23" s="21">
        <v>9.5</v>
      </c>
      <c r="EX23" s="21">
        <v>10</v>
      </c>
      <c r="EY23" s="21">
        <v>7.5</v>
      </c>
      <c r="EZ23" s="21">
        <v>5</v>
      </c>
      <c r="FA23" s="21">
        <v>47.5</v>
      </c>
      <c r="FB23" s="21">
        <v>11</v>
      </c>
      <c r="FC23" s="21">
        <v>30</v>
      </c>
      <c r="FD23" s="21">
        <v>4.5</v>
      </c>
      <c r="FE23" s="21">
        <v>1.5</v>
      </c>
      <c r="FF23" s="21">
        <v>7</v>
      </c>
      <c r="FG23" s="21">
        <v>0</v>
      </c>
      <c r="FH23" s="21">
        <v>2</v>
      </c>
      <c r="FI23" s="21">
        <v>38.5</v>
      </c>
      <c r="FJ23" s="21">
        <v>30</v>
      </c>
      <c r="FK23" s="21">
        <v>40</v>
      </c>
      <c r="FL23" s="21">
        <v>23</v>
      </c>
      <c r="FM23" s="21">
        <v>44</v>
      </c>
      <c r="FN23" s="21">
        <v>240.5</v>
      </c>
      <c r="FO23" s="21">
        <v>23</v>
      </c>
      <c r="FP23" s="21">
        <v>72.5</v>
      </c>
      <c r="FQ23" s="21">
        <v>16</v>
      </c>
      <c r="FR23" s="21">
        <v>3.5</v>
      </c>
      <c r="FS23" s="21">
        <v>4</v>
      </c>
      <c r="FT23" s="21">
        <v>2</v>
      </c>
      <c r="FU23" s="21">
        <v>15</v>
      </c>
      <c r="FV23" s="21">
        <v>11</v>
      </c>
      <c r="FW23" s="21">
        <v>5.5</v>
      </c>
      <c r="FX23" s="21">
        <v>2</v>
      </c>
      <c r="FY23" s="21">
        <v>0</v>
      </c>
      <c r="FZ23" s="10">
        <f>SUM(C23:FX23)+FY28</f>
        <v>10080</v>
      </c>
      <c r="GA23" s="10"/>
      <c r="GB23" s="10"/>
      <c r="GC23" s="10"/>
      <c r="GD23" s="10"/>
      <c r="GE23" s="33"/>
      <c r="GF23" s="33"/>
      <c r="GG23" s="12"/>
    </row>
    <row r="24" spans="1:189" ht="14.25" customHeight="1">
      <c r="A24" s="3" t="s">
        <v>257</v>
      </c>
      <c r="B24" s="2" t="s">
        <v>258</v>
      </c>
      <c r="C24" s="21">
        <v>62</v>
      </c>
      <c r="D24" s="21">
        <f>288+39</f>
        <v>327</v>
      </c>
      <c r="E24" s="21">
        <f>124+5</f>
        <v>129</v>
      </c>
      <c r="F24" s="21">
        <f>156+14</f>
        <v>170</v>
      </c>
      <c r="G24" s="21">
        <v>5</v>
      </c>
      <c r="H24" s="21">
        <v>0</v>
      </c>
      <c r="I24" s="21">
        <f>96+34</f>
        <v>130</v>
      </c>
      <c r="J24" s="21">
        <v>1</v>
      </c>
      <c r="K24" s="21">
        <v>0</v>
      </c>
      <c r="L24" s="21">
        <v>6</v>
      </c>
      <c r="M24" s="21">
        <v>8</v>
      </c>
      <c r="N24" s="21">
        <v>473</v>
      </c>
      <c r="O24" s="21">
        <v>49</v>
      </c>
      <c r="P24" s="21">
        <v>0</v>
      </c>
      <c r="Q24" s="21">
        <v>433</v>
      </c>
      <c r="R24" s="21">
        <v>0</v>
      </c>
      <c r="S24" s="21">
        <v>4</v>
      </c>
      <c r="T24" s="21">
        <v>0</v>
      </c>
      <c r="U24" s="21">
        <v>0</v>
      </c>
      <c r="V24" s="21">
        <v>0</v>
      </c>
      <c r="W24" s="18">
        <v>0</v>
      </c>
      <c r="X24" s="21">
        <v>0</v>
      </c>
      <c r="Y24" s="21">
        <v>0</v>
      </c>
      <c r="Z24" s="21">
        <v>0</v>
      </c>
      <c r="AA24" s="21">
        <v>206</v>
      </c>
      <c r="AB24" s="21">
        <v>131</v>
      </c>
      <c r="AC24" s="21">
        <v>1</v>
      </c>
      <c r="AD24" s="21">
        <v>2</v>
      </c>
      <c r="AE24" s="21">
        <v>0</v>
      </c>
      <c r="AF24" s="21">
        <v>0</v>
      </c>
      <c r="AG24" s="21">
        <v>1</v>
      </c>
      <c r="AH24" s="21">
        <v>0</v>
      </c>
      <c r="AI24" s="21">
        <v>0</v>
      </c>
      <c r="AJ24" s="21">
        <v>1</v>
      </c>
      <c r="AK24" s="21">
        <v>1</v>
      </c>
      <c r="AL24" s="21">
        <v>1</v>
      </c>
      <c r="AM24" s="21">
        <v>0</v>
      </c>
      <c r="AN24" s="21">
        <v>0</v>
      </c>
      <c r="AO24" s="21">
        <v>11</v>
      </c>
      <c r="AP24" s="21">
        <v>402</v>
      </c>
      <c r="AQ24" s="21">
        <v>0</v>
      </c>
      <c r="AR24" s="21">
        <v>270</v>
      </c>
      <c r="AS24" s="21">
        <f>133+1</f>
        <v>134</v>
      </c>
      <c r="AT24" s="21">
        <v>4</v>
      </c>
      <c r="AU24" s="21">
        <v>1</v>
      </c>
      <c r="AV24" s="21">
        <v>0</v>
      </c>
      <c r="AW24" s="21">
        <v>0</v>
      </c>
      <c r="AX24" s="21">
        <v>0</v>
      </c>
      <c r="AY24" s="21">
        <v>0</v>
      </c>
      <c r="AZ24" s="21">
        <v>42</v>
      </c>
      <c r="BA24" s="21">
        <v>19</v>
      </c>
      <c r="BB24" s="21">
        <v>66</v>
      </c>
      <c r="BC24" s="21">
        <f>96+5</f>
        <v>101</v>
      </c>
      <c r="BD24" s="21">
        <v>21</v>
      </c>
      <c r="BE24" s="21">
        <v>2</v>
      </c>
      <c r="BF24" s="21">
        <v>72</v>
      </c>
      <c r="BG24" s="21">
        <v>2</v>
      </c>
      <c r="BH24" s="21">
        <v>0</v>
      </c>
      <c r="BI24" s="21">
        <v>1</v>
      </c>
      <c r="BJ24" s="21">
        <v>38</v>
      </c>
      <c r="BK24" s="21">
        <v>53</v>
      </c>
      <c r="BL24" s="21">
        <v>0</v>
      </c>
      <c r="BM24" s="21">
        <v>0</v>
      </c>
      <c r="BN24" s="21">
        <v>2</v>
      </c>
      <c r="BO24" s="21">
        <v>0</v>
      </c>
      <c r="BP24" s="21">
        <v>0</v>
      </c>
      <c r="BQ24" s="21">
        <f>112+2</f>
        <v>114</v>
      </c>
      <c r="BR24" s="21">
        <v>34</v>
      </c>
      <c r="BS24" s="21">
        <v>13</v>
      </c>
      <c r="BT24" s="21">
        <v>0</v>
      </c>
      <c r="BU24" s="21">
        <v>4</v>
      </c>
      <c r="BV24" s="21">
        <v>9</v>
      </c>
      <c r="BW24" s="21">
        <v>15</v>
      </c>
      <c r="BX24" s="21">
        <v>0</v>
      </c>
      <c r="BY24" s="21">
        <v>0</v>
      </c>
      <c r="BZ24" s="21">
        <v>0</v>
      </c>
      <c r="CA24" s="21">
        <v>0</v>
      </c>
      <c r="CB24" s="21">
        <v>296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2</v>
      </c>
      <c r="CI24" s="21">
        <v>4</v>
      </c>
      <c r="CJ24" s="21">
        <v>10</v>
      </c>
      <c r="CK24" s="21">
        <v>10</v>
      </c>
      <c r="CL24" s="21">
        <v>1</v>
      </c>
      <c r="CM24" s="21">
        <v>2</v>
      </c>
      <c r="CN24" s="21">
        <f>87+4</f>
        <v>91</v>
      </c>
      <c r="CO24" s="21">
        <v>24</v>
      </c>
      <c r="CP24" s="21">
        <v>5</v>
      </c>
      <c r="CQ24" s="21">
        <v>4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6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f>39+7</f>
        <v>46</v>
      </c>
      <c r="DG24" s="21">
        <v>0</v>
      </c>
      <c r="DH24" s="21">
        <v>18</v>
      </c>
      <c r="DI24" s="21">
        <v>15</v>
      </c>
      <c r="DJ24" s="21">
        <v>1</v>
      </c>
      <c r="DK24" s="21">
        <v>0</v>
      </c>
      <c r="DL24" s="21">
        <v>30</v>
      </c>
      <c r="DM24" s="21">
        <v>2</v>
      </c>
      <c r="DN24" s="21">
        <v>9</v>
      </c>
      <c r="DO24" s="21">
        <v>55</v>
      </c>
      <c r="DP24" s="21">
        <v>0</v>
      </c>
      <c r="DQ24" s="21">
        <v>3</v>
      </c>
      <c r="DR24" s="21">
        <v>0</v>
      </c>
      <c r="DS24" s="21">
        <v>2</v>
      </c>
      <c r="DT24" s="21">
        <v>0</v>
      </c>
      <c r="DU24" s="21">
        <v>0</v>
      </c>
      <c r="DV24" s="21">
        <v>0</v>
      </c>
      <c r="DW24" s="21">
        <v>2</v>
      </c>
      <c r="DX24" s="21">
        <v>0</v>
      </c>
      <c r="DY24" s="21">
        <v>0</v>
      </c>
      <c r="DZ24" s="21">
        <v>0</v>
      </c>
      <c r="EA24" s="21">
        <v>1</v>
      </c>
      <c r="EB24" s="21">
        <v>10</v>
      </c>
      <c r="EC24" s="21">
        <v>0</v>
      </c>
      <c r="ED24" s="21">
        <v>30</v>
      </c>
      <c r="EE24" s="21">
        <v>0</v>
      </c>
      <c r="EF24" s="21">
        <v>0</v>
      </c>
      <c r="EG24" s="21">
        <v>0</v>
      </c>
      <c r="EH24" s="21">
        <v>0</v>
      </c>
      <c r="EI24" s="21">
        <v>30</v>
      </c>
      <c r="EJ24" s="21">
        <v>18</v>
      </c>
      <c r="EK24" s="21">
        <v>3</v>
      </c>
      <c r="EL24" s="21">
        <v>2</v>
      </c>
      <c r="EM24" s="21">
        <v>0</v>
      </c>
      <c r="EN24" s="21">
        <v>2</v>
      </c>
      <c r="EO24" s="21">
        <v>5</v>
      </c>
      <c r="EP24" s="21">
        <v>1</v>
      </c>
      <c r="EQ24" s="21">
        <v>13</v>
      </c>
      <c r="ER24" s="21">
        <v>0</v>
      </c>
      <c r="ES24" s="21">
        <v>1</v>
      </c>
      <c r="ET24" s="21">
        <v>1</v>
      </c>
      <c r="EU24" s="21">
        <v>0</v>
      </c>
      <c r="EV24" s="21">
        <v>0</v>
      </c>
      <c r="EW24" s="21">
        <v>8</v>
      </c>
      <c r="EX24" s="21">
        <v>1</v>
      </c>
      <c r="EY24" s="21">
        <v>0</v>
      </c>
      <c r="EZ24" s="21">
        <v>0</v>
      </c>
      <c r="FA24" s="21">
        <v>49</v>
      </c>
      <c r="FB24" s="21">
        <v>0</v>
      </c>
      <c r="FC24" s="21">
        <v>3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4</v>
      </c>
      <c r="FJ24" s="21">
        <v>6</v>
      </c>
      <c r="FK24" s="21">
        <v>12</v>
      </c>
      <c r="FL24" s="21">
        <v>5</v>
      </c>
      <c r="FM24" s="21">
        <v>17</v>
      </c>
      <c r="FN24" s="21">
        <v>106</v>
      </c>
      <c r="FO24" s="21">
        <v>2</v>
      </c>
      <c r="FP24" s="21">
        <v>22</v>
      </c>
      <c r="FQ24" s="21">
        <v>1</v>
      </c>
      <c r="FR24" s="21">
        <v>0</v>
      </c>
      <c r="FS24" s="21">
        <v>0</v>
      </c>
      <c r="FT24" s="21">
        <v>0</v>
      </c>
      <c r="FU24" s="21">
        <v>4</v>
      </c>
      <c r="FV24" s="21">
        <v>4</v>
      </c>
      <c r="FW24" s="21">
        <v>1</v>
      </c>
      <c r="FX24" s="21">
        <v>0</v>
      </c>
      <c r="FY24" s="21">
        <v>0</v>
      </c>
      <c r="FZ24" s="10">
        <f>SUM(C24:FY24)</f>
        <v>4571</v>
      </c>
      <c r="GA24" s="10"/>
      <c r="GB24" s="10"/>
      <c r="GC24" s="10"/>
      <c r="GD24" s="10"/>
      <c r="GE24" s="33"/>
      <c r="GF24" s="33"/>
      <c r="GG24" s="12"/>
    </row>
    <row r="25" spans="1:189" ht="14.25" customHeight="1">
      <c r="A25" s="3" t="s">
        <v>259</v>
      </c>
      <c r="B25" s="7" t="s">
        <v>260</v>
      </c>
      <c r="C25" s="15">
        <v>0</v>
      </c>
      <c r="D25" s="15">
        <v>1963.5</v>
      </c>
      <c r="E25" s="15">
        <v>459.5</v>
      </c>
      <c r="F25" s="15">
        <v>616.5</v>
      </c>
      <c r="G25" s="15">
        <v>0</v>
      </c>
      <c r="H25" s="15">
        <v>0</v>
      </c>
      <c r="I25" s="15">
        <v>504.5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6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129.5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62.5</v>
      </c>
      <c r="AZ25" s="15">
        <v>0</v>
      </c>
      <c r="BA25" s="15">
        <v>0</v>
      </c>
      <c r="BB25" s="15">
        <v>0</v>
      </c>
      <c r="BC25" s="15">
        <v>2049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198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349</v>
      </c>
      <c r="CL25" s="15">
        <v>0</v>
      </c>
      <c r="CM25" s="15">
        <v>0</v>
      </c>
      <c r="CN25" s="15">
        <v>232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5">
        <v>594.5</v>
      </c>
      <c r="DG25" s="15">
        <v>0</v>
      </c>
      <c r="DH25" s="15">
        <v>0</v>
      </c>
      <c r="DI25" s="15">
        <v>0</v>
      </c>
      <c r="DJ25" s="15">
        <v>0</v>
      </c>
      <c r="DK25" s="15">
        <v>0</v>
      </c>
      <c r="DL25" s="15">
        <v>0</v>
      </c>
      <c r="DM25" s="15">
        <v>0</v>
      </c>
      <c r="DN25" s="15">
        <v>0</v>
      </c>
      <c r="DO25" s="15">
        <v>0</v>
      </c>
      <c r="DP25" s="15">
        <v>0</v>
      </c>
      <c r="DQ25" s="15">
        <v>0</v>
      </c>
      <c r="DR25" s="15">
        <v>0</v>
      </c>
      <c r="DS25" s="15">
        <v>0</v>
      </c>
      <c r="DT25" s="15">
        <v>0</v>
      </c>
      <c r="DU25" s="15">
        <v>0</v>
      </c>
      <c r="DV25" s="15">
        <v>0</v>
      </c>
      <c r="DW25" s="15">
        <v>0</v>
      </c>
      <c r="DX25" s="15">
        <v>0</v>
      </c>
      <c r="DY25" s="15">
        <v>0</v>
      </c>
      <c r="DZ25" s="15">
        <v>0</v>
      </c>
      <c r="EA25" s="15">
        <v>0</v>
      </c>
      <c r="EB25" s="15">
        <v>0</v>
      </c>
      <c r="EC25" s="15">
        <v>0</v>
      </c>
      <c r="ED25" s="15">
        <v>0</v>
      </c>
      <c r="EE25" s="15">
        <v>0</v>
      </c>
      <c r="EF25" s="15">
        <v>0</v>
      </c>
      <c r="EG25" s="15">
        <v>0</v>
      </c>
      <c r="EH25" s="15">
        <v>0</v>
      </c>
      <c r="EI25" s="15">
        <v>155</v>
      </c>
      <c r="EJ25" s="15">
        <v>0</v>
      </c>
      <c r="EK25" s="15">
        <v>0</v>
      </c>
      <c r="EL25" s="15">
        <v>0</v>
      </c>
      <c r="EM25" s="15">
        <v>0</v>
      </c>
      <c r="EN25" s="15">
        <v>0</v>
      </c>
      <c r="EO25" s="15">
        <v>0</v>
      </c>
      <c r="EP25" s="15">
        <v>0</v>
      </c>
      <c r="EQ25" s="15">
        <v>0</v>
      </c>
      <c r="ER25" s="15">
        <v>0</v>
      </c>
      <c r="ES25" s="15">
        <v>0</v>
      </c>
      <c r="ET25" s="15">
        <v>0</v>
      </c>
      <c r="EU25" s="15">
        <v>0</v>
      </c>
      <c r="EV25" s="15">
        <v>0</v>
      </c>
      <c r="EW25" s="15">
        <v>0</v>
      </c>
      <c r="EX25" s="15">
        <v>0</v>
      </c>
      <c r="EY25" s="15">
        <v>0</v>
      </c>
      <c r="EZ25" s="15">
        <v>0</v>
      </c>
      <c r="FA25" s="15">
        <v>0</v>
      </c>
      <c r="FB25" s="15">
        <v>0</v>
      </c>
      <c r="FC25" s="15">
        <v>0</v>
      </c>
      <c r="FD25" s="15">
        <v>0</v>
      </c>
      <c r="FE25" s="15">
        <v>0</v>
      </c>
      <c r="FF25" s="15">
        <v>0</v>
      </c>
      <c r="FG25" s="15">
        <v>0</v>
      </c>
      <c r="FH25" s="15">
        <v>0</v>
      </c>
      <c r="FI25" s="15">
        <v>0</v>
      </c>
      <c r="FJ25" s="15">
        <v>0</v>
      </c>
      <c r="FK25" s="15">
        <v>0</v>
      </c>
      <c r="FL25" s="15">
        <v>0</v>
      </c>
      <c r="FM25" s="15">
        <v>0</v>
      </c>
      <c r="FN25" s="15">
        <v>0</v>
      </c>
      <c r="FO25" s="15">
        <v>0</v>
      </c>
      <c r="FP25" s="15">
        <v>0</v>
      </c>
      <c r="FQ25" s="15">
        <v>0</v>
      </c>
      <c r="FR25" s="15">
        <v>0</v>
      </c>
      <c r="FS25" s="15">
        <v>0</v>
      </c>
      <c r="FT25" s="15">
        <v>0</v>
      </c>
      <c r="FU25" s="15">
        <v>0</v>
      </c>
      <c r="FV25" s="15">
        <v>0</v>
      </c>
      <c r="FW25" s="15">
        <v>0</v>
      </c>
      <c r="FX25" s="15">
        <v>0</v>
      </c>
      <c r="FY25" s="21">
        <f>SUM(C25:FX25)</f>
        <v>7313.5</v>
      </c>
      <c r="FZ25" s="10">
        <f>SUM(C25:FX25)</f>
        <v>7313.5</v>
      </c>
      <c r="GA25" s="10"/>
      <c r="GB25" s="10"/>
      <c r="GC25" s="10"/>
      <c r="GD25" s="10"/>
      <c r="GE25" s="33"/>
      <c r="GF25" s="33"/>
      <c r="GG25" s="12"/>
    </row>
    <row r="26" spans="1:189" ht="14.25" customHeight="1">
      <c r="A26" s="3" t="s">
        <v>261</v>
      </c>
      <c r="B26" s="2" t="s">
        <v>262</v>
      </c>
      <c r="C26" s="21">
        <v>0</v>
      </c>
      <c r="D26" s="21">
        <v>65.5</v>
      </c>
      <c r="E26" s="21">
        <v>34.5</v>
      </c>
      <c r="F26" s="21">
        <v>40.5</v>
      </c>
      <c r="G26" s="21">
        <v>0</v>
      </c>
      <c r="H26" s="21">
        <v>0</v>
      </c>
      <c r="I26" s="21">
        <v>22.5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8.5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6.5</v>
      </c>
      <c r="AZ26" s="21">
        <v>0</v>
      </c>
      <c r="BA26" s="21">
        <v>0</v>
      </c>
      <c r="BB26" s="21">
        <v>0</v>
      </c>
      <c r="BC26" s="21">
        <v>53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19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33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44.5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L26" s="21">
        <v>0</v>
      </c>
      <c r="FM26" s="21">
        <v>0</v>
      </c>
      <c r="FN26" s="21">
        <v>0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0</v>
      </c>
      <c r="FW26" s="21">
        <v>0</v>
      </c>
      <c r="FX26" s="21">
        <v>0</v>
      </c>
      <c r="FY26" s="21"/>
      <c r="FZ26" s="10">
        <f>SUM(C26:FX26)</f>
        <v>327.5</v>
      </c>
      <c r="GA26" s="10"/>
      <c r="GB26" s="10"/>
      <c r="GC26" s="10"/>
      <c r="GD26" s="10"/>
      <c r="GE26" s="33"/>
      <c r="GF26" s="33"/>
      <c r="GG26" s="12"/>
    </row>
    <row r="27" spans="1:189" ht="14.25" customHeight="1">
      <c r="A27" s="3" t="s">
        <v>263</v>
      </c>
      <c r="B27" s="2" t="s">
        <v>264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2187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6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560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5">
        <v>0</v>
      </c>
      <c r="EB27" s="15">
        <v>0</v>
      </c>
      <c r="EC27" s="15">
        <v>0</v>
      </c>
      <c r="ED27" s="15">
        <v>0</v>
      </c>
      <c r="EE27" s="15">
        <v>0</v>
      </c>
      <c r="EF27" s="15">
        <v>0</v>
      </c>
      <c r="EG27" s="15">
        <v>0</v>
      </c>
      <c r="EH27" s="15">
        <v>0</v>
      </c>
      <c r="EI27" s="15">
        <v>0</v>
      </c>
      <c r="EJ27" s="15">
        <v>0</v>
      </c>
      <c r="EK27" s="15">
        <v>0</v>
      </c>
      <c r="EL27" s="15">
        <v>0</v>
      </c>
      <c r="EM27" s="15">
        <v>0</v>
      </c>
      <c r="EN27" s="15">
        <v>0</v>
      </c>
      <c r="EO27" s="15">
        <v>0</v>
      </c>
      <c r="EP27" s="15">
        <v>0</v>
      </c>
      <c r="EQ27" s="15">
        <v>0</v>
      </c>
      <c r="ER27" s="15">
        <v>0</v>
      </c>
      <c r="ES27" s="15">
        <v>0</v>
      </c>
      <c r="ET27" s="15">
        <v>0</v>
      </c>
      <c r="EU27" s="15">
        <v>0</v>
      </c>
      <c r="EV27" s="15">
        <v>0</v>
      </c>
      <c r="EW27" s="15">
        <v>0</v>
      </c>
      <c r="EX27" s="15">
        <v>0</v>
      </c>
      <c r="EY27" s="15">
        <v>0</v>
      </c>
      <c r="EZ27" s="15">
        <v>0</v>
      </c>
      <c r="FA27" s="15">
        <v>0</v>
      </c>
      <c r="FB27" s="15">
        <v>0</v>
      </c>
      <c r="FC27" s="15">
        <v>0</v>
      </c>
      <c r="FD27" s="15">
        <v>0</v>
      </c>
      <c r="FE27" s="15">
        <v>0</v>
      </c>
      <c r="FF27" s="15">
        <v>0</v>
      </c>
      <c r="FG27" s="15">
        <v>0</v>
      </c>
      <c r="FH27" s="15">
        <v>0</v>
      </c>
      <c r="FI27" s="15">
        <v>0</v>
      </c>
      <c r="FJ27" s="15">
        <v>0</v>
      </c>
      <c r="FK27" s="15">
        <v>0</v>
      </c>
      <c r="FL27" s="15">
        <v>0</v>
      </c>
      <c r="FM27" s="15">
        <v>0</v>
      </c>
      <c r="FN27" s="15">
        <v>0</v>
      </c>
      <c r="FO27" s="15">
        <v>0</v>
      </c>
      <c r="FP27" s="15">
        <v>0</v>
      </c>
      <c r="FQ27" s="15">
        <v>0</v>
      </c>
      <c r="FR27" s="15">
        <v>0</v>
      </c>
      <c r="FS27" s="15">
        <v>0</v>
      </c>
      <c r="FT27" s="15">
        <v>0</v>
      </c>
      <c r="FU27" s="15">
        <v>0</v>
      </c>
      <c r="FV27" s="15">
        <v>0</v>
      </c>
      <c r="FW27" s="15">
        <v>0</v>
      </c>
      <c r="FX27" s="15">
        <v>0</v>
      </c>
      <c r="FY27" s="15">
        <f>SUM(C27:FX27)</f>
        <v>2747</v>
      </c>
      <c r="FZ27" s="34">
        <f>SUM(C27:FX27)</f>
        <v>2747</v>
      </c>
      <c r="GA27" s="34"/>
      <c r="GB27" s="10"/>
      <c r="GC27" s="10"/>
      <c r="GD27" s="10"/>
      <c r="GE27" s="33"/>
      <c r="GF27" s="33"/>
      <c r="GG27" s="12"/>
    </row>
    <row r="28" spans="1:189" ht="14.25" customHeight="1">
      <c r="A28" s="3" t="s">
        <v>265</v>
      </c>
      <c r="B28" s="2" t="s">
        <v>266</v>
      </c>
      <c r="C28" s="21">
        <v>0</v>
      </c>
      <c r="D28" s="21">
        <v>0</v>
      </c>
      <c r="E28" s="21">
        <v>0</v>
      </c>
      <c r="F28" s="21">
        <v>14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v>14</v>
      </c>
      <c r="FZ28" s="10">
        <f>SUM(C28:FX28)</f>
        <v>14</v>
      </c>
      <c r="GA28" s="10"/>
      <c r="GB28" s="10"/>
      <c r="GC28" s="10"/>
      <c r="GD28" s="10"/>
      <c r="GE28" s="33"/>
      <c r="GF28" s="33"/>
      <c r="GG28" s="12"/>
    </row>
    <row r="29" spans="1:189" ht="14.25" customHeight="1">
      <c r="A29" s="3" t="s">
        <v>267</v>
      </c>
      <c r="B29" s="2" t="s">
        <v>268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L29" s="21">
        <v>0</v>
      </c>
      <c r="FM29" s="21">
        <v>0</v>
      </c>
      <c r="FN29" s="21">
        <v>0</v>
      </c>
      <c r="FO29" s="21">
        <v>0</v>
      </c>
      <c r="FP29" s="21">
        <v>0</v>
      </c>
      <c r="FQ29" s="21">
        <v>0</v>
      </c>
      <c r="FR29" s="21">
        <v>0</v>
      </c>
      <c r="FS29" s="21">
        <v>0</v>
      </c>
      <c r="FT29" s="21">
        <v>0</v>
      </c>
      <c r="FU29" s="21">
        <v>0</v>
      </c>
      <c r="FV29" s="21">
        <v>0</v>
      </c>
      <c r="FW29" s="21">
        <v>0</v>
      </c>
      <c r="FX29" s="21">
        <v>0</v>
      </c>
      <c r="FY29" s="21">
        <f>SUM(C29:FX29)</f>
        <v>0</v>
      </c>
      <c r="FZ29" s="10">
        <f>SUM(C29:FX29)</f>
        <v>0</v>
      </c>
      <c r="GA29" s="10"/>
      <c r="GB29" s="10"/>
      <c r="GC29" s="10"/>
      <c r="GD29" s="10"/>
      <c r="GE29" s="33"/>
      <c r="GF29" s="33"/>
      <c r="GG29" s="12"/>
    </row>
    <row r="30" spans="1:189" ht="14.25" customHeight="1">
      <c r="A30" s="3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21"/>
      <c r="FZ30" s="10"/>
      <c r="GA30" s="10"/>
      <c r="GB30" s="10"/>
      <c r="GC30" s="10"/>
      <c r="GD30" s="10"/>
      <c r="GE30" s="33"/>
      <c r="GF30" s="33"/>
      <c r="GG30" s="12"/>
    </row>
    <row r="31" spans="1:188" ht="15.75">
      <c r="A31" s="35"/>
      <c r="B31" s="36" t="s">
        <v>269</v>
      </c>
      <c r="C31" s="37">
        <f>GA318</f>
        <v>7055.42633040201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10"/>
      <c r="GA31" s="10"/>
      <c r="GB31" s="10"/>
      <c r="GC31" s="10"/>
      <c r="GD31" s="10"/>
      <c r="GE31" s="33"/>
      <c r="GF31" s="33"/>
    </row>
    <row r="32" spans="1:189" ht="15">
      <c r="A32" s="11" t="s">
        <v>270</v>
      </c>
      <c r="B32" s="2" t="s">
        <v>271</v>
      </c>
      <c r="C32" s="40">
        <v>5634.77</v>
      </c>
      <c r="D32" s="40">
        <v>5634.77</v>
      </c>
      <c r="E32" s="40">
        <v>5634.77</v>
      </c>
      <c r="F32" s="40">
        <v>5634.77</v>
      </c>
      <c r="G32" s="40">
        <v>5634.77</v>
      </c>
      <c r="H32" s="40">
        <v>5634.77</v>
      </c>
      <c r="I32" s="40">
        <v>5634.77</v>
      </c>
      <c r="J32" s="40">
        <v>5634.77</v>
      </c>
      <c r="K32" s="40">
        <v>5634.77</v>
      </c>
      <c r="L32" s="40">
        <v>5634.77</v>
      </c>
      <c r="M32" s="40">
        <v>5634.77</v>
      </c>
      <c r="N32" s="40">
        <v>5634.77</v>
      </c>
      <c r="O32" s="40">
        <v>5634.77</v>
      </c>
      <c r="P32" s="40">
        <v>5634.77</v>
      </c>
      <c r="Q32" s="40">
        <v>5634.77</v>
      </c>
      <c r="R32" s="40">
        <v>5634.77</v>
      </c>
      <c r="S32" s="40">
        <v>5634.77</v>
      </c>
      <c r="T32" s="40">
        <v>5634.77</v>
      </c>
      <c r="U32" s="40">
        <v>5634.77</v>
      </c>
      <c r="V32" s="40">
        <v>5634.77</v>
      </c>
      <c r="W32" s="40">
        <v>5634.77</v>
      </c>
      <c r="X32" s="40">
        <v>5634.77</v>
      </c>
      <c r="Y32" s="40">
        <v>5634.77</v>
      </c>
      <c r="Z32" s="40">
        <v>5634.77</v>
      </c>
      <c r="AA32" s="40">
        <v>5634.77</v>
      </c>
      <c r="AB32" s="40">
        <v>5634.77</v>
      </c>
      <c r="AC32" s="40">
        <v>5634.77</v>
      </c>
      <c r="AD32" s="40">
        <v>5634.77</v>
      </c>
      <c r="AE32" s="40">
        <v>5634.77</v>
      </c>
      <c r="AF32" s="40">
        <v>5634.77</v>
      </c>
      <c r="AG32" s="40">
        <v>5634.77</v>
      </c>
      <c r="AH32" s="40">
        <v>5634.77</v>
      </c>
      <c r="AI32" s="40">
        <v>5634.77</v>
      </c>
      <c r="AJ32" s="40">
        <v>5634.77</v>
      </c>
      <c r="AK32" s="40">
        <v>5634.77</v>
      </c>
      <c r="AL32" s="40">
        <v>5634.77</v>
      </c>
      <c r="AM32" s="40">
        <v>5634.77</v>
      </c>
      <c r="AN32" s="40">
        <v>5634.77</v>
      </c>
      <c r="AO32" s="40">
        <v>5634.77</v>
      </c>
      <c r="AP32" s="40">
        <v>5634.77</v>
      </c>
      <c r="AQ32" s="40">
        <v>5634.77</v>
      </c>
      <c r="AR32" s="40">
        <v>5634.77</v>
      </c>
      <c r="AS32" s="40">
        <v>5634.77</v>
      </c>
      <c r="AT32" s="40">
        <v>5634.77</v>
      </c>
      <c r="AU32" s="40">
        <v>5634.77</v>
      </c>
      <c r="AV32" s="40">
        <v>5634.77</v>
      </c>
      <c r="AW32" s="40">
        <v>5634.77</v>
      </c>
      <c r="AX32" s="40">
        <v>5634.77</v>
      </c>
      <c r="AY32" s="40">
        <v>5634.77</v>
      </c>
      <c r="AZ32" s="40">
        <v>5634.77</v>
      </c>
      <c r="BA32" s="40">
        <v>5634.77</v>
      </c>
      <c r="BB32" s="40">
        <v>5634.77</v>
      </c>
      <c r="BC32" s="40">
        <v>5634.77</v>
      </c>
      <c r="BD32" s="40">
        <v>5634.77</v>
      </c>
      <c r="BE32" s="40">
        <v>5634.77</v>
      </c>
      <c r="BF32" s="40">
        <v>5634.77</v>
      </c>
      <c r="BG32" s="40">
        <v>5634.77</v>
      </c>
      <c r="BH32" s="40">
        <v>5634.77</v>
      </c>
      <c r="BI32" s="40">
        <v>5634.77</v>
      </c>
      <c r="BJ32" s="40">
        <v>5634.77</v>
      </c>
      <c r="BK32" s="40">
        <v>5634.77</v>
      </c>
      <c r="BL32" s="40">
        <v>5634.77</v>
      </c>
      <c r="BM32" s="40">
        <v>5634.77</v>
      </c>
      <c r="BN32" s="40">
        <v>5634.77</v>
      </c>
      <c r="BO32" s="40">
        <v>5634.77</v>
      </c>
      <c r="BP32" s="40">
        <v>5634.77</v>
      </c>
      <c r="BQ32" s="40">
        <v>5634.77</v>
      </c>
      <c r="BR32" s="40">
        <v>5634.77</v>
      </c>
      <c r="BS32" s="40">
        <v>5634.77</v>
      </c>
      <c r="BT32" s="40">
        <v>5634.77</v>
      </c>
      <c r="BU32" s="40">
        <v>5634.77</v>
      </c>
      <c r="BV32" s="40">
        <v>5634.77</v>
      </c>
      <c r="BW32" s="40">
        <v>5634.77</v>
      </c>
      <c r="BX32" s="40">
        <v>5634.77</v>
      </c>
      <c r="BY32" s="40">
        <v>5634.77</v>
      </c>
      <c r="BZ32" s="40">
        <v>5634.77</v>
      </c>
      <c r="CA32" s="40">
        <v>5634.77</v>
      </c>
      <c r="CB32" s="40">
        <v>5634.77</v>
      </c>
      <c r="CC32" s="40">
        <v>5634.77</v>
      </c>
      <c r="CD32" s="40">
        <v>5634.77</v>
      </c>
      <c r="CE32" s="40">
        <v>5634.77</v>
      </c>
      <c r="CF32" s="40">
        <v>5634.77</v>
      </c>
      <c r="CG32" s="40">
        <v>5634.77</v>
      </c>
      <c r="CH32" s="40">
        <v>5634.77</v>
      </c>
      <c r="CI32" s="40">
        <v>5634.77</v>
      </c>
      <c r="CJ32" s="40">
        <v>5634.77</v>
      </c>
      <c r="CK32" s="40">
        <v>5634.77</v>
      </c>
      <c r="CL32" s="40">
        <v>5634.77</v>
      </c>
      <c r="CM32" s="40">
        <v>5634.77</v>
      </c>
      <c r="CN32" s="40">
        <v>5634.77</v>
      </c>
      <c r="CO32" s="40">
        <v>5634.77</v>
      </c>
      <c r="CP32" s="40">
        <v>5634.77</v>
      </c>
      <c r="CQ32" s="40">
        <v>5634.77</v>
      </c>
      <c r="CR32" s="40">
        <v>5634.77</v>
      </c>
      <c r="CS32" s="40">
        <v>5634.77</v>
      </c>
      <c r="CT32" s="40">
        <v>5634.77</v>
      </c>
      <c r="CU32" s="40">
        <v>5634.77</v>
      </c>
      <c r="CV32" s="40">
        <v>5634.77</v>
      </c>
      <c r="CW32" s="40">
        <v>5634.77</v>
      </c>
      <c r="CX32" s="40">
        <v>5634.77</v>
      </c>
      <c r="CY32" s="40">
        <v>5634.77</v>
      </c>
      <c r="CZ32" s="40">
        <v>5634.77</v>
      </c>
      <c r="DA32" s="40">
        <v>5634.77</v>
      </c>
      <c r="DB32" s="40">
        <v>5634.77</v>
      </c>
      <c r="DC32" s="40">
        <v>5634.77</v>
      </c>
      <c r="DD32" s="40">
        <v>5634.77</v>
      </c>
      <c r="DE32" s="40">
        <v>5634.77</v>
      </c>
      <c r="DF32" s="40">
        <v>5634.77</v>
      </c>
      <c r="DG32" s="40">
        <v>5634.77</v>
      </c>
      <c r="DH32" s="40">
        <v>5634.77</v>
      </c>
      <c r="DI32" s="40">
        <v>5634.77</v>
      </c>
      <c r="DJ32" s="40">
        <v>5634.77</v>
      </c>
      <c r="DK32" s="40">
        <v>5634.77</v>
      </c>
      <c r="DL32" s="40">
        <v>5634.77</v>
      </c>
      <c r="DM32" s="40">
        <v>5634.77</v>
      </c>
      <c r="DN32" s="40">
        <v>5634.77</v>
      </c>
      <c r="DO32" s="40">
        <v>5634.77</v>
      </c>
      <c r="DP32" s="40">
        <v>5634.77</v>
      </c>
      <c r="DQ32" s="40">
        <v>5634.77</v>
      </c>
      <c r="DR32" s="40">
        <v>5634.77</v>
      </c>
      <c r="DS32" s="40">
        <v>5634.77</v>
      </c>
      <c r="DT32" s="40">
        <v>5634.77</v>
      </c>
      <c r="DU32" s="40">
        <v>5634.77</v>
      </c>
      <c r="DV32" s="40">
        <v>5634.77</v>
      </c>
      <c r="DW32" s="40">
        <v>5634.77</v>
      </c>
      <c r="DX32" s="40">
        <v>5634.77</v>
      </c>
      <c r="DY32" s="40">
        <v>5634.77</v>
      </c>
      <c r="DZ32" s="40">
        <v>5634.77</v>
      </c>
      <c r="EA32" s="40">
        <v>5634.77</v>
      </c>
      <c r="EB32" s="40">
        <v>5634.77</v>
      </c>
      <c r="EC32" s="40">
        <v>5634.77</v>
      </c>
      <c r="ED32" s="40">
        <v>5634.77</v>
      </c>
      <c r="EE32" s="40">
        <v>5634.77</v>
      </c>
      <c r="EF32" s="40">
        <v>5634.77</v>
      </c>
      <c r="EG32" s="40">
        <v>5634.77</v>
      </c>
      <c r="EH32" s="40">
        <v>5634.77</v>
      </c>
      <c r="EI32" s="40">
        <v>5634.77</v>
      </c>
      <c r="EJ32" s="40">
        <v>5634.77</v>
      </c>
      <c r="EK32" s="40">
        <v>5634.77</v>
      </c>
      <c r="EL32" s="40">
        <v>5634.77</v>
      </c>
      <c r="EM32" s="40">
        <v>5634.77</v>
      </c>
      <c r="EN32" s="40">
        <v>5634.77</v>
      </c>
      <c r="EO32" s="40">
        <v>5634.77</v>
      </c>
      <c r="EP32" s="40">
        <v>5634.77</v>
      </c>
      <c r="EQ32" s="40">
        <v>5634.77</v>
      </c>
      <c r="ER32" s="40">
        <v>5634.77</v>
      </c>
      <c r="ES32" s="40">
        <v>5634.77</v>
      </c>
      <c r="ET32" s="40">
        <v>5634.77</v>
      </c>
      <c r="EU32" s="40">
        <v>5634.77</v>
      </c>
      <c r="EV32" s="40">
        <v>5634.77</v>
      </c>
      <c r="EW32" s="40">
        <v>5634.77</v>
      </c>
      <c r="EX32" s="40">
        <v>5634.77</v>
      </c>
      <c r="EY32" s="40">
        <v>5634.77</v>
      </c>
      <c r="EZ32" s="40">
        <v>5634.77</v>
      </c>
      <c r="FA32" s="40">
        <v>5634.77</v>
      </c>
      <c r="FB32" s="40">
        <v>5634.77</v>
      </c>
      <c r="FC32" s="40">
        <v>5634.77</v>
      </c>
      <c r="FD32" s="40">
        <v>5634.77</v>
      </c>
      <c r="FE32" s="40">
        <v>5634.77</v>
      </c>
      <c r="FF32" s="40">
        <v>5634.77</v>
      </c>
      <c r="FG32" s="40">
        <v>5634.77</v>
      </c>
      <c r="FH32" s="40">
        <v>5634.77</v>
      </c>
      <c r="FI32" s="40">
        <v>5634.77</v>
      </c>
      <c r="FJ32" s="40">
        <v>5634.77</v>
      </c>
      <c r="FK32" s="40">
        <v>5634.77</v>
      </c>
      <c r="FL32" s="40">
        <v>5634.77</v>
      </c>
      <c r="FM32" s="40">
        <v>5634.77</v>
      </c>
      <c r="FN32" s="40">
        <v>5634.77</v>
      </c>
      <c r="FO32" s="40">
        <v>5634.77</v>
      </c>
      <c r="FP32" s="40">
        <v>5634.77</v>
      </c>
      <c r="FQ32" s="40">
        <v>5634.77</v>
      </c>
      <c r="FR32" s="40">
        <v>5634.77</v>
      </c>
      <c r="FS32" s="40">
        <v>5634.77</v>
      </c>
      <c r="FT32" s="40">
        <v>5634.77</v>
      </c>
      <c r="FU32" s="40">
        <v>5634.77</v>
      </c>
      <c r="FV32" s="40">
        <v>5634.77</v>
      </c>
      <c r="FW32" s="40">
        <v>5634.77</v>
      </c>
      <c r="FX32" s="40">
        <v>5634.77</v>
      </c>
      <c r="FY32" s="38"/>
      <c r="FZ32" s="10"/>
      <c r="GA32" s="10"/>
      <c r="GB32" s="10"/>
      <c r="GC32" s="10"/>
      <c r="GD32" s="10"/>
      <c r="GE32" s="33"/>
      <c r="GF32" s="33"/>
      <c r="GG32" s="12"/>
    </row>
    <row r="33" spans="1:189" ht="15">
      <c r="A33" s="11" t="s">
        <v>272</v>
      </c>
      <c r="B33" s="2" t="s">
        <v>273</v>
      </c>
      <c r="C33" s="39">
        <v>7055.43</v>
      </c>
      <c r="D33" s="39">
        <v>7055.43</v>
      </c>
      <c r="E33" s="39">
        <v>7055.43</v>
      </c>
      <c r="F33" s="39">
        <v>7055.43</v>
      </c>
      <c r="G33" s="39">
        <v>7055.43</v>
      </c>
      <c r="H33" s="39">
        <v>7055.43</v>
      </c>
      <c r="I33" s="39">
        <v>7055.43</v>
      </c>
      <c r="J33" s="39">
        <v>7055.43</v>
      </c>
      <c r="K33" s="39">
        <v>7055.43</v>
      </c>
      <c r="L33" s="39">
        <v>7055.43</v>
      </c>
      <c r="M33" s="39">
        <v>7055.43</v>
      </c>
      <c r="N33" s="39">
        <v>7055.43</v>
      </c>
      <c r="O33" s="39">
        <v>7055.43</v>
      </c>
      <c r="P33" s="39">
        <v>7055.43</v>
      </c>
      <c r="Q33" s="39">
        <v>7055.43</v>
      </c>
      <c r="R33" s="39">
        <v>7055.43</v>
      </c>
      <c r="S33" s="39">
        <v>7055.43</v>
      </c>
      <c r="T33" s="39">
        <v>7055.43</v>
      </c>
      <c r="U33" s="39">
        <v>7055.43</v>
      </c>
      <c r="V33" s="39">
        <v>7055.43</v>
      </c>
      <c r="W33" s="39">
        <v>7055.43</v>
      </c>
      <c r="X33" s="39">
        <v>7055.43</v>
      </c>
      <c r="Y33" s="39">
        <v>7055.43</v>
      </c>
      <c r="Z33" s="39">
        <v>7055.43</v>
      </c>
      <c r="AA33" s="39">
        <v>7055.43</v>
      </c>
      <c r="AB33" s="39">
        <v>7055.43</v>
      </c>
      <c r="AC33" s="39">
        <v>7055.43</v>
      </c>
      <c r="AD33" s="39">
        <v>7055.43</v>
      </c>
      <c r="AE33" s="39">
        <v>7055.43</v>
      </c>
      <c r="AF33" s="39">
        <v>7055.43</v>
      </c>
      <c r="AG33" s="39">
        <v>7055.43</v>
      </c>
      <c r="AH33" s="39">
        <v>7055.43</v>
      </c>
      <c r="AI33" s="39">
        <v>7055.43</v>
      </c>
      <c r="AJ33" s="39">
        <v>7055.43</v>
      </c>
      <c r="AK33" s="39">
        <v>7055.43</v>
      </c>
      <c r="AL33" s="39">
        <v>7055.43</v>
      </c>
      <c r="AM33" s="39">
        <v>7055.43</v>
      </c>
      <c r="AN33" s="39">
        <v>7055.43</v>
      </c>
      <c r="AO33" s="39">
        <v>7055.43</v>
      </c>
      <c r="AP33" s="39">
        <v>7055.43</v>
      </c>
      <c r="AQ33" s="39">
        <v>7055.43</v>
      </c>
      <c r="AR33" s="39">
        <v>7055.43</v>
      </c>
      <c r="AS33" s="39">
        <v>7055.43</v>
      </c>
      <c r="AT33" s="39">
        <v>7055.43</v>
      </c>
      <c r="AU33" s="39">
        <v>7055.43</v>
      </c>
      <c r="AV33" s="39">
        <v>7055.43</v>
      </c>
      <c r="AW33" s="39">
        <v>7055.43</v>
      </c>
      <c r="AX33" s="39">
        <v>7055.43</v>
      </c>
      <c r="AY33" s="39">
        <v>7055.43</v>
      </c>
      <c r="AZ33" s="39">
        <v>7055.43</v>
      </c>
      <c r="BA33" s="39">
        <v>7055.43</v>
      </c>
      <c r="BB33" s="39">
        <v>7055.43</v>
      </c>
      <c r="BC33" s="39">
        <v>7055.43</v>
      </c>
      <c r="BD33" s="39">
        <v>7055.43</v>
      </c>
      <c r="BE33" s="39">
        <v>7055.43</v>
      </c>
      <c r="BF33" s="39">
        <v>7055.43</v>
      </c>
      <c r="BG33" s="39">
        <v>7055.43</v>
      </c>
      <c r="BH33" s="39">
        <v>7055.43</v>
      </c>
      <c r="BI33" s="39">
        <v>7055.43</v>
      </c>
      <c r="BJ33" s="39">
        <v>7055.43</v>
      </c>
      <c r="BK33" s="39">
        <v>7055.43</v>
      </c>
      <c r="BL33" s="39">
        <v>7055.43</v>
      </c>
      <c r="BM33" s="39">
        <v>7055.43</v>
      </c>
      <c r="BN33" s="39">
        <v>7055.43</v>
      </c>
      <c r="BO33" s="39">
        <v>7055.43</v>
      </c>
      <c r="BP33" s="39">
        <v>7055.43</v>
      </c>
      <c r="BQ33" s="39">
        <v>7055.43</v>
      </c>
      <c r="BR33" s="39">
        <v>7055.43</v>
      </c>
      <c r="BS33" s="39">
        <v>7055.43</v>
      </c>
      <c r="BT33" s="39">
        <v>7055.43</v>
      </c>
      <c r="BU33" s="39">
        <v>7055.43</v>
      </c>
      <c r="BV33" s="39">
        <v>7055.43</v>
      </c>
      <c r="BW33" s="39">
        <v>7055.43</v>
      </c>
      <c r="BX33" s="39">
        <v>7055.43</v>
      </c>
      <c r="BY33" s="39">
        <v>7055.43</v>
      </c>
      <c r="BZ33" s="39">
        <v>7055.43</v>
      </c>
      <c r="CA33" s="39">
        <v>7055.43</v>
      </c>
      <c r="CB33" s="39">
        <v>7055.43</v>
      </c>
      <c r="CC33" s="39">
        <v>7055.43</v>
      </c>
      <c r="CD33" s="39">
        <v>7055.43</v>
      </c>
      <c r="CE33" s="39">
        <v>7055.43</v>
      </c>
      <c r="CF33" s="39">
        <v>7055.43</v>
      </c>
      <c r="CG33" s="39">
        <v>7055.43</v>
      </c>
      <c r="CH33" s="39">
        <v>7055.43</v>
      </c>
      <c r="CI33" s="39">
        <v>7055.43</v>
      </c>
      <c r="CJ33" s="39">
        <v>7055.43</v>
      </c>
      <c r="CK33" s="39">
        <v>7055.43</v>
      </c>
      <c r="CL33" s="39">
        <v>7055.43</v>
      </c>
      <c r="CM33" s="39">
        <v>7055.43</v>
      </c>
      <c r="CN33" s="39">
        <v>7055.43</v>
      </c>
      <c r="CO33" s="39">
        <v>7055.43</v>
      </c>
      <c r="CP33" s="39">
        <v>7055.43</v>
      </c>
      <c r="CQ33" s="39">
        <v>7055.43</v>
      </c>
      <c r="CR33" s="39">
        <v>7055.43</v>
      </c>
      <c r="CS33" s="39">
        <v>7055.43</v>
      </c>
      <c r="CT33" s="39">
        <v>7055.43</v>
      </c>
      <c r="CU33" s="39">
        <v>7055.43</v>
      </c>
      <c r="CV33" s="39">
        <v>7055.43</v>
      </c>
      <c r="CW33" s="39">
        <v>7055.43</v>
      </c>
      <c r="CX33" s="39">
        <v>7055.43</v>
      </c>
      <c r="CY33" s="39">
        <v>7055.43</v>
      </c>
      <c r="CZ33" s="39">
        <v>7055.43</v>
      </c>
      <c r="DA33" s="39">
        <v>7055.43</v>
      </c>
      <c r="DB33" s="39">
        <v>7055.43</v>
      </c>
      <c r="DC33" s="39">
        <v>7055.43</v>
      </c>
      <c r="DD33" s="39">
        <v>7055.43</v>
      </c>
      <c r="DE33" s="39">
        <v>7055.43</v>
      </c>
      <c r="DF33" s="39">
        <v>7055.43</v>
      </c>
      <c r="DG33" s="39">
        <v>7055.43</v>
      </c>
      <c r="DH33" s="39">
        <v>7055.43</v>
      </c>
      <c r="DI33" s="39">
        <v>7055.43</v>
      </c>
      <c r="DJ33" s="39">
        <v>7055.43</v>
      </c>
      <c r="DK33" s="39">
        <v>7055.43</v>
      </c>
      <c r="DL33" s="39">
        <v>7055.43</v>
      </c>
      <c r="DM33" s="39">
        <v>7055.43</v>
      </c>
      <c r="DN33" s="39">
        <v>7055.43</v>
      </c>
      <c r="DO33" s="39">
        <v>7055.43</v>
      </c>
      <c r="DP33" s="39">
        <v>7055.43</v>
      </c>
      <c r="DQ33" s="39">
        <v>7055.43</v>
      </c>
      <c r="DR33" s="39">
        <v>7055.43</v>
      </c>
      <c r="DS33" s="39">
        <v>7055.43</v>
      </c>
      <c r="DT33" s="39">
        <v>7055.43</v>
      </c>
      <c r="DU33" s="39">
        <v>7055.43</v>
      </c>
      <c r="DV33" s="39">
        <v>7055.43</v>
      </c>
      <c r="DW33" s="39">
        <v>7055.43</v>
      </c>
      <c r="DX33" s="39">
        <v>7055.43</v>
      </c>
      <c r="DY33" s="39">
        <v>7055.43</v>
      </c>
      <c r="DZ33" s="39">
        <v>7055.43</v>
      </c>
      <c r="EA33" s="39">
        <v>7055.43</v>
      </c>
      <c r="EB33" s="39">
        <v>7055.43</v>
      </c>
      <c r="EC33" s="39">
        <v>7055.43</v>
      </c>
      <c r="ED33" s="39">
        <v>7055.43</v>
      </c>
      <c r="EE33" s="39">
        <v>7055.43</v>
      </c>
      <c r="EF33" s="39">
        <v>7055.43</v>
      </c>
      <c r="EG33" s="39">
        <v>7055.43</v>
      </c>
      <c r="EH33" s="39">
        <v>7055.43</v>
      </c>
      <c r="EI33" s="39">
        <v>7055.43</v>
      </c>
      <c r="EJ33" s="39">
        <v>7055.43</v>
      </c>
      <c r="EK33" s="39">
        <v>7055.43</v>
      </c>
      <c r="EL33" s="39">
        <v>7055.43</v>
      </c>
      <c r="EM33" s="39">
        <v>7055.43</v>
      </c>
      <c r="EN33" s="39">
        <v>7055.43</v>
      </c>
      <c r="EO33" s="39">
        <v>7055.43</v>
      </c>
      <c r="EP33" s="39">
        <v>7055.43</v>
      </c>
      <c r="EQ33" s="39">
        <v>7055.43</v>
      </c>
      <c r="ER33" s="39">
        <v>7055.43</v>
      </c>
      <c r="ES33" s="39">
        <v>7055.43</v>
      </c>
      <c r="ET33" s="39">
        <v>7055.43</v>
      </c>
      <c r="EU33" s="39">
        <v>7055.43</v>
      </c>
      <c r="EV33" s="39">
        <v>7055.43</v>
      </c>
      <c r="EW33" s="39">
        <v>7055.43</v>
      </c>
      <c r="EX33" s="39">
        <v>7055.43</v>
      </c>
      <c r="EY33" s="39">
        <v>7055.43</v>
      </c>
      <c r="EZ33" s="39">
        <v>7055.43</v>
      </c>
      <c r="FA33" s="39">
        <v>7055.43</v>
      </c>
      <c r="FB33" s="39">
        <v>7055.43</v>
      </c>
      <c r="FC33" s="39">
        <v>7055.43</v>
      </c>
      <c r="FD33" s="39">
        <v>7055.43</v>
      </c>
      <c r="FE33" s="39">
        <v>7055.43</v>
      </c>
      <c r="FF33" s="39">
        <v>7055.43</v>
      </c>
      <c r="FG33" s="39">
        <v>7055.43</v>
      </c>
      <c r="FH33" s="39">
        <v>7055.43</v>
      </c>
      <c r="FI33" s="39">
        <v>7055.43</v>
      </c>
      <c r="FJ33" s="39">
        <v>7055.43</v>
      </c>
      <c r="FK33" s="39">
        <v>7055.43</v>
      </c>
      <c r="FL33" s="39">
        <v>7055.43</v>
      </c>
      <c r="FM33" s="39">
        <v>7055.43</v>
      </c>
      <c r="FN33" s="39">
        <v>7055.43</v>
      </c>
      <c r="FO33" s="39">
        <v>7055.43</v>
      </c>
      <c r="FP33" s="39">
        <v>7055.43</v>
      </c>
      <c r="FQ33" s="39">
        <v>7055.43</v>
      </c>
      <c r="FR33" s="39">
        <v>7055.43</v>
      </c>
      <c r="FS33" s="39">
        <v>7055.43</v>
      </c>
      <c r="FT33" s="39">
        <v>7055.43</v>
      </c>
      <c r="FU33" s="39">
        <v>7055.43</v>
      </c>
      <c r="FV33" s="39">
        <v>7055.43</v>
      </c>
      <c r="FW33" s="39">
        <v>7055.43</v>
      </c>
      <c r="FX33" s="39">
        <v>7055.43</v>
      </c>
      <c r="FY33" s="38"/>
      <c r="FZ33" s="10"/>
      <c r="GA33" s="10"/>
      <c r="GB33" s="10"/>
      <c r="GC33" s="10"/>
      <c r="GD33" s="10"/>
      <c r="GE33" s="33"/>
      <c r="GF33" s="33"/>
      <c r="GG33" s="12"/>
    </row>
    <row r="34" spans="1:189" ht="15">
      <c r="A34" s="11" t="s">
        <v>274</v>
      </c>
      <c r="B34" s="2" t="s">
        <v>275</v>
      </c>
      <c r="C34" s="40">
        <v>6795</v>
      </c>
      <c r="D34" s="40">
        <v>6795</v>
      </c>
      <c r="E34" s="40">
        <v>6795</v>
      </c>
      <c r="F34" s="40">
        <v>6795</v>
      </c>
      <c r="G34" s="40">
        <v>6795</v>
      </c>
      <c r="H34" s="40">
        <v>6795</v>
      </c>
      <c r="I34" s="40">
        <v>6795</v>
      </c>
      <c r="J34" s="40">
        <v>6795</v>
      </c>
      <c r="K34" s="40">
        <v>6795</v>
      </c>
      <c r="L34" s="40">
        <v>6795</v>
      </c>
      <c r="M34" s="40">
        <v>6795</v>
      </c>
      <c r="N34" s="40">
        <v>6795</v>
      </c>
      <c r="O34" s="40">
        <v>6795</v>
      </c>
      <c r="P34" s="40">
        <v>6795</v>
      </c>
      <c r="Q34" s="40">
        <v>6795</v>
      </c>
      <c r="R34" s="40">
        <v>6795</v>
      </c>
      <c r="S34" s="40">
        <v>6795</v>
      </c>
      <c r="T34" s="40">
        <v>6795</v>
      </c>
      <c r="U34" s="40">
        <v>6795</v>
      </c>
      <c r="V34" s="40">
        <v>6795</v>
      </c>
      <c r="W34" s="40">
        <v>6795</v>
      </c>
      <c r="X34" s="40">
        <v>6795</v>
      </c>
      <c r="Y34" s="40">
        <v>6795</v>
      </c>
      <c r="Z34" s="40">
        <v>6795</v>
      </c>
      <c r="AA34" s="40">
        <v>6795</v>
      </c>
      <c r="AB34" s="40">
        <v>6795</v>
      </c>
      <c r="AC34" s="40">
        <v>6795</v>
      </c>
      <c r="AD34" s="40">
        <v>6795</v>
      </c>
      <c r="AE34" s="40">
        <v>6795</v>
      </c>
      <c r="AF34" s="40">
        <v>6795</v>
      </c>
      <c r="AG34" s="40">
        <v>6795</v>
      </c>
      <c r="AH34" s="40">
        <v>6795</v>
      </c>
      <c r="AI34" s="40">
        <v>6795</v>
      </c>
      <c r="AJ34" s="40">
        <v>6795</v>
      </c>
      <c r="AK34" s="40">
        <v>6795</v>
      </c>
      <c r="AL34" s="40">
        <v>6795</v>
      </c>
      <c r="AM34" s="40">
        <v>6795</v>
      </c>
      <c r="AN34" s="40">
        <v>6795</v>
      </c>
      <c r="AO34" s="40">
        <v>6795</v>
      </c>
      <c r="AP34" s="40">
        <v>6795</v>
      </c>
      <c r="AQ34" s="40">
        <v>6795</v>
      </c>
      <c r="AR34" s="40">
        <v>6795</v>
      </c>
      <c r="AS34" s="40">
        <v>6795</v>
      </c>
      <c r="AT34" s="40">
        <v>6795</v>
      </c>
      <c r="AU34" s="40">
        <v>6795</v>
      </c>
      <c r="AV34" s="40">
        <v>6795</v>
      </c>
      <c r="AW34" s="40">
        <v>6795</v>
      </c>
      <c r="AX34" s="40">
        <v>6795</v>
      </c>
      <c r="AY34" s="40">
        <v>6795</v>
      </c>
      <c r="AZ34" s="40">
        <v>6795</v>
      </c>
      <c r="BA34" s="40">
        <v>6795</v>
      </c>
      <c r="BB34" s="40">
        <v>6795</v>
      </c>
      <c r="BC34" s="40">
        <v>6795</v>
      </c>
      <c r="BD34" s="40">
        <v>6795</v>
      </c>
      <c r="BE34" s="40">
        <v>6795</v>
      </c>
      <c r="BF34" s="40">
        <v>6795</v>
      </c>
      <c r="BG34" s="40">
        <v>6795</v>
      </c>
      <c r="BH34" s="40">
        <v>6795</v>
      </c>
      <c r="BI34" s="40">
        <v>6795</v>
      </c>
      <c r="BJ34" s="40">
        <v>6795</v>
      </c>
      <c r="BK34" s="40">
        <v>6795</v>
      </c>
      <c r="BL34" s="40">
        <v>6795</v>
      </c>
      <c r="BM34" s="40">
        <v>6795</v>
      </c>
      <c r="BN34" s="40">
        <v>6795</v>
      </c>
      <c r="BO34" s="40">
        <v>6795</v>
      </c>
      <c r="BP34" s="40">
        <v>6795</v>
      </c>
      <c r="BQ34" s="40">
        <v>6795</v>
      </c>
      <c r="BR34" s="40">
        <v>6795</v>
      </c>
      <c r="BS34" s="40">
        <v>6795</v>
      </c>
      <c r="BT34" s="40">
        <v>6795</v>
      </c>
      <c r="BU34" s="40">
        <v>6795</v>
      </c>
      <c r="BV34" s="40">
        <v>6795</v>
      </c>
      <c r="BW34" s="40">
        <v>6795</v>
      </c>
      <c r="BX34" s="40">
        <v>6795</v>
      </c>
      <c r="BY34" s="40">
        <v>6795</v>
      </c>
      <c r="BZ34" s="40">
        <v>6795</v>
      </c>
      <c r="CA34" s="40">
        <v>6795</v>
      </c>
      <c r="CB34" s="40">
        <v>6795</v>
      </c>
      <c r="CC34" s="40">
        <v>6795</v>
      </c>
      <c r="CD34" s="40">
        <v>6795</v>
      </c>
      <c r="CE34" s="40">
        <v>6795</v>
      </c>
      <c r="CF34" s="40">
        <v>6795</v>
      </c>
      <c r="CG34" s="40">
        <v>6795</v>
      </c>
      <c r="CH34" s="40">
        <v>6795</v>
      </c>
      <c r="CI34" s="40">
        <v>6795</v>
      </c>
      <c r="CJ34" s="40">
        <v>6795</v>
      </c>
      <c r="CK34" s="40">
        <v>6795</v>
      </c>
      <c r="CL34" s="40">
        <v>6795</v>
      </c>
      <c r="CM34" s="40">
        <v>6795</v>
      </c>
      <c r="CN34" s="40">
        <v>6795</v>
      </c>
      <c r="CO34" s="40">
        <v>6795</v>
      </c>
      <c r="CP34" s="40">
        <v>6795</v>
      </c>
      <c r="CQ34" s="40">
        <v>6795</v>
      </c>
      <c r="CR34" s="40">
        <v>6795</v>
      </c>
      <c r="CS34" s="40">
        <v>6795</v>
      </c>
      <c r="CT34" s="40">
        <v>6795</v>
      </c>
      <c r="CU34" s="40">
        <v>6795</v>
      </c>
      <c r="CV34" s="40">
        <v>6795</v>
      </c>
      <c r="CW34" s="40">
        <v>6795</v>
      </c>
      <c r="CX34" s="40">
        <v>6795</v>
      </c>
      <c r="CY34" s="40">
        <v>6795</v>
      </c>
      <c r="CZ34" s="40">
        <v>6795</v>
      </c>
      <c r="DA34" s="40">
        <v>6795</v>
      </c>
      <c r="DB34" s="40">
        <v>6795</v>
      </c>
      <c r="DC34" s="40">
        <v>6795</v>
      </c>
      <c r="DD34" s="40">
        <v>6795</v>
      </c>
      <c r="DE34" s="40">
        <v>6795</v>
      </c>
      <c r="DF34" s="40">
        <v>6795</v>
      </c>
      <c r="DG34" s="40">
        <v>6795</v>
      </c>
      <c r="DH34" s="40">
        <v>6795</v>
      </c>
      <c r="DI34" s="40">
        <v>6795</v>
      </c>
      <c r="DJ34" s="40">
        <v>6795</v>
      </c>
      <c r="DK34" s="40">
        <v>6795</v>
      </c>
      <c r="DL34" s="40">
        <v>6795</v>
      </c>
      <c r="DM34" s="40">
        <v>6795</v>
      </c>
      <c r="DN34" s="40">
        <v>6795</v>
      </c>
      <c r="DO34" s="40">
        <v>6795</v>
      </c>
      <c r="DP34" s="40">
        <v>6795</v>
      </c>
      <c r="DQ34" s="40">
        <v>6795</v>
      </c>
      <c r="DR34" s="40">
        <v>6795</v>
      </c>
      <c r="DS34" s="40">
        <v>6795</v>
      </c>
      <c r="DT34" s="40">
        <v>6795</v>
      </c>
      <c r="DU34" s="40">
        <v>6795</v>
      </c>
      <c r="DV34" s="40">
        <v>6795</v>
      </c>
      <c r="DW34" s="40">
        <v>6795</v>
      </c>
      <c r="DX34" s="40">
        <v>6795</v>
      </c>
      <c r="DY34" s="40">
        <v>6795</v>
      </c>
      <c r="DZ34" s="40">
        <v>6795</v>
      </c>
      <c r="EA34" s="40">
        <v>6795</v>
      </c>
      <c r="EB34" s="40">
        <v>6795</v>
      </c>
      <c r="EC34" s="40">
        <v>6795</v>
      </c>
      <c r="ED34" s="40">
        <v>6795</v>
      </c>
      <c r="EE34" s="40">
        <v>6795</v>
      </c>
      <c r="EF34" s="40">
        <v>6795</v>
      </c>
      <c r="EG34" s="40">
        <v>6795</v>
      </c>
      <c r="EH34" s="40">
        <v>6795</v>
      </c>
      <c r="EI34" s="40">
        <v>6795</v>
      </c>
      <c r="EJ34" s="40">
        <v>6795</v>
      </c>
      <c r="EK34" s="40">
        <v>6795</v>
      </c>
      <c r="EL34" s="40">
        <v>6795</v>
      </c>
      <c r="EM34" s="40">
        <v>6795</v>
      </c>
      <c r="EN34" s="40">
        <v>6795</v>
      </c>
      <c r="EO34" s="40">
        <v>6795</v>
      </c>
      <c r="EP34" s="40">
        <v>6795</v>
      </c>
      <c r="EQ34" s="40">
        <v>6795</v>
      </c>
      <c r="ER34" s="40">
        <v>6795</v>
      </c>
      <c r="ES34" s="40">
        <v>6795</v>
      </c>
      <c r="ET34" s="40">
        <v>6795</v>
      </c>
      <c r="EU34" s="40">
        <v>6795</v>
      </c>
      <c r="EV34" s="40">
        <v>6795</v>
      </c>
      <c r="EW34" s="40">
        <v>6795</v>
      </c>
      <c r="EX34" s="40">
        <v>6795</v>
      </c>
      <c r="EY34" s="40">
        <v>6795</v>
      </c>
      <c r="EZ34" s="40">
        <v>6795</v>
      </c>
      <c r="FA34" s="40">
        <v>6795</v>
      </c>
      <c r="FB34" s="40">
        <v>6795</v>
      </c>
      <c r="FC34" s="40">
        <v>6795</v>
      </c>
      <c r="FD34" s="40">
        <v>6795</v>
      </c>
      <c r="FE34" s="40">
        <v>6795</v>
      </c>
      <c r="FF34" s="40">
        <v>6795</v>
      </c>
      <c r="FG34" s="40">
        <v>6795</v>
      </c>
      <c r="FH34" s="40">
        <v>6795</v>
      </c>
      <c r="FI34" s="40">
        <v>6795</v>
      </c>
      <c r="FJ34" s="40">
        <v>6795</v>
      </c>
      <c r="FK34" s="40">
        <v>6795</v>
      </c>
      <c r="FL34" s="40">
        <v>6795</v>
      </c>
      <c r="FM34" s="40">
        <v>6795</v>
      </c>
      <c r="FN34" s="40">
        <v>6795</v>
      </c>
      <c r="FO34" s="40">
        <v>6795</v>
      </c>
      <c r="FP34" s="40">
        <v>6795</v>
      </c>
      <c r="FQ34" s="40">
        <v>6795</v>
      </c>
      <c r="FR34" s="40">
        <v>6795</v>
      </c>
      <c r="FS34" s="40">
        <v>6795</v>
      </c>
      <c r="FT34" s="40">
        <v>6795</v>
      </c>
      <c r="FU34" s="40">
        <v>6795</v>
      </c>
      <c r="FV34" s="40">
        <v>6795</v>
      </c>
      <c r="FW34" s="40">
        <v>6795</v>
      </c>
      <c r="FX34" s="40">
        <v>6795</v>
      </c>
      <c r="FY34" s="38"/>
      <c r="FZ34" s="10"/>
      <c r="GA34" s="10"/>
      <c r="GB34" s="10"/>
      <c r="GC34" s="10"/>
      <c r="GD34" s="10"/>
      <c r="GE34" s="33"/>
      <c r="GF34" s="33"/>
      <c r="GG34" s="12"/>
    </row>
    <row r="35" spans="1:189" ht="15">
      <c r="A35" s="11" t="s">
        <v>276</v>
      </c>
      <c r="B35" s="2" t="s">
        <v>277</v>
      </c>
      <c r="C35" s="41">
        <v>1.222</v>
      </c>
      <c r="D35" s="41">
        <v>1.221</v>
      </c>
      <c r="E35" s="41">
        <v>1.211</v>
      </c>
      <c r="F35" s="41">
        <v>1.211</v>
      </c>
      <c r="G35" s="41">
        <v>1.212</v>
      </c>
      <c r="H35" s="41">
        <v>1.203</v>
      </c>
      <c r="I35" s="41">
        <v>1.213</v>
      </c>
      <c r="J35" s="41">
        <v>1.13</v>
      </c>
      <c r="K35" s="41">
        <v>1.11</v>
      </c>
      <c r="L35" s="41">
        <v>1.241</v>
      </c>
      <c r="M35" s="41">
        <v>1.24</v>
      </c>
      <c r="N35" s="41">
        <v>1.26</v>
      </c>
      <c r="O35" s="41">
        <v>1.232</v>
      </c>
      <c r="P35" s="41">
        <v>1.211</v>
      </c>
      <c r="Q35" s="41">
        <v>1.24</v>
      </c>
      <c r="R35" s="41">
        <v>1.211</v>
      </c>
      <c r="S35" s="41">
        <v>1.181</v>
      </c>
      <c r="T35" s="41">
        <v>1.08</v>
      </c>
      <c r="U35" s="41">
        <v>1.07</v>
      </c>
      <c r="V35" s="41">
        <v>1.078</v>
      </c>
      <c r="W35" s="42">
        <v>1.071</v>
      </c>
      <c r="X35" s="41">
        <v>1.069</v>
      </c>
      <c r="Y35" s="41">
        <v>1.067</v>
      </c>
      <c r="Z35" s="41">
        <v>1.05</v>
      </c>
      <c r="AA35" s="41">
        <v>1.233</v>
      </c>
      <c r="AB35" s="41">
        <v>1.263</v>
      </c>
      <c r="AC35" s="41">
        <v>1.174</v>
      </c>
      <c r="AD35" s="41">
        <v>1.154</v>
      </c>
      <c r="AE35" s="41">
        <v>1.062</v>
      </c>
      <c r="AF35" s="41">
        <v>1.118</v>
      </c>
      <c r="AG35" s="41">
        <v>1.214</v>
      </c>
      <c r="AH35" s="41">
        <v>1.108</v>
      </c>
      <c r="AI35" s="41">
        <v>1.099</v>
      </c>
      <c r="AJ35" s="41">
        <v>1.11</v>
      </c>
      <c r="AK35" s="41">
        <v>1.089</v>
      </c>
      <c r="AL35" s="41">
        <v>1.099</v>
      </c>
      <c r="AM35" s="41">
        <v>1.108</v>
      </c>
      <c r="AN35" s="41">
        <v>1.143</v>
      </c>
      <c r="AO35" s="41">
        <v>1.192</v>
      </c>
      <c r="AP35" s="41">
        <v>1.243</v>
      </c>
      <c r="AQ35" s="41">
        <v>1.165</v>
      </c>
      <c r="AR35" s="41">
        <v>1.242</v>
      </c>
      <c r="AS35" s="41">
        <v>1.317</v>
      </c>
      <c r="AT35" s="41">
        <v>1.243</v>
      </c>
      <c r="AU35" s="41">
        <v>1.213</v>
      </c>
      <c r="AV35" s="41">
        <v>1.199</v>
      </c>
      <c r="AW35" s="41">
        <v>1.202</v>
      </c>
      <c r="AX35" s="41">
        <v>1.17</v>
      </c>
      <c r="AY35" s="41">
        <v>1.201</v>
      </c>
      <c r="AZ35" s="41">
        <v>1.205</v>
      </c>
      <c r="BA35" s="41">
        <v>1.176</v>
      </c>
      <c r="BB35" s="41">
        <v>1.186</v>
      </c>
      <c r="BC35" s="41">
        <v>1.204</v>
      </c>
      <c r="BD35" s="41">
        <v>1.207</v>
      </c>
      <c r="BE35" s="41">
        <v>1.206</v>
      </c>
      <c r="BF35" s="41">
        <v>1.215</v>
      </c>
      <c r="BG35" s="41">
        <v>1.192</v>
      </c>
      <c r="BH35" s="41">
        <v>1.203</v>
      </c>
      <c r="BI35" s="41">
        <v>1.174</v>
      </c>
      <c r="BJ35" s="41">
        <v>1.226</v>
      </c>
      <c r="BK35" s="41">
        <v>1.205</v>
      </c>
      <c r="BL35" s="41">
        <v>1.161</v>
      </c>
      <c r="BM35" s="41">
        <v>1.162</v>
      </c>
      <c r="BN35" s="41">
        <v>1.151</v>
      </c>
      <c r="BO35" s="41">
        <v>1.132</v>
      </c>
      <c r="BP35" s="41">
        <v>1.123</v>
      </c>
      <c r="BQ35" s="41">
        <v>1.306</v>
      </c>
      <c r="BR35" s="41">
        <v>1.203</v>
      </c>
      <c r="BS35" s="41">
        <v>1.211</v>
      </c>
      <c r="BT35" s="41">
        <v>1.234</v>
      </c>
      <c r="BU35" s="41">
        <v>1.233</v>
      </c>
      <c r="BV35" s="41">
        <v>1.188</v>
      </c>
      <c r="BW35" s="41">
        <v>1.215</v>
      </c>
      <c r="BX35" s="41">
        <v>1.214</v>
      </c>
      <c r="BY35" s="41">
        <v>1.082</v>
      </c>
      <c r="BZ35" s="41">
        <v>1.065</v>
      </c>
      <c r="CA35" s="41">
        <v>1.16</v>
      </c>
      <c r="CB35" s="41">
        <v>1.231</v>
      </c>
      <c r="CC35" s="41">
        <v>1.061</v>
      </c>
      <c r="CD35" s="41">
        <v>1.041</v>
      </c>
      <c r="CE35" s="41">
        <v>1.072</v>
      </c>
      <c r="CF35" s="41">
        <v>1.034</v>
      </c>
      <c r="CG35" s="41">
        <v>1.073</v>
      </c>
      <c r="CH35" s="41">
        <v>1.072</v>
      </c>
      <c r="CI35" s="41">
        <v>1.073</v>
      </c>
      <c r="CJ35" s="41">
        <v>1.183</v>
      </c>
      <c r="CK35" s="41">
        <v>1.253</v>
      </c>
      <c r="CL35" s="41">
        <v>1.233</v>
      </c>
      <c r="CM35" s="41">
        <v>1.221</v>
      </c>
      <c r="CN35" s="41">
        <v>1.183</v>
      </c>
      <c r="CO35" s="41">
        <v>1.183</v>
      </c>
      <c r="CP35" s="41">
        <v>1.224</v>
      </c>
      <c r="CQ35" s="41">
        <v>1.16</v>
      </c>
      <c r="CR35" s="41">
        <v>1.111</v>
      </c>
      <c r="CS35" s="41">
        <v>1.12</v>
      </c>
      <c r="CT35" s="41">
        <v>1.071</v>
      </c>
      <c r="CU35" s="41">
        <v>1.013</v>
      </c>
      <c r="CV35" s="41">
        <v>1.01</v>
      </c>
      <c r="CW35" s="41">
        <v>1.111</v>
      </c>
      <c r="CX35" s="41">
        <v>1.141</v>
      </c>
      <c r="CY35" s="41">
        <v>1.081</v>
      </c>
      <c r="CZ35" s="41">
        <v>1.159</v>
      </c>
      <c r="DA35" s="41">
        <v>1.119</v>
      </c>
      <c r="DB35" s="41">
        <v>1.15</v>
      </c>
      <c r="DC35" s="41">
        <v>1.13</v>
      </c>
      <c r="DD35" s="41">
        <v>1.124</v>
      </c>
      <c r="DE35" s="41">
        <v>1.144</v>
      </c>
      <c r="DF35" s="41">
        <v>1.144</v>
      </c>
      <c r="DG35" s="41">
        <v>1.151</v>
      </c>
      <c r="DH35" s="41">
        <v>1.133</v>
      </c>
      <c r="DI35" s="41">
        <v>1.144</v>
      </c>
      <c r="DJ35" s="41">
        <v>1.155</v>
      </c>
      <c r="DK35" s="41">
        <v>1.144</v>
      </c>
      <c r="DL35" s="41">
        <v>1.221</v>
      </c>
      <c r="DM35" s="41">
        <v>1.202</v>
      </c>
      <c r="DN35" s="41">
        <v>1.183</v>
      </c>
      <c r="DO35" s="41">
        <v>1.191</v>
      </c>
      <c r="DP35" s="41">
        <v>1.173</v>
      </c>
      <c r="DQ35" s="41">
        <v>1.169</v>
      </c>
      <c r="DR35" s="41">
        <v>1.14</v>
      </c>
      <c r="DS35" s="41">
        <v>1.129</v>
      </c>
      <c r="DT35" s="41">
        <v>1.128</v>
      </c>
      <c r="DU35" s="41">
        <v>1.119</v>
      </c>
      <c r="DV35" s="41">
        <v>1.118</v>
      </c>
      <c r="DW35" s="41">
        <v>1.129</v>
      </c>
      <c r="DX35" s="41">
        <v>1.305</v>
      </c>
      <c r="DY35" s="41">
        <v>1.283</v>
      </c>
      <c r="DZ35" s="41">
        <v>1.234</v>
      </c>
      <c r="EA35" s="41">
        <v>1.213</v>
      </c>
      <c r="EB35" s="41">
        <v>1.112</v>
      </c>
      <c r="EC35" s="41">
        <v>1.072</v>
      </c>
      <c r="ED35" s="41">
        <v>1.65</v>
      </c>
      <c r="EE35" s="41">
        <v>1.07</v>
      </c>
      <c r="EF35" s="41">
        <v>1.129</v>
      </c>
      <c r="EG35" s="41">
        <v>1.039</v>
      </c>
      <c r="EH35" s="41">
        <v>1.069</v>
      </c>
      <c r="EI35" s="41">
        <v>1.172</v>
      </c>
      <c r="EJ35" s="41">
        <v>1.162</v>
      </c>
      <c r="EK35" s="41">
        <v>1.123</v>
      </c>
      <c r="EL35" s="41">
        <v>1.103</v>
      </c>
      <c r="EM35" s="41">
        <v>1.121</v>
      </c>
      <c r="EN35" s="41">
        <v>1.121</v>
      </c>
      <c r="EO35" s="41">
        <v>1.111</v>
      </c>
      <c r="EP35" s="41">
        <v>1.245</v>
      </c>
      <c r="EQ35" s="41">
        <v>1.268</v>
      </c>
      <c r="ER35" s="41">
        <v>1.245</v>
      </c>
      <c r="ES35" s="41">
        <v>1.078</v>
      </c>
      <c r="ET35" s="41">
        <v>1.1</v>
      </c>
      <c r="EU35" s="41">
        <v>1.089</v>
      </c>
      <c r="EV35" s="41">
        <v>1.175</v>
      </c>
      <c r="EW35" s="41">
        <v>1.591</v>
      </c>
      <c r="EX35" s="41">
        <v>1.23</v>
      </c>
      <c r="EY35" s="41">
        <v>1.111</v>
      </c>
      <c r="EZ35" s="41">
        <v>1.101</v>
      </c>
      <c r="FA35" s="41">
        <v>1.317</v>
      </c>
      <c r="FB35" s="41">
        <v>1.142</v>
      </c>
      <c r="FC35" s="41">
        <v>1.193</v>
      </c>
      <c r="FD35" s="41">
        <v>1.142</v>
      </c>
      <c r="FE35" s="41">
        <v>1.11</v>
      </c>
      <c r="FF35" s="41">
        <v>1.13</v>
      </c>
      <c r="FG35" s="41">
        <v>1.14</v>
      </c>
      <c r="FH35" s="41">
        <v>1.102</v>
      </c>
      <c r="FI35" s="41">
        <v>1.171</v>
      </c>
      <c r="FJ35" s="41">
        <v>1.164</v>
      </c>
      <c r="FK35" s="41">
        <v>1.181</v>
      </c>
      <c r="FL35" s="41">
        <v>1.172</v>
      </c>
      <c r="FM35" s="41">
        <v>1.173</v>
      </c>
      <c r="FN35" s="41">
        <v>1.181</v>
      </c>
      <c r="FO35" s="41">
        <v>1.171</v>
      </c>
      <c r="FP35" s="41">
        <v>1.202</v>
      </c>
      <c r="FQ35" s="41">
        <v>1.163</v>
      </c>
      <c r="FR35" s="41">
        <v>1.143</v>
      </c>
      <c r="FS35" s="41">
        <v>1.142</v>
      </c>
      <c r="FT35" s="41">
        <v>1.141</v>
      </c>
      <c r="FU35" s="41">
        <v>1.19</v>
      </c>
      <c r="FV35" s="41">
        <v>1.143</v>
      </c>
      <c r="FW35" s="41">
        <v>1.142</v>
      </c>
      <c r="FX35" s="41">
        <v>1.189</v>
      </c>
      <c r="FY35" s="43"/>
      <c r="FZ35" s="10"/>
      <c r="GA35" s="10"/>
      <c r="GB35" s="10"/>
      <c r="GC35" s="10"/>
      <c r="GD35" s="10"/>
      <c r="GE35" s="33"/>
      <c r="GF35" s="33"/>
      <c r="GG35" s="12"/>
    </row>
    <row r="36" spans="1:189" ht="15">
      <c r="A36" s="11" t="s">
        <v>278</v>
      </c>
      <c r="B36" s="2" t="s">
        <v>279</v>
      </c>
      <c r="C36" s="44">
        <v>0.12</v>
      </c>
      <c r="D36" s="44">
        <v>0.12</v>
      </c>
      <c r="E36" s="44">
        <v>0.12</v>
      </c>
      <c r="F36" s="44">
        <v>0.12</v>
      </c>
      <c r="G36" s="44">
        <v>0.12</v>
      </c>
      <c r="H36" s="44">
        <v>0.12</v>
      </c>
      <c r="I36" s="44">
        <v>0.12</v>
      </c>
      <c r="J36" s="44">
        <v>0.12</v>
      </c>
      <c r="K36" s="44">
        <v>0.12</v>
      </c>
      <c r="L36" s="44">
        <v>0.12</v>
      </c>
      <c r="M36" s="44">
        <v>0.12</v>
      </c>
      <c r="N36" s="44">
        <v>0.12</v>
      </c>
      <c r="O36" s="44">
        <v>0.12</v>
      </c>
      <c r="P36" s="44">
        <v>0.12</v>
      </c>
      <c r="Q36" s="44">
        <v>0.12</v>
      </c>
      <c r="R36" s="44">
        <v>0.12</v>
      </c>
      <c r="S36" s="44">
        <v>0.12</v>
      </c>
      <c r="T36" s="44">
        <v>0.12</v>
      </c>
      <c r="U36" s="44">
        <v>0.12</v>
      </c>
      <c r="V36" s="44">
        <v>0.12</v>
      </c>
      <c r="W36" s="45">
        <v>0.12</v>
      </c>
      <c r="X36" s="44">
        <v>0.12</v>
      </c>
      <c r="Y36" s="44">
        <v>0.12</v>
      </c>
      <c r="Z36" s="44">
        <v>0.12</v>
      </c>
      <c r="AA36" s="44">
        <v>0.12</v>
      </c>
      <c r="AB36" s="44">
        <v>0.12</v>
      </c>
      <c r="AC36" s="44">
        <v>0.12</v>
      </c>
      <c r="AD36" s="44">
        <v>0.12</v>
      </c>
      <c r="AE36" s="44">
        <v>0.12</v>
      </c>
      <c r="AF36" s="44">
        <v>0.12</v>
      </c>
      <c r="AG36" s="44">
        <v>0.12</v>
      </c>
      <c r="AH36" s="44">
        <v>0.12</v>
      </c>
      <c r="AI36" s="44">
        <v>0.12</v>
      </c>
      <c r="AJ36" s="44">
        <v>0.12</v>
      </c>
      <c r="AK36" s="44">
        <v>0.12</v>
      </c>
      <c r="AL36" s="44">
        <v>0.12</v>
      </c>
      <c r="AM36" s="44">
        <v>0.12</v>
      </c>
      <c r="AN36" s="44">
        <v>0.12</v>
      </c>
      <c r="AO36" s="44">
        <v>0.12</v>
      </c>
      <c r="AP36" s="44">
        <v>0.12</v>
      </c>
      <c r="AQ36" s="44">
        <v>0.12</v>
      </c>
      <c r="AR36" s="44">
        <v>0.12</v>
      </c>
      <c r="AS36" s="44">
        <v>0.12</v>
      </c>
      <c r="AT36" s="44">
        <v>0.12</v>
      </c>
      <c r="AU36" s="44">
        <v>0.12</v>
      </c>
      <c r="AV36" s="44">
        <v>0.12</v>
      </c>
      <c r="AW36" s="44">
        <v>0.12</v>
      </c>
      <c r="AX36" s="44">
        <v>0.12</v>
      </c>
      <c r="AY36" s="44">
        <v>0.12</v>
      </c>
      <c r="AZ36" s="44">
        <v>0.12</v>
      </c>
      <c r="BA36" s="44">
        <v>0.12</v>
      </c>
      <c r="BB36" s="44">
        <v>0.12</v>
      </c>
      <c r="BC36" s="44">
        <v>0.12</v>
      </c>
      <c r="BD36" s="44">
        <v>0.12</v>
      </c>
      <c r="BE36" s="44">
        <v>0.12</v>
      </c>
      <c r="BF36" s="44">
        <v>0.12</v>
      </c>
      <c r="BG36" s="44">
        <v>0.12</v>
      </c>
      <c r="BH36" s="44">
        <v>0.12</v>
      </c>
      <c r="BI36" s="44">
        <v>0.12</v>
      </c>
      <c r="BJ36" s="44">
        <v>0.12</v>
      </c>
      <c r="BK36" s="44">
        <v>0.12</v>
      </c>
      <c r="BL36" s="44">
        <v>0.12</v>
      </c>
      <c r="BM36" s="44">
        <v>0.12</v>
      </c>
      <c r="BN36" s="44">
        <v>0.12</v>
      </c>
      <c r="BO36" s="44">
        <v>0.12</v>
      </c>
      <c r="BP36" s="44">
        <v>0.12</v>
      </c>
      <c r="BQ36" s="44">
        <v>0.12</v>
      </c>
      <c r="BR36" s="44">
        <v>0.12</v>
      </c>
      <c r="BS36" s="44">
        <v>0.12</v>
      </c>
      <c r="BT36" s="44">
        <v>0.12</v>
      </c>
      <c r="BU36" s="44">
        <v>0.12</v>
      </c>
      <c r="BV36" s="44">
        <v>0.12</v>
      </c>
      <c r="BW36" s="44">
        <v>0.12</v>
      </c>
      <c r="BX36" s="44">
        <v>0.12</v>
      </c>
      <c r="BY36" s="44">
        <v>0.12</v>
      </c>
      <c r="BZ36" s="44">
        <v>0.12</v>
      </c>
      <c r="CA36" s="44">
        <v>0.12</v>
      </c>
      <c r="CB36" s="44">
        <v>0.12</v>
      </c>
      <c r="CC36" s="44">
        <v>0.12</v>
      </c>
      <c r="CD36" s="44">
        <v>0.12</v>
      </c>
      <c r="CE36" s="44">
        <v>0.12</v>
      </c>
      <c r="CF36" s="44">
        <v>0.12</v>
      </c>
      <c r="CG36" s="44">
        <v>0.12</v>
      </c>
      <c r="CH36" s="44">
        <v>0.12</v>
      </c>
      <c r="CI36" s="44">
        <v>0.12</v>
      </c>
      <c r="CJ36" s="44">
        <v>0.12</v>
      </c>
      <c r="CK36" s="44">
        <v>0.12</v>
      </c>
      <c r="CL36" s="44">
        <v>0.12</v>
      </c>
      <c r="CM36" s="44">
        <v>0.12</v>
      </c>
      <c r="CN36" s="44">
        <v>0.12</v>
      </c>
      <c r="CO36" s="44">
        <v>0.12</v>
      </c>
      <c r="CP36" s="44">
        <v>0.12</v>
      </c>
      <c r="CQ36" s="44">
        <v>0.12</v>
      </c>
      <c r="CR36" s="44">
        <v>0.12</v>
      </c>
      <c r="CS36" s="44">
        <v>0.12</v>
      </c>
      <c r="CT36" s="44">
        <v>0.12</v>
      </c>
      <c r="CU36" s="44">
        <v>0.12</v>
      </c>
      <c r="CV36" s="44">
        <v>0.12</v>
      </c>
      <c r="CW36" s="44">
        <v>0.12</v>
      </c>
      <c r="CX36" s="44">
        <v>0.12</v>
      </c>
      <c r="CY36" s="44">
        <v>0.12</v>
      </c>
      <c r="CZ36" s="44">
        <v>0.12</v>
      </c>
      <c r="DA36" s="44">
        <v>0.12</v>
      </c>
      <c r="DB36" s="44">
        <v>0.12</v>
      </c>
      <c r="DC36" s="44">
        <v>0.12</v>
      </c>
      <c r="DD36" s="44">
        <v>0.12</v>
      </c>
      <c r="DE36" s="44">
        <v>0.12</v>
      </c>
      <c r="DF36" s="44">
        <v>0.12</v>
      </c>
      <c r="DG36" s="44">
        <v>0.12</v>
      </c>
      <c r="DH36" s="44">
        <v>0.12</v>
      </c>
      <c r="DI36" s="44">
        <v>0.12</v>
      </c>
      <c r="DJ36" s="44">
        <v>0.12</v>
      </c>
      <c r="DK36" s="44">
        <v>0.12</v>
      </c>
      <c r="DL36" s="44">
        <v>0.12</v>
      </c>
      <c r="DM36" s="44">
        <v>0.12</v>
      </c>
      <c r="DN36" s="44">
        <v>0.12</v>
      </c>
      <c r="DO36" s="44">
        <v>0.12</v>
      </c>
      <c r="DP36" s="44">
        <v>0.12</v>
      </c>
      <c r="DQ36" s="44">
        <v>0.12</v>
      </c>
      <c r="DR36" s="44">
        <v>0.12</v>
      </c>
      <c r="DS36" s="44">
        <v>0.12</v>
      </c>
      <c r="DT36" s="44">
        <v>0.12</v>
      </c>
      <c r="DU36" s="44">
        <v>0.12</v>
      </c>
      <c r="DV36" s="44">
        <v>0.12</v>
      </c>
      <c r="DW36" s="44">
        <v>0.12</v>
      </c>
      <c r="DX36" s="44">
        <v>0.12</v>
      </c>
      <c r="DY36" s="44">
        <v>0.12</v>
      </c>
      <c r="DZ36" s="44">
        <v>0.12</v>
      </c>
      <c r="EA36" s="44">
        <v>0.12</v>
      </c>
      <c r="EB36" s="44">
        <v>0.12</v>
      </c>
      <c r="EC36" s="44">
        <v>0.12</v>
      </c>
      <c r="ED36" s="44">
        <v>0.12</v>
      </c>
      <c r="EE36" s="44">
        <v>0.12</v>
      </c>
      <c r="EF36" s="44">
        <v>0.12</v>
      </c>
      <c r="EG36" s="44">
        <v>0.12</v>
      </c>
      <c r="EH36" s="44">
        <v>0.12</v>
      </c>
      <c r="EI36" s="44">
        <v>0.12</v>
      </c>
      <c r="EJ36" s="44">
        <v>0.12</v>
      </c>
      <c r="EK36" s="44">
        <v>0.12</v>
      </c>
      <c r="EL36" s="44">
        <v>0.12</v>
      </c>
      <c r="EM36" s="44">
        <v>0.12</v>
      </c>
      <c r="EN36" s="44">
        <v>0.12</v>
      </c>
      <c r="EO36" s="44">
        <v>0.12</v>
      </c>
      <c r="EP36" s="44">
        <v>0.12</v>
      </c>
      <c r="EQ36" s="44">
        <v>0.12</v>
      </c>
      <c r="ER36" s="44">
        <v>0.12</v>
      </c>
      <c r="ES36" s="44">
        <v>0.12</v>
      </c>
      <c r="ET36" s="44">
        <v>0.12</v>
      </c>
      <c r="EU36" s="44">
        <v>0.12</v>
      </c>
      <c r="EV36" s="44">
        <v>0.12</v>
      </c>
      <c r="EW36" s="44">
        <v>0.12</v>
      </c>
      <c r="EX36" s="44">
        <v>0.12</v>
      </c>
      <c r="EY36" s="44">
        <v>0.12</v>
      </c>
      <c r="EZ36" s="44">
        <v>0.12</v>
      </c>
      <c r="FA36" s="44">
        <v>0.12</v>
      </c>
      <c r="FB36" s="44">
        <v>0.12</v>
      </c>
      <c r="FC36" s="44">
        <v>0.12</v>
      </c>
      <c r="FD36" s="44">
        <v>0.12</v>
      </c>
      <c r="FE36" s="44">
        <v>0.12</v>
      </c>
      <c r="FF36" s="44">
        <v>0.12</v>
      </c>
      <c r="FG36" s="44">
        <v>0.12</v>
      </c>
      <c r="FH36" s="44">
        <v>0.12</v>
      </c>
      <c r="FI36" s="44">
        <v>0.12</v>
      </c>
      <c r="FJ36" s="44">
        <v>0.12</v>
      </c>
      <c r="FK36" s="44">
        <v>0.12</v>
      </c>
      <c r="FL36" s="44">
        <v>0.12</v>
      </c>
      <c r="FM36" s="44">
        <v>0.12</v>
      </c>
      <c r="FN36" s="44">
        <v>0.12</v>
      </c>
      <c r="FO36" s="44">
        <v>0.12</v>
      </c>
      <c r="FP36" s="44">
        <v>0.12</v>
      </c>
      <c r="FQ36" s="44">
        <v>0.12</v>
      </c>
      <c r="FR36" s="44">
        <v>0.12</v>
      </c>
      <c r="FS36" s="44">
        <v>0.12</v>
      </c>
      <c r="FT36" s="44">
        <v>0.12</v>
      </c>
      <c r="FU36" s="44">
        <v>0.12</v>
      </c>
      <c r="FV36" s="44">
        <v>0.12</v>
      </c>
      <c r="FW36" s="44">
        <v>0.12</v>
      </c>
      <c r="FX36" s="44">
        <v>0.12</v>
      </c>
      <c r="FY36" s="44"/>
      <c r="FZ36" s="10"/>
      <c r="GA36" s="10"/>
      <c r="GB36" s="10"/>
      <c r="GC36" s="10"/>
      <c r="GD36" s="10"/>
      <c r="GE36" s="33"/>
      <c r="GF36" s="33"/>
      <c r="GG36" s="12"/>
    </row>
    <row r="37" spans="1:189" ht="15">
      <c r="A37" s="11" t="s">
        <v>280</v>
      </c>
      <c r="B37" s="2" t="s">
        <v>281</v>
      </c>
      <c r="C37" s="44">
        <v>0.115</v>
      </c>
      <c r="D37" s="44">
        <v>0.115</v>
      </c>
      <c r="E37" s="44">
        <v>0.115</v>
      </c>
      <c r="F37" s="44">
        <v>0.115</v>
      </c>
      <c r="G37" s="44">
        <v>0.115</v>
      </c>
      <c r="H37" s="44">
        <v>0.115</v>
      </c>
      <c r="I37" s="44">
        <v>0.115</v>
      </c>
      <c r="J37" s="44">
        <v>0.115</v>
      </c>
      <c r="K37" s="44">
        <v>0.115</v>
      </c>
      <c r="L37" s="44">
        <v>0.115</v>
      </c>
      <c r="M37" s="44">
        <v>0.115</v>
      </c>
      <c r="N37" s="44">
        <v>0.115</v>
      </c>
      <c r="O37" s="44">
        <v>0.115</v>
      </c>
      <c r="P37" s="44">
        <v>0.115</v>
      </c>
      <c r="Q37" s="44">
        <v>0.115</v>
      </c>
      <c r="R37" s="44">
        <v>0.115</v>
      </c>
      <c r="S37" s="44">
        <v>0.115</v>
      </c>
      <c r="T37" s="44">
        <v>0.115</v>
      </c>
      <c r="U37" s="44">
        <v>0.115</v>
      </c>
      <c r="V37" s="44">
        <v>0.115</v>
      </c>
      <c r="W37" s="45">
        <v>0.115</v>
      </c>
      <c r="X37" s="44">
        <v>0.115</v>
      </c>
      <c r="Y37" s="44">
        <v>0.115</v>
      </c>
      <c r="Z37" s="44">
        <v>0.115</v>
      </c>
      <c r="AA37" s="44">
        <v>0.115</v>
      </c>
      <c r="AB37" s="44">
        <v>0.115</v>
      </c>
      <c r="AC37" s="44">
        <v>0.115</v>
      </c>
      <c r="AD37" s="44">
        <v>0.115</v>
      </c>
      <c r="AE37" s="44">
        <v>0.115</v>
      </c>
      <c r="AF37" s="44">
        <v>0.115</v>
      </c>
      <c r="AG37" s="44">
        <v>0.115</v>
      </c>
      <c r="AH37" s="44">
        <v>0.115</v>
      </c>
      <c r="AI37" s="44">
        <v>0.115</v>
      </c>
      <c r="AJ37" s="44">
        <v>0.115</v>
      </c>
      <c r="AK37" s="44">
        <v>0.115</v>
      </c>
      <c r="AL37" s="44">
        <v>0.115</v>
      </c>
      <c r="AM37" s="44">
        <v>0.115</v>
      </c>
      <c r="AN37" s="44">
        <v>0.115</v>
      </c>
      <c r="AO37" s="44">
        <v>0.115</v>
      </c>
      <c r="AP37" s="44">
        <v>0.115</v>
      </c>
      <c r="AQ37" s="44">
        <v>0.115</v>
      </c>
      <c r="AR37" s="44">
        <v>0.115</v>
      </c>
      <c r="AS37" s="44">
        <v>0.115</v>
      </c>
      <c r="AT37" s="44">
        <v>0.115</v>
      </c>
      <c r="AU37" s="44">
        <v>0.115</v>
      </c>
      <c r="AV37" s="44">
        <v>0.115</v>
      </c>
      <c r="AW37" s="44">
        <v>0.115</v>
      </c>
      <c r="AX37" s="44">
        <v>0.115</v>
      </c>
      <c r="AY37" s="44">
        <v>0.115</v>
      </c>
      <c r="AZ37" s="44">
        <v>0.115</v>
      </c>
      <c r="BA37" s="44">
        <v>0.115</v>
      </c>
      <c r="BB37" s="44">
        <v>0.115</v>
      </c>
      <c r="BC37" s="44">
        <v>0.115</v>
      </c>
      <c r="BD37" s="44">
        <v>0.115</v>
      </c>
      <c r="BE37" s="44">
        <v>0.115</v>
      </c>
      <c r="BF37" s="44">
        <v>0.115</v>
      </c>
      <c r="BG37" s="44">
        <v>0.115</v>
      </c>
      <c r="BH37" s="44">
        <v>0.115</v>
      </c>
      <c r="BI37" s="44">
        <v>0.115</v>
      </c>
      <c r="BJ37" s="44">
        <v>0.115</v>
      </c>
      <c r="BK37" s="44">
        <v>0.115</v>
      </c>
      <c r="BL37" s="44">
        <v>0.115</v>
      </c>
      <c r="BM37" s="44">
        <v>0.115</v>
      </c>
      <c r="BN37" s="44">
        <v>0.115</v>
      </c>
      <c r="BO37" s="44">
        <v>0.115</v>
      </c>
      <c r="BP37" s="44">
        <v>0.115</v>
      </c>
      <c r="BQ37" s="44">
        <v>0.115</v>
      </c>
      <c r="BR37" s="44">
        <v>0.115</v>
      </c>
      <c r="BS37" s="44">
        <v>0.115</v>
      </c>
      <c r="BT37" s="44">
        <v>0.115</v>
      </c>
      <c r="BU37" s="44">
        <v>0.115</v>
      </c>
      <c r="BV37" s="44">
        <v>0.115</v>
      </c>
      <c r="BW37" s="44">
        <v>0.115</v>
      </c>
      <c r="BX37" s="44">
        <v>0.115</v>
      </c>
      <c r="BY37" s="44">
        <v>0.115</v>
      </c>
      <c r="BZ37" s="44">
        <v>0.115</v>
      </c>
      <c r="CA37" s="44">
        <v>0.115</v>
      </c>
      <c r="CB37" s="44">
        <v>0.115</v>
      </c>
      <c r="CC37" s="44">
        <v>0.115</v>
      </c>
      <c r="CD37" s="44">
        <v>0.115</v>
      </c>
      <c r="CE37" s="44">
        <v>0.115</v>
      </c>
      <c r="CF37" s="44">
        <v>0.115</v>
      </c>
      <c r="CG37" s="44">
        <v>0.115</v>
      </c>
      <c r="CH37" s="44">
        <v>0.115</v>
      </c>
      <c r="CI37" s="44">
        <v>0.115</v>
      </c>
      <c r="CJ37" s="44">
        <v>0.115</v>
      </c>
      <c r="CK37" s="44">
        <v>0.115</v>
      </c>
      <c r="CL37" s="44">
        <v>0.115</v>
      </c>
      <c r="CM37" s="44">
        <v>0.115</v>
      </c>
      <c r="CN37" s="44">
        <v>0.115</v>
      </c>
      <c r="CO37" s="44">
        <v>0.115</v>
      </c>
      <c r="CP37" s="44">
        <v>0.115</v>
      </c>
      <c r="CQ37" s="44">
        <v>0.115</v>
      </c>
      <c r="CR37" s="44">
        <v>0.115</v>
      </c>
      <c r="CS37" s="44">
        <v>0.115</v>
      </c>
      <c r="CT37" s="44">
        <v>0.115</v>
      </c>
      <c r="CU37" s="44">
        <v>0.115</v>
      </c>
      <c r="CV37" s="44">
        <v>0.115</v>
      </c>
      <c r="CW37" s="44">
        <v>0.115</v>
      </c>
      <c r="CX37" s="44">
        <v>0.115</v>
      </c>
      <c r="CY37" s="44">
        <v>0.115</v>
      </c>
      <c r="CZ37" s="44">
        <v>0.115</v>
      </c>
      <c r="DA37" s="44">
        <v>0.115</v>
      </c>
      <c r="DB37" s="44">
        <v>0.115</v>
      </c>
      <c r="DC37" s="44">
        <v>0.115</v>
      </c>
      <c r="DD37" s="44">
        <v>0.115</v>
      </c>
      <c r="DE37" s="44">
        <v>0.115</v>
      </c>
      <c r="DF37" s="44">
        <v>0.115</v>
      </c>
      <c r="DG37" s="44">
        <v>0.115</v>
      </c>
      <c r="DH37" s="44">
        <v>0.115</v>
      </c>
      <c r="DI37" s="44">
        <v>0.115</v>
      </c>
      <c r="DJ37" s="44">
        <v>0.115</v>
      </c>
      <c r="DK37" s="44">
        <v>0.115</v>
      </c>
      <c r="DL37" s="44">
        <v>0.115</v>
      </c>
      <c r="DM37" s="44">
        <v>0.115</v>
      </c>
      <c r="DN37" s="44">
        <v>0.115</v>
      </c>
      <c r="DO37" s="44">
        <v>0.115</v>
      </c>
      <c r="DP37" s="44">
        <v>0.115</v>
      </c>
      <c r="DQ37" s="44">
        <v>0.115</v>
      </c>
      <c r="DR37" s="44">
        <v>0.115</v>
      </c>
      <c r="DS37" s="44">
        <v>0.115</v>
      </c>
      <c r="DT37" s="44">
        <v>0.115</v>
      </c>
      <c r="DU37" s="44">
        <v>0.115</v>
      </c>
      <c r="DV37" s="44">
        <v>0.115</v>
      </c>
      <c r="DW37" s="44">
        <v>0.115</v>
      </c>
      <c r="DX37" s="44">
        <v>0.115</v>
      </c>
      <c r="DY37" s="44">
        <v>0.115</v>
      </c>
      <c r="DZ37" s="44">
        <v>0.115</v>
      </c>
      <c r="EA37" s="44">
        <v>0.115</v>
      </c>
      <c r="EB37" s="44">
        <v>0.115</v>
      </c>
      <c r="EC37" s="44">
        <v>0.115</v>
      </c>
      <c r="ED37" s="44">
        <v>0.115</v>
      </c>
      <c r="EE37" s="44">
        <v>0.115</v>
      </c>
      <c r="EF37" s="44">
        <v>0.115</v>
      </c>
      <c r="EG37" s="44">
        <v>0.115</v>
      </c>
      <c r="EH37" s="44">
        <v>0.115</v>
      </c>
      <c r="EI37" s="44">
        <v>0.115</v>
      </c>
      <c r="EJ37" s="44">
        <v>0.115</v>
      </c>
      <c r="EK37" s="44">
        <v>0.115</v>
      </c>
      <c r="EL37" s="44">
        <v>0.115</v>
      </c>
      <c r="EM37" s="44">
        <v>0.115</v>
      </c>
      <c r="EN37" s="44">
        <v>0.115</v>
      </c>
      <c r="EO37" s="44">
        <v>0.115</v>
      </c>
      <c r="EP37" s="44">
        <v>0.115</v>
      </c>
      <c r="EQ37" s="44">
        <v>0.115</v>
      </c>
      <c r="ER37" s="44">
        <v>0.115</v>
      </c>
      <c r="ES37" s="44">
        <v>0.115</v>
      </c>
      <c r="ET37" s="44">
        <v>0.115</v>
      </c>
      <c r="EU37" s="44">
        <v>0.115</v>
      </c>
      <c r="EV37" s="44">
        <v>0.115</v>
      </c>
      <c r="EW37" s="44">
        <v>0.115</v>
      </c>
      <c r="EX37" s="44">
        <v>0.115</v>
      </c>
      <c r="EY37" s="44">
        <v>0.115</v>
      </c>
      <c r="EZ37" s="44">
        <v>0.115</v>
      </c>
      <c r="FA37" s="44">
        <v>0.115</v>
      </c>
      <c r="FB37" s="44">
        <v>0.115</v>
      </c>
      <c r="FC37" s="44">
        <v>0.115</v>
      </c>
      <c r="FD37" s="44">
        <v>0.115</v>
      </c>
      <c r="FE37" s="44">
        <v>0.115</v>
      </c>
      <c r="FF37" s="44">
        <v>0.115</v>
      </c>
      <c r="FG37" s="44">
        <v>0.115</v>
      </c>
      <c r="FH37" s="44">
        <v>0.115</v>
      </c>
      <c r="FI37" s="44">
        <v>0.115</v>
      </c>
      <c r="FJ37" s="44">
        <v>0.115</v>
      </c>
      <c r="FK37" s="44">
        <v>0.115</v>
      </c>
      <c r="FL37" s="44">
        <v>0.115</v>
      </c>
      <c r="FM37" s="44">
        <v>0.115</v>
      </c>
      <c r="FN37" s="44">
        <v>0.115</v>
      </c>
      <c r="FO37" s="44">
        <v>0.115</v>
      </c>
      <c r="FP37" s="44">
        <v>0.115</v>
      </c>
      <c r="FQ37" s="44">
        <v>0.115</v>
      </c>
      <c r="FR37" s="44">
        <v>0.115</v>
      </c>
      <c r="FS37" s="44">
        <v>0.115</v>
      </c>
      <c r="FT37" s="44">
        <v>0.115</v>
      </c>
      <c r="FU37" s="44">
        <v>0.115</v>
      </c>
      <c r="FV37" s="44">
        <v>0.115</v>
      </c>
      <c r="FW37" s="44">
        <v>0.115</v>
      </c>
      <c r="FX37" s="44">
        <v>0.115</v>
      </c>
      <c r="FY37" s="44"/>
      <c r="FZ37" s="10"/>
      <c r="GA37" s="10"/>
      <c r="GB37" s="10"/>
      <c r="GC37" s="10"/>
      <c r="GD37" s="10"/>
      <c r="GE37" s="33"/>
      <c r="GF37" s="33"/>
      <c r="GG37" s="12"/>
    </row>
    <row r="38" spans="1:189" ht="15">
      <c r="A38" s="11" t="s">
        <v>282</v>
      </c>
      <c r="B38" s="39" t="s">
        <v>283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  <c r="CK38" s="38">
        <v>0</v>
      </c>
      <c r="CL38" s="38">
        <v>0</v>
      </c>
      <c r="CM38" s="38">
        <v>0</v>
      </c>
      <c r="CN38" s="38">
        <v>0</v>
      </c>
      <c r="CO38" s="38">
        <v>0</v>
      </c>
      <c r="CP38" s="38">
        <v>0</v>
      </c>
      <c r="CQ38" s="38">
        <v>0</v>
      </c>
      <c r="CR38" s="38">
        <v>0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8">
        <v>0</v>
      </c>
      <c r="DK38" s="38">
        <v>0</v>
      </c>
      <c r="DL38" s="38">
        <v>0</v>
      </c>
      <c r="DM38" s="38">
        <v>0</v>
      </c>
      <c r="DN38" s="38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v>0</v>
      </c>
      <c r="DY38" s="38">
        <v>0</v>
      </c>
      <c r="DZ38" s="38">
        <v>0</v>
      </c>
      <c r="EA38" s="38">
        <v>0</v>
      </c>
      <c r="EB38" s="38">
        <v>0</v>
      </c>
      <c r="EC38" s="38">
        <v>0</v>
      </c>
      <c r="ED38" s="38">
        <v>0</v>
      </c>
      <c r="EE38" s="38">
        <v>0</v>
      </c>
      <c r="EF38" s="38">
        <v>0</v>
      </c>
      <c r="EG38" s="38">
        <v>0</v>
      </c>
      <c r="EH38" s="38">
        <v>0</v>
      </c>
      <c r="EI38" s="38">
        <v>0</v>
      </c>
      <c r="EJ38" s="38">
        <v>0</v>
      </c>
      <c r="EK38" s="38">
        <v>0</v>
      </c>
      <c r="EL38" s="38">
        <v>0</v>
      </c>
      <c r="EM38" s="38">
        <v>0</v>
      </c>
      <c r="EN38" s="38">
        <v>0</v>
      </c>
      <c r="EO38" s="38">
        <v>0</v>
      </c>
      <c r="EP38" s="38">
        <v>0</v>
      </c>
      <c r="EQ38" s="38">
        <v>0</v>
      </c>
      <c r="ER38" s="38">
        <v>0</v>
      </c>
      <c r="ES38" s="38">
        <v>0</v>
      </c>
      <c r="ET38" s="38">
        <v>0</v>
      </c>
      <c r="EU38" s="38">
        <v>0</v>
      </c>
      <c r="EV38" s="38">
        <v>0</v>
      </c>
      <c r="EW38" s="38">
        <v>0</v>
      </c>
      <c r="EX38" s="38">
        <v>0</v>
      </c>
      <c r="EY38" s="38">
        <v>0</v>
      </c>
      <c r="EZ38" s="38">
        <v>0</v>
      </c>
      <c r="FA38" s="38">
        <v>0</v>
      </c>
      <c r="FB38" s="38">
        <v>0</v>
      </c>
      <c r="FC38" s="38">
        <v>0</v>
      </c>
      <c r="FD38" s="38">
        <v>0</v>
      </c>
      <c r="FE38" s="38">
        <v>0</v>
      </c>
      <c r="FF38" s="38">
        <v>0</v>
      </c>
      <c r="FG38" s="38">
        <v>0</v>
      </c>
      <c r="FH38" s="38">
        <v>0</v>
      </c>
      <c r="FI38" s="38">
        <v>0</v>
      </c>
      <c r="FJ38" s="38">
        <v>0</v>
      </c>
      <c r="FK38" s="38">
        <v>0</v>
      </c>
      <c r="FL38" s="38">
        <v>0</v>
      </c>
      <c r="FM38" s="38">
        <v>0</v>
      </c>
      <c r="FN38" s="38">
        <v>0</v>
      </c>
      <c r="FO38" s="38">
        <v>0</v>
      </c>
      <c r="FP38" s="38">
        <v>0</v>
      </c>
      <c r="FQ38" s="38">
        <v>0</v>
      </c>
      <c r="FR38" s="38">
        <v>0</v>
      </c>
      <c r="FS38" s="38">
        <v>0</v>
      </c>
      <c r="FT38" s="38">
        <v>0</v>
      </c>
      <c r="FU38" s="38">
        <v>0</v>
      </c>
      <c r="FV38" s="38">
        <v>0</v>
      </c>
      <c r="FW38" s="38">
        <v>0</v>
      </c>
      <c r="FX38" s="38">
        <v>0</v>
      </c>
      <c r="FY38" s="38"/>
      <c r="FZ38" s="10"/>
      <c r="GA38" s="10"/>
      <c r="GB38" s="10"/>
      <c r="GC38" s="10"/>
      <c r="GD38" s="10"/>
      <c r="GE38" s="33"/>
      <c r="GF38" s="33"/>
      <c r="GG38" s="12"/>
    </row>
    <row r="39" spans="1:188" ht="15">
      <c r="A39" s="40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 t="s">
        <v>0</v>
      </c>
      <c r="FV39" s="44"/>
      <c r="FW39" s="44"/>
      <c r="FX39" s="44"/>
      <c r="FY39" s="44"/>
      <c r="FZ39" s="10"/>
      <c r="GA39" s="10"/>
      <c r="GB39" s="10"/>
      <c r="GC39" s="10"/>
      <c r="GD39" s="10"/>
      <c r="GE39" s="33"/>
      <c r="GF39" s="33"/>
    </row>
    <row r="40" spans="1:256" ht="15.75">
      <c r="A40" s="40"/>
      <c r="B40" s="36" t="s">
        <v>284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10"/>
      <c r="GA40" s="10"/>
      <c r="GB40" s="10"/>
      <c r="GC40" s="10"/>
      <c r="GD40" s="10"/>
      <c r="GE40" s="21"/>
      <c r="GF40" s="21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51" customFormat="1" ht="15">
      <c r="A41" s="46" t="s">
        <v>285</v>
      </c>
      <c r="B41" s="47" t="s">
        <v>286</v>
      </c>
      <c r="C41" s="48">
        <v>817980.6</v>
      </c>
      <c r="D41" s="48">
        <v>3124264.37</v>
      </c>
      <c r="E41" s="48">
        <v>969303.75</v>
      </c>
      <c r="F41" s="48">
        <v>1390443.4</v>
      </c>
      <c r="G41" s="48">
        <v>125770.91</v>
      </c>
      <c r="H41" s="48">
        <v>106595.75</v>
      </c>
      <c r="I41" s="48">
        <v>952499.41</v>
      </c>
      <c r="J41" s="48">
        <v>319379.67</v>
      </c>
      <c r="K41" s="48">
        <v>40343.2</v>
      </c>
      <c r="L41" s="48">
        <v>579001.69</v>
      </c>
      <c r="M41" s="48">
        <v>236785.22</v>
      </c>
      <c r="N41" s="48">
        <v>8183888.11</v>
      </c>
      <c r="O41" s="48">
        <v>2106857.45</v>
      </c>
      <c r="P41" s="48">
        <v>37391.5</v>
      </c>
      <c r="Q41" s="48">
        <v>2963491.5</v>
      </c>
      <c r="R41" s="48">
        <v>57155.07</v>
      </c>
      <c r="S41" s="48">
        <v>462162.49</v>
      </c>
      <c r="T41" s="48">
        <v>72332.7</v>
      </c>
      <c r="U41" s="48">
        <v>20397.1</v>
      </c>
      <c r="V41" s="48">
        <v>73361.62</v>
      </c>
      <c r="W41" s="48">
        <v>19143.08</v>
      </c>
      <c r="X41" s="48">
        <v>16368.99</v>
      </c>
      <c r="Y41" s="48">
        <v>76820.38</v>
      </c>
      <c r="Z41" s="48">
        <v>35969.08</v>
      </c>
      <c r="AA41" s="48">
        <v>3125543.96</v>
      </c>
      <c r="AB41" s="48">
        <v>5729920.53</v>
      </c>
      <c r="AC41" s="48">
        <v>319909.35</v>
      </c>
      <c r="AD41" s="48">
        <v>260201.73</v>
      </c>
      <c r="AE41" s="48">
        <v>45453.39</v>
      </c>
      <c r="AF41" s="48">
        <v>52603.86</v>
      </c>
      <c r="AG41" s="48">
        <v>234716.89</v>
      </c>
      <c r="AH41" s="48">
        <v>112026.27</v>
      </c>
      <c r="AI41" s="48">
        <v>29268.17</v>
      </c>
      <c r="AJ41" s="48">
        <v>91026.53</v>
      </c>
      <c r="AK41" s="48">
        <v>49758.61</v>
      </c>
      <c r="AL41" s="48">
        <v>75892.06</v>
      </c>
      <c r="AM41" s="48">
        <v>63266.24</v>
      </c>
      <c r="AN41" s="48">
        <v>225469.32</v>
      </c>
      <c r="AO41" s="48">
        <v>1172351.35</v>
      </c>
      <c r="AP41" s="48">
        <v>16900800.19</v>
      </c>
      <c r="AQ41" s="48">
        <v>66451.69</v>
      </c>
      <c r="AR41" s="48">
        <v>8543931.17</v>
      </c>
      <c r="AS41" s="48">
        <v>1386425.64</v>
      </c>
      <c r="AT41" s="48">
        <v>590407.87</v>
      </c>
      <c r="AU41" s="48">
        <v>74942.28</v>
      </c>
      <c r="AV41" s="48">
        <v>44946.99</v>
      </c>
      <c r="AW41" s="48">
        <v>49231.01</v>
      </c>
      <c r="AX41" s="48">
        <v>28942.39</v>
      </c>
      <c r="AY41" s="48">
        <v>62372.17</v>
      </c>
      <c r="AZ41" s="48">
        <v>995955.7</v>
      </c>
      <c r="BA41" s="48">
        <v>691876.42</v>
      </c>
      <c r="BB41" s="48">
        <v>283850.7</v>
      </c>
      <c r="BC41" s="48">
        <v>5577200.72</v>
      </c>
      <c r="BD41" s="48">
        <v>954212.77</v>
      </c>
      <c r="BE41" s="48">
        <v>242768.31</v>
      </c>
      <c r="BF41" s="48">
        <v>3444984.42</v>
      </c>
      <c r="BG41" s="48">
        <v>72128.79</v>
      </c>
      <c r="BH41" s="48">
        <v>75662.63</v>
      </c>
      <c r="BI41" s="48">
        <v>40220.88</v>
      </c>
      <c r="BJ41" s="48">
        <v>964345.81</v>
      </c>
      <c r="BK41" s="48">
        <v>1563200.5</v>
      </c>
      <c r="BL41" s="48">
        <v>5690.08</v>
      </c>
      <c r="BM41" s="48">
        <v>33944.82</v>
      </c>
      <c r="BN41" s="48">
        <v>773939.77</v>
      </c>
      <c r="BO41" s="48">
        <v>338646.28</v>
      </c>
      <c r="BP41" s="48">
        <v>141787.34</v>
      </c>
      <c r="BQ41" s="48">
        <v>1158802.46</v>
      </c>
      <c r="BR41" s="48">
        <v>319308.6</v>
      </c>
      <c r="BS41" s="48">
        <v>123056.52</v>
      </c>
      <c r="BT41" s="48">
        <v>63952.26</v>
      </c>
      <c r="BU41" s="48">
        <v>116093.51</v>
      </c>
      <c r="BV41" s="48">
        <v>328712.82</v>
      </c>
      <c r="BW41" s="48">
        <v>475038.19</v>
      </c>
      <c r="BX41" s="48">
        <v>45444.31</v>
      </c>
      <c r="BY41" s="48">
        <v>152332.86</v>
      </c>
      <c r="BZ41" s="48">
        <v>88674.54</v>
      </c>
      <c r="CA41" s="48">
        <v>188971.02</v>
      </c>
      <c r="CB41" s="48">
        <v>13153108.97</v>
      </c>
      <c r="CC41" s="48">
        <v>49944.13</v>
      </c>
      <c r="CD41" s="48">
        <v>44263.36</v>
      </c>
      <c r="CE41" s="48">
        <v>56963.2</v>
      </c>
      <c r="CF41" s="48">
        <v>48456.46</v>
      </c>
      <c r="CG41" s="48">
        <v>44627.48</v>
      </c>
      <c r="CH41" s="48">
        <v>37545.26</v>
      </c>
      <c r="CI41" s="48">
        <v>225955.06</v>
      </c>
      <c r="CJ41" s="48">
        <v>167065.79</v>
      </c>
      <c r="CK41" s="48">
        <v>969920.58</v>
      </c>
      <c r="CL41" s="48">
        <v>192125.09</v>
      </c>
      <c r="CM41" s="48">
        <v>81400.55</v>
      </c>
      <c r="CN41" s="48">
        <v>4236593.21</v>
      </c>
      <c r="CO41" s="48">
        <v>2106762.36</v>
      </c>
      <c r="CP41" s="48">
        <v>478593.07</v>
      </c>
      <c r="CQ41" s="48">
        <v>188125.67</v>
      </c>
      <c r="CR41" s="48">
        <v>65296.3</v>
      </c>
      <c r="CS41" s="48">
        <v>117114.72</v>
      </c>
      <c r="CT41" s="48">
        <v>48509.06</v>
      </c>
      <c r="CU41" s="48">
        <v>20298.24</v>
      </c>
      <c r="CV41" s="48">
        <v>20427.33</v>
      </c>
      <c r="CW41" s="48">
        <v>75937.68</v>
      </c>
      <c r="CX41" s="48">
        <v>98069.24</v>
      </c>
      <c r="CY41" s="48">
        <v>14203.5</v>
      </c>
      <c r="CZ41" s="48">
        <v>414577.61</v>
      </c>
      <c r="DA41" s="48">
        <v>24315.21</v>
      </c>
      <c r="DB41" s="48">
        <v>38968.47</v>
      </c>
      <c r="DC41" s="48">
        <v>112203.79</v>
      </c>
      <c r="DD41" s="48">
        <v>86511.77</v>
      </c>
      <c r="DE41" s="48">
        <v>292979.33</v>
      </c>
      <c r="DF41" s="48">
        <v>5712940.07</v>
      </c>
      <c r="DG41" s="48">
        <v>69161.49</v>
      </c>
      <c r="DH41" s="48">
        <v>597973.16</v>
      </c>
      <c r="DI41" s="48">
        <v>763219.02</v>
      </c>
      <c r="DJ41" s="48">
        <v>111094.58</v>
      </c>
      <c r="DK41" s="48">
        <v>74390.35</v>
      </c>
      <c r="DL41" s="48">
        <v>1175789.34</v>
      </c>
      <c r="DM41" s="48">
        <v>84115.82</v>
      </c>
      <c r="DN41" s="48">
        <v>347199.54</v>
      </c>
      <c r="DO41" s="48">
        <v>481698.1</v>
      </c>
      <c r="DP41" s="48">
        <v>34631.63</v>
      </c>
      <c r="DQ41" s="48">
        <v>92948.26</v>
      </c>
      <c r="DR41" s="48">
        <v>252726.9</v>
      </c>
      <c r="DS41" s="48">
        <v>137107.92</v>
      </c>
      <c r="DT41" s="48">
        <v>20728.42</v>
      </c>
      <c r="DU41" s="48">
        <v>71262.18</v>
      </c>
      <c r="DV41" s="48">
        <v>20604.32</v>
      </c>
      <c r="DW41" s="48">
        <v>58284.26</v>
      </c>
      <c r="DX41" s="48">
        <v>66494.01</v>
      </c>
      <c r="DY41" s="48">
        <v>93318.69</v>
      </c>
      <c r="DZ41" s="48">
        <v>220881.43</v>
      </c>
      <c r="EA41" s="48">
        <v>350030.18</v>
      </c>
      <c r="EB41" s="48">
        <v>158180.54</v>
      </c>
      <c r="EC41" s="48">
        <v>71815.3</v>
      </c>
      <c r="ED41" s="48">
        <v>448256.81</v>
      </c>
      <c r="EE41" s="48">
        <v>38237.33</v>
      </c>
      <c r="EF41" s="48">
        <v>220741.88</v>
      </c>
      <c r="EG41" s="48">
        <v>49890.29</v>
      </c>
      <c r="EH41" s="48">
        <v>33493.78</v>
      </c>
      <c r="EI41" s="48">
        <v>1883466.54</v>
      </c>
      <c r="EJ41" s="48">
        <v>1319405.05</v>
      </c>
      <c r="EK41" s="48">
        <v>148516.52</v>
      </c>
      <c r="EL41" s="48">
        <v>51094.05</v>
      </c>
      <c r="EM41" s="48">
        <v>197064.87</v>
      </c>
      <c r="EN41" s="48">
        <v>146750.04</v>
      </c>
      <c r="EO41" s="48">
        <v>85893.79</v>
      </c>
      <c r="EP41" s="48">
        <v>107589.36</v>
      </c>
      <c r="EQ41" s="48">
        <v>668882.95</v>
      </c>
      <c r="ER41" s="48">
        <v>177947.6</v>
      </c>
      <c r="ES41" s="48">
        <v>35676.45</v>
      </c>
      <c r="ET41" s="48">
        <v>63192.29</v>
      </c>
      <c r="EU41" s="48">
        <v>57640.51</v>
      </c>
      <c r="EV41" s="48">
        <v>26673.53</v>
      </c>
      <c r="EW41" s="48">
        <v>144515.3</v>
      </c>
      <c r="EX41" s="48">
        <v>10213.88</v>
      </c>
      <c r="EY41" s="48">
        <v>58305.98</v>
      </c>
      <c r="EZ41" s="48">
        <v>52797.93</v>
      </c>
      <c r="FA41" s="48">
        <v>885220.35</v>
      </c>
      <c r="FB41" s="48">
        <v>222203.13</v>
      </c>
      <c r="FC41" s="48">
        <v>523047.41</v>
      </c>
      <c r="FD41" s="48">
        <v>75244.75</v>
      </c>
      <c r="FE41" s="48">
        <v>52663.61</v>
      </c>
      <c r="FF41" s="48">
        <v>39328.99</v>
      </c>
      <c r="FG41" s="48">
        <v>16625.44</v>
      </c>
      <c r="FH41" s="48">
        <v>50211.89</v>
      </c>
      <c r="FI41" s="48">
        <v>286809.62</v>
      </c>
      <c r="FJ41" s="48">
        <v>276352.79</v>
      </c>
      <c r="FK41" s="48">
        <v>266676.36</v>
      </c>
      <c r="FL41" s="48">
        <v>880473.93</v>
      </c>
      <c r="FM41" s="48">
        <v>304682.2</v>
      </c>
      <c r="FN41" s="48">
        <v>1776799.95</v>
      </c>
      <c r="FO41" s="48">
        <v>276486.7</v>
      </c>
      <c r="FP41" s="48">
        <v>250838.16</v>
      </c>
      <c r="FQ41" s="48">
        <v>173544.26</v>
      </c>
      <c r="FR41" s="48">
        <v>16017.92</v>
      </c>
      <c r="FS41" s="48">
        <v>23461.03</v>
      </c>
      <c r="FT41" s="48">
        <v>69524.26</v>
      </c>
      <c r="FU41" s="48">
        <v>196437.74</v>
      </c>
      <c r="FV41" s="48">
        <v>142093.44</v>
      </c>
      <c r="FW41" s="48">
        <v>40131.27</v>
      </c>
      <c r="FX41" s="48">
        <v>31759.3</v>
      </c>
      <c r="FY41" s="49"/>
      <c r="FZ41" s="50">
        <f>SUM(C41:FX41)</f>
        <v>128864708.96000001</v>
      </c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s="5" customFormat="1" ht="15">
      <c r="A42" s="4" t="s">
        <v>287</v>
      </c>
      <c r="B42" s="7" t="s">
        <v>288</v>
      </c>
      <c r="C42" s="52">
        <v>453631720</v>
      </c>
      <c r="D42" s="52">
        <v>1730572217</v>
      </c>
      <c r="E42" s="52">
        <v>556858540</v>
      </c>
      <c r="F42" s="52">
        <v>777457975</v>
      </c>
      <c r="G42" s="52">
        <v>83888050</v>
      </c>
      <c r="H42" s="52">
        <v>77140390</v>
      </c>
      <c r="I42" s="52">
        <v>512605120</v>
      </c>
      <c r="J42" s="52">
        <v>121230716</v>
      </c>
      <c r="K42" s="52">
        <v>23745054</v>
      </c>
      <c r="L42" s="52">
        <v>404882670</v>
      </c>
      <c r="M42" s="52">
        <v>148489250</v>
      </c>
      <c r="N42" s="52">
        <v>4291424053</v>
      </c>
      <c r="O42" s="52">
        <v>1259563640</v>
      </c>
      <c r="P42" s="52">
        <v>22614340</v>
      </c>
      <c r="Q42" s="52">
        <v>1744742197</v>
      </c>
      <c r="R42" s="52">
        <v>36843140</v>
      </c>
      <c r="S42" s="52">
        <v>286069994</v>
      </c>
      <c r="T42" s="52">
        <v>25772371</v>
      </c>
      <c r="U42" s="52">
        <v>10400136</v>
      </c>
      <c r="V42" s="52">
        <v>21286422</v>
      </c>
      <c r="W42" s="52">
        <v>5110408</v>
      </c>
      <c r="X42" s="52">
        <v>11488628</v>
      </c>
      <c r="Y42" s="52">
        <v>52020970</v>
      </c>
      <c r="Z42" s="52">
        <v>18820560</v>
      </c>
      <c r="AA42" s="52">
        <v>2338523416</v>
      </c>
      <c r="AB42" s="52">
        <v>4727938464</v>
      </c>
      <c r="AC42" s="52">
        <v>173827795</v>
      </c>
      <c r="AD42" s="52">
        <v>197894362</v>
      </c>
      <c r="AE42" s="52">
        <v>53574726</v>
      </c>
      <c r="AF42" s="52">
        <v>94411709</v>
      </c>
      <c r="AG42" s="52">
        <v>561745350</v>
      </c>
      <c r="AH42" s="52">
        <v>26252430</v>
      </c>
      <c r="AI42" s="52">
        <v>6753076</v>
      </c>
      <c r="AJ42" s="52">
        <v>26768667</v>
      </c>
      <c r="AK42" s="52">
        <v>64686168</v>
      </c>
      <c r="AL42" s="52">
        <v>64848369</v>
      </c>
      <c r="AM42" s="52">
        <v>35505674</v>
      </c>
      <c r="AN42" s="52">
        <v>96261230</v>
      </c>
      <c r="AO42" s="52">
        <v>425255702</v>
      </c>
      <c r="AP42" s="52">
        <v>10200816964</v>
      </c>
      <c r="AQ42" s="52">
        <v>91609554</v>
      </c>
      <c r="AR42" s="52">
        <v>4530705305</v>
      </c>
      <c r="AS42" s="52">
        <v>2525433131</v>
      </c>
      <c r="AT42" s="52">
        <v>153539067</v>
      </c>
      <c r="AU42" s="52">
        <v>27440696</v>
      </c>
      <c r="AV42" s="52">
        <v>13381440</v>
      </c>
      <c r="AW42" s="52">
        <v>16872087</v>
      </c>
      <c r="AX42" s="52">
        <v>12414509</v>
      </c>
      <c r="AY42" s="52">
        <v>21128050</v>
      </c>
      <c r="AZ42" s="52">
        <v>560942740</v>
      </c>
      <c r="BA42" s="52">
        <v>292942070</v>
      </c>
      <c r="BB42" s="52">
        <v>124709220</v>
      </c>
      <c r="BC42" s="52">
        <v>2307248850</v>
      </c>
      <c r="BD42" s="52">
        <v>371992500</v>
      </c>
      <c r="BE42" s="52">
        <v>110678390</v>
      </c>
      <c r="BF42" s="52">
        <v>1303656770</v>
      </c>
      <c r="BG42" s="52">
        <v>26748860</v>
      </c>
      <c r="BH42" s="52">
        <v>37857900</v>
      </c>
      <c r="BI42" s="52">
        <v>39369050</v>
      </c>
      <c r="BJ42" s="52">
        <v>421213920</v>
      </c>
      <c r="BK42" s="52">
        <v>658494180</v>
      </c>
      <c r="BL42" s="52">
        <v>3286370</v>
      </c>
      <c r="BM42" s="52">
        <v>14531954</v>
      </c>
      <c r="BN42" s="52">
        <v>227750920</v>
      </c>
      <c r="BO42" s="52">
        <v>151175700</v>
      </c>
      <c r="BP42" s="52">
        <v>56243610</v>
      </c>
      <c r="BQ42" s="52">
        <v>1007225970</v>
      </c>
      <c r="BR42" s="52">
        <v>1390736850</v>
      </c>
      <c r="BS42" s="52">
        <v>1379528660</v>
      </c>
      <c r="BT42" s="52">
        <v>302097774</v>
      </c>
      <c r="BU42" s="52">
        <v>254912860</v>
      </c>
      <c r="BV42" s="52">
        <v>569579280</v>
      </c>
      <c r="BW42" s="52">
        <v>575695195</v>
      </c>
      <c r="BX42" s="52">
        <v>59272030</v>
      </c>
      <c r="BY42" s="52">
        <v>85397560</v>
      </c>
      <c r="BZ42" s="52">
        <v>37769620</v>
      </c>
      <c r="CA42" s="52">
        <v>38503020</v>
      </c>
      <c r="CB42" s="52">
        <v>6967338635</v>
      </c>
      <c r="CC42" s="52">
        <v>20877780</v>
      </c>
      <c r="CD42" s="52">
        <v>17126180</v>
      </c>
      <c r="CE42" s="52">
        <v>19551308</v>
      </c>
      <c r="CF42" s="52">
        <v>14256151</v>
      </c>
      <c r="CG42" s="52">
        <v>15213088</v>
      </c>
      <c r="CH42" s="52">
        <v>14867208</v>
      </c>
      <c r="CI42" s="52">
        <v>75524207</v>
      </c>
      <c r="CJ42" s="52">
        <v>116726627</v>
      </c>
      <c r="CK42" s="52">
        <v>1565209950</v>
      </c>
      <c r="CL42" s="52">
        <v>307655945</v>
      </c>
      <c r="CM42" s="52">
        <v>560530451</v>
      </c>
      <c r="CN42" s="52">
        <v>2347459805</v>
      </c>
      <c r="CO42" s="52">
        <v>1278012549</v>
      </c>
      <c r="CP42" s="52">
        <v>357633713</v>
      </c>
      <c r="CQ42" s="52">
        <v>126255120</v>
      </c>
      <c r="CR42" s="52">
        <v>283156210</v>
      </c>
      <c r="CS42" s="52">
        <v>46205950</v>
      </c>
      <c r="CT42" s="52">
        <v>42639660</v>
      </c>
      <c r="CU42" s="52">
        <v>13022970</v>
      </c>
      <c r="CV42" s="52">
        <v>14428420</v>
      </c>
      <c r="CW42" s="52">
        <v>36838248</v>
      </c>
      <c r="CX42" s="52">
        <v>40192241</v>
      </c>
      <c r="CY42" s="52">
        <v>6687566</v>
      </c>
      <c r="CZ42" s="52">
        <v>170868230</v>
      </c>
      <c r="DA42" s="52">
        <v>9162920</v>
      </c>
      <c r="DB42" s="52">
        <v>15617064</v>
      </c>
      <c r="DC42" s="52">
        <v>61880300</v>
      </c>
      <c r="DD42" s="52">
        <v>429960680</v>
      </c>
      <c r="DE42" s="52">
        <v>223480470</v>
      </c>
      <c r="DF42" s="52">
        <v>1737738630</v>
      </c>
      <c r="DG42" s="52">
        <v>37145694</v>
      </c>
      <c r="DH42" s="52">
        <v>487067917</v>
      </c>
      <c r="DI42" s="52">
        <v>477677050</v>
      </c>
      <c r="DJ42" s="52">
        <v>60763090</v>
      </c>
      <c r="DK42" s="52">
        <v>51303590</v>
      </c>
      <c r="DL42" s="52">
        <v>522126459</v>
      </c>
      <c r="DM42" s="52">
        <v>44654697</v>
      </c>
      <c r="DN42" s="52">
        <v>173054199</v>
      </c>
      <c r="DO42" s="52">
        <v>194005580</v>
      </c>
      <c r="DP42" s="52">
        <v>13070170</v>
      </c>
      <c r="DQ42" s="52">
        <v>42932350</v>
      </c>
      <c r="DR42" s="52">
        <v>57695395</v>
      </c>
      <c r="DS42" s="52">
        <v>30159400</v>
      </c>
      <c r="DT42" s="52">
        <v>6984058</v>
      </c>
      <c r="DU42" s="52">
        <v>18215457</v>
      </c>
      <c r="DV42" s="52">
        <v>4469984</v>
      </c>
      <c r="DW42" s="52">
        <v>14926359</v>
      </c>
      <c r="DX42" s="52">
        <v>55039613</v>
      </c>
      <c r="DY42" s="52">
        <v>119833144</v>
      </c>
      <c r="DZ42" s="52">
        <v>116893076</v>
      </c>
      <c r="EA42" s="52">
        <v>323760469</v>
      </c>
      <c r="EB42" s="52">
        <v>47817540</v>
      </c>
      <c r="EC42" s="52">
        <v>21929500</v>
      </c>
      <c r="ED42" s="52">
        <v>2553629900</v>
      </c>
      <c r="EE42" s="52">
        <v>11425796</v>
      </c>
      <c r="EF42" s="52">
        <v>85047910</v>
      </c>
      <c r="EG42" s="52">
        <v>18137060</v>
      </c>
      <c r="EH42" s="52">
        <v>12323420</v>
      </c>
      <c r="EI42" s="52">
        <v>924200763</v>
      </c>
      <c r="EJ42" s="52">
        <v>556553410</v>
      </c>
      <c r="EK42" s="52">
        <v>870581230</v>
      </c>
      <c r="EL42" s="52">
        <v>433214260</v>
      </c>
      <c r="EM42" s="52">
        <v>91198791</v>
      </c>
      <c r="EN42" s="52">
        <v>49671136</v>
      </c>
      <c r="EO42" s="52">
        <v>31171883</v>
      </c>
      <c r="EP42" s="52">
        <v>97793216</v>
      </c>
      <c r="EQ42" s="52">
        <v>877407505</v>
      </c>
      <c r="ER42" s="52">
        <v>120154505</v>
      </c>
      <c r="ES42" s="52">
        <v>15631870</v>
      </c>
      <c r="ET42" s="52">
        <v>25183107</v>
      </c>
      <c r="EU42" s="52">
        <v>26876932</v>
      </c>
      <c r="EV42" s="52">
        <v>48912560</v>
      </c>
      <c r="EW42" s="52">
        <v>805684320</v>
      </c>
      <c r="EX42" s="52">
        <v>59915895</v>
      </c>
      <c r="EY42" s="52">
        <v>26998600</v>
      </c>
      <c r="EZ42" s="52">
        <v>28599160</v>
      </c>
      <c r="FA42" s="52">
        <v>1595028340</v>
      </c>
      <c r="FB42" s="52">
        <v>229475580</v>
      </c>
      <c r="FC42" s="52">
        <v>250149966</v>
      </c>
      <c r="FD42" s="52">
        <v>38078188</v>
      </c>
      <c r="FE42" s="52">
        <v>33942102</v>
      </c>
      <c r="FF42" s="52">
        <v>14632474</v>
      </c>
      <c r="FG42" s="52">
        <v>6337091</v>
      </c>
      <c r="FH42" s="52">
        <v>22926341</v>
      </c>
      <c r="FI42" s="52">
        <v>905404150</v>
      </c>
      <c r="FJ42" s="52">
        <v>250897890</v>
      </c>
      <c r="FK42" s="52">
        <v>398024280</v>
      </c>
      <c r="FL42" s="52">
        <v>465852650</v>
      </c>
      <c r="FM42" s="52">
        <v>274115226</v>
      </c>
      <c r="FN42" s="52">
        <v>946532840</v>
      </c>
      <c r="FO42" s="52">
        <v>554997650</v>
      </c>
      <c r="FP42" s="52">
        <v>345115470</v>
      </c>
      <c r="FQ42" s="52">
        <v>166596580</v>
      </c>
      <c r="FR42" s="52">
        <v>26037330</v>
      </c>
      <c r="FS42" s="52">
        <v>24220770</v>
      </c>
      <c r="FT42" s="52">
        <v>125201140</v>
      </c>
      <c r="FU42" s="52">
        <v>126911160</v>
      </c>
      <c r="FV42" s="52">
        <v>112131280</v>
      </c>
      <c r="FW42" s="52">
        <v>21248468</v>
      </c>
      <c r="FX42" s="52">
        <v>20811278</v>
      </c>
      <c r="FY42" s="50"/>
      <c r="FZ42" s="50">
        <f>SUM(C42:FX42)</f>
        <v>86156432865</v>
      </c>
      <c r="GA42" s="50"/>
      <c r="GB42" s="50"/>
      <c r="GC42" s="50"/>
      <c r="GD42" s="50"/>
      <c r="GE42" s="50"/>
      <c r="GF42" s="50"/>
      <c r="GG42" s="53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40" s="5" customFormat="1" ht="15">
      <c r="A43" s="3" t="s">
        <v>289</v>
      </c>
      <c r="B43" s="28" t="s">
        <v>290</v>
      </c>
      <c r="C43" s="54">
        <v>0.02608</v>
      </c>
      <c r="D43" s="54">
        <v>0.027</v>
      </c>
      <c r="E43" s="54">
        <v>0.024688</v>
      </c>
      <c r="F43" s="54">
        <v>0.026262</v>
      </c>
      <c r="G43" s="54">
        <v>0.022285</v>
      </c>
      <c r="H43" s="54">
        <v>0.027</v>
      </c>
      <c r="I43" s="54">
        <v>0.027</v>
      </c>
      <c r="J43" s="54">
        <v>0.027</v>
      </c>
      <c r="K43" s="54">
        <v>0.027</v>
      </c>
      <c r="L43" s="54">
        <v>0.021895</v>
      </c>
      <c r="M43" s="54">
        <v>0.020947</v>
      </c>
      <c r="N43" s="54">
        <v>0.025712</v>
      </c>
      <c r="O43" s="54">
        <v>0.025353</v>
      </c>
      <c r="P43" s="54">
        <v>0.027</v>
      </c>
      <c r="Q43" s="54">
        <v>0.02601</v>
      </c>
      <c r="R43" s="54">
        <v>0.023909</v>
      </c>
      <c r="S43" s="54">
        <v>0.021014</v>
      </c>
      <c r="T43" s="54">
        <v>0.019301</v>
      </c>
      <c r="U43" s="54">
        <v>0.018801</v>
      </c>
      <c r="V43" s="54">
        <v>0.027</v>
      </c>
      <c r="W43" s="54">
        <v>0.027</v>
      </c>
      <c r="X43" s="54">
        <v>0.010756</v>
      </c>
      <c r="Y43" s="54">
        <v>0.019498</v>
      </c>
      <c r="Z43" s="54">
        <v>0.018915</v>
      </c>
      <c r="AA43" s="54">
        <v>0.024995</v>
      </c>
      <c r="AB43" s="54">
        <v>0.025023</v>
      </c>
      <c r="AC43" s="54">
        <v>0.015982</v>
      </c>
      <c r="AD43" s="54">
        <v>0.014693</v>
      </c>
      <c r="AE43" s="54">
        <v>0.007814</v>
      </c>
      <c r="AF43" s="54">
        <v>0.006674</v>
      </c>
      <c r="AG43" s="54">
        <v>0.013071</v>
      </c>
      <c r="AH43" s="54">
        <v>0.017123</v>
      </c>
      <c r="AI43" s="54">
        <v>0.027</v>
      </c>
      <c r="AJ43" s="54">
        <v>0.018788</v>
      </c>
      <c r="AK43" s="54">
        <v>0.01628</v>
      </c>
      <c r="AL43" s="54">
        <v>0.027</v>
      </c>
      <c r="AM43" s="54">
        <v>0.016449</v>
      </c>
      <c r="AN43" s="54">
        <v>0.022903</v>
      </c>
      <c r="AO43" s="54">
        <v>0.022656</v>
      </c>
      <c r="AP43" s="54">
        <v>0.025541</v>
      </c>
      <c r="AQ43" s="54">
        <v>0.015559</v>
      </c>
      <c r="AR43" s="54">
        <v>0.02544</v>
      </c>
      <c r="AS43" s="54">
        <v>0.011618</v>
      </c>
      <c r="AT43" s="54">
        <v>0.026714</v>
      </c>
      <c r="AU43" s="54">
        <v>0.019188</v>
      </c>
      <c r="AV43" s="54">
        <v>0.025359</v>
      </c>
      <c r="AW43" s="54">
        <v>0.020596</v>
      </c>
      <c r="AX43" s="54">
        <v>0.016798</v>
      </c>
      <c r="AY43" s="54">
        <v>0.027</v>
      </c>
      <c r="AZ43" s="54">
        <v>0.018092</v>
      </c>
      <c r="BA43" s="54">
        <v>0.021894</v>
      </c>
      <c r="BB43" s="54">
        <v>0.019684</v>
      </c>
      <c r="BC43" s="54">
        <v>0.024026</v>
      </c>
      <c r="BD43" s="54">
        <v>0.027</v>
      </c>
      <c r="BE43" s="54">
        <v>0.022816</v>
      </c>
      <c r="BF43" s="54">
        <v>0.026952</v>
      </c>
      <c r="BG43" s="54">
        <v>0.027</v>
      </c>
      <c r="BH43" s="54">
        <v>0.021419</v>
      </c>
      <c r="BI43" s="54">
        <v>0.008433</v>
      </c>
      <c r="BJ43" s="54">
        <v>0.023164</v>
      </c>
      <c r="BK43" s="54">
        <v>0.024459</v>
      </c>
      <c r="BL43" s="54">
        <v>0.027</v>
      </c>
      <c r="BM43" s="54">
        <v>0.020834</v>
      </c>
      <c r="BN43" s="54">
        <v>0.027</v>
      </c>
      <c r="BO43" s="54">
        <v>0.015203</v>
      </c>
      <c r="BP43" s="54">
        <v>0.021702</v>
      </c>
      <c r="BQ43" s="54">
        <v>0.021759</v>
      </c>
      <c r="BR43" s="54">
        <v>0.0047</v>
      </c>
      <c r="BS43" s="54">
        <v>0.002231</v>
      </c>
      <c r="BT43" s="54">
        <v>0.004075</v>
      </c>
      <c r="BU43" s="54">
        <v>0.013811</v>
      </c>
      <c r="BV43" s="54">
        <v>0.011775</v>
      </c>
      <c r="BW43" s="54">
        <v>0.0155</v>
      </c>
      <c r="BX43" s="54">
        <v>0.016599</v>
      </c>
      <c r="BY43" s="54">
        <v>0.023781</v>
      </c>
      <c r="BZ43" s="54">
        <v>0.026312</v>
      </c>
      <c r="CA43" s="54">
        <v>0.023041</v>
      </c>
      <c r="CB43" s="54">
        <v>0.026252</v>
      </c>
      <c r="CC43" s="54">
        <v>0.022199</v>
      </c>
      <c r="CD43" s="54">
        <v>0.01952</v>
      </c>
      <c r="CE43" s="54">
        <v>0.027</v>
      </c>
      <c r="CF43" s="54">
        <v>0.022463</v>
      </c>
      <c r="CG43" s="54">
        <v>0.027</v>
      </c>
      <c r="CH43" s="54">
        <v>0.022188</v>
      </c>
      <c r="CI43" s="54">
        <v>0.02418</v>
      </c>
      <c r="CJ43" s="54">
        <v>0.023469</v>
      </c>
      <c r="CK43" s="54">
        <v>0.006601</v>
      </c>
      <c r="CL43" s="54">
        <v>0.008229</v>
      </c>
      <c r="CM43" s="54">
        <v>0.002274</v>
      </c>
      <c r="CN43" s="54">
        <v>0.027</v>
      </c>
      <c r="CO43" s="54">
        <v>0.02236</v>
      </c>
      <c r="CP43" s="54">
        <v>0.020549</v>
      </c>
      <c r="CQ43" s="54">
        <v>0.012427</v>
      </c>
      <c r="CR43" s="54">
        <v>0.00168</v>
      </c>
      <c r="CS43" s="54">
        <v>0.022658</v>
      </c>
      <c r="CT43" s="54">
        <v>0.00852</v>
      </c>
      <c r="CU43" s="54">
        <v>0.019616</v>
      </c>
      <c r="CV43" s="54">
        <v>0.010979</v>
      </c>
      <c r="CW43" s="54">
        <v>0.024152</v>
      </c>
      <c r="CX43" s="54">
        <v>0.021824</v>
      </c>
      <c r="CY43" s="54">
        <v>0.027</v>
      </c>
      <c r="CZ43" s="54">
        <v>0.026651</v>
      </c>
      <c r="DA43" s="54">
        <v>0.027</v>
      </c>
      <c r="DB43" s="54">
        <v>0.027</v>
      </c>
      <c r="DC43" s="54">
        <v>0.017418</v>
      </c>
      <c r="DD43" s="54">
        <v>0.004813</v>
      </c>
      <c r="DE43" s="54">
        <v>0.01145</v>
      </c>
      <c r="DF43" s="54">
        <v>0.024214</v>
      </c>
      <c r="DG43" s="54">
        <v>0.020453</v>
      </c>
      <c r="DH43" s="54">
        <v>0.020516</v>
      </c>
      <c r="DI43" s="54">
        <v>0.018845</v>
      </c>
      <c r="DJ43" s="54">
        <v>0.020883</v>
      </c>
      <c r="DK43" s="54">
        <v>0.015658</v>
      </c>
      <c r="DL43" s="54">
        <v>0.021967</v>
      </c>
      <c r="DM43" s="54">
        <v>0.019899</v>
      </c>
      <c r="DN43" s="54">
        <v>0.027</v>
      </c>
      <c r="DO43" s="54">
        <v>0.027</v>
      </c>
      <c r="DP43" s="54">
        <v>0.027</v>
      </c>
      <c r="DQ43" s="54">
        <v>0.025885</v>
      </c>
      <c r="DR43" s="54">
        <v>0.024417</v>
      </c>
      <c r="DS43" s="54">
        <v>0.025924</v>
      </c>
      <c r="DT43" s="54">
        <v>0.021729</v>
      </c>
      <c r="DU43" s="54">
        <v>0.027</v>
      </c>
      <c r="DV43" s="54">
        <v>0.027</v>
      </c>
      <c r="DW43" s="54">
        <v>0.021997</v>
      </c>
      <c r="DX43" s="54">
        <v>0.018931</v>
      </c>
      <c r="DY43" s="54">
        <v>0.012928</v>
      </c>
      <c r="DZ43" s="54">
        <v>0.017662</v>
      </c>
      <c r="EA43" s="54">
        <v>0.012173</v>
      </c>
      <c r="EB43" s="54">
        <v>0.027</v>
      </c>
      <c r="EC43" s="54">
        <v>0.026621</v>
      </c>
      <c r="ED43" s="54">
        <v>0.004412</v>
      </c>
      <c r="EE43" s="54">
        <v>0.027</v>
      </c>
      <c r="EF43" s="54">
        <v>0.019595</v>
      </c>
      <c r="EG43" s="54">
        <v>0.026536</v>
      </c>
      <c r="EH43" s="54">
        <v>0.025053</v>
      </c>
      <c r="EI43" s="54">
        <v>0.027</v>
      </c>
      <c r="EJ43" s="54">
        <v>0.027</v>
      </c>
      <c r="EK43" s="54">
        <v>0.006308</v>
      </c>
      <c r="EL43" s="54">
        <v>0.002116</v>
      </c>
      <c r="EM43" s="54">
        <v>0.016308</v>
      </c>
      <c r="EN43" s="54">
        <v>0.027</v>
      </c>
      <c r="EO43" s="54">
        <v>0.027</v>
      </c>
      <c r="EP43" s="54">
        <v>0.020586</v>
      </c>
      <c r="EQ43" s="54">
        <v>0.010265</v>
      </c>
      <c r="ER43" s="54">
        <v>0.021283</v>
      </c>
      <c r="ES43" s="54">
        <v>0.023558</v>
      </c>
      <c r="ET43" s="54">
        <v>0.027</v>
      </c>
      <c r="EU43" s="54">
        <v>0.027</v>
      </c>
      <c r="EV43" s="54">
        <v>0.010965</v>
      </c>
      <c r="EW43" s="54">
        <v>0.006053</v>
      </c>
      <c r="EX43" s="54">
        <v>0.00391</v>
      </c>
      <c r="EY43" s="54">
        <v>0.027</v>
      </c>
      <c r="EZ43" s="54">
        <v>0.022942</v>
      </c>
      <c r="FA43" s="54">
        <v>0.010666</v>
      </c>
      <c r="FB43" s="54">
        <v>0.011505</v>
      </c>
      <c r="FC43" s="54">
        <v>0.02255</v>
      </c>
      <c r="FD43" s="54">
        <v>0.024438</v>
      </c>
      <c r="FE43" s="54">
        <v>0.014181</v>
      </c>
      <c r="FF43" s="54">
        <v>0.027</v>
      </c>
      <c r="FG43" s="54">
        <v>0.027</v>
      </c>
      <c r="FH43" s="54">
        <v>0.019772</v>
      </c>
      <c r="FI43" s="54">
        <v>0.0062</v>
      </c>
      <c r="FJ43" s="54">
        <v>0.019438</v>
      </c>
      <c r="FK43" s="54">
        <v>0.010845</v>
      </c>
      <c r="FL43" s="54">
        <v>0.027</v>
      </c>
      <c r="FM43" s="54">
        <v>0.018414</v>
      </c>
      <c r="FN43" s="54">
        <v>0.027</v>
      </c>
      <c r="FO43" s="54">
        <v>0.008347</v>
      </c>
      <c r="FP43" s="54">
        <v>0.012143</v>
      </c>
      <c r="FQ43" s="54">
        <v>0.01688</v>
      </c>
      <c r="FR43" s="54">
        <v>0.011565</v>
      </c>
      <c r="FS43" s="54">
        <v>0.018299</v>
      </c>
      <c r="FT43" s="54">
        <v>0.016876</v>
      </c>
      <c r="FU43" s="54">
        <v>0.018345</v>
      </c>
      <c r="FV43" s="54">
        <v>0.015032</v>
      </c>
      <c r="FW43" s="54">
        <v>0.021498</v>
      </c>
      <c r="FX43" s="54">
        <v>0.019675</v>
      </c>
      <c r="FY43" s="54"/>
      <c r="FZ43" s="39"/>
      <c r="GA43" s="39"/>
      <c r="GB43" s="39"/>
      <c r="GC43" s="39"/>
      <c r="GD43" s="39"/>
      <c r="GE43" s="2"/>
      <c r="GF43" s="2"/>
      <c r="GG43" s="55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</row>
    <row r="44" spans="1:189" s="5" customFormat="1" ht="15">
      <c r="A44" s="3" t="s">
        <v>291</v>
      </c>
      <c r="B44" s="2" t="s">
        <v>292</v>
      </c>
      <c r="C44" s="2">
        <v>999999999</v>
      </c>
      <c r="D44" s="2">
        <v>999999999</v>
      </c>
      <c r="E44" s="2">
        <v>999999999</v>
      </c>
      <c r="F44" s="2">
        <v>999999999</v>
      </c>
      <c r="G44" s="2">
        <v>999999999</v>
      </c>
      <c r="H44" s="2">
        <v>999999999</v>
      </c>
      <c r="I44" s="2">
        <v>999999999</v>
      </c>
      <c r="J44" s="2">
        <v>999999999</v>
      </c>
      <c r="K44" s="2">
        <v>999999999</v>
      </c>
      <c r="L44" s="2">
        <v>999999999</v>
      </c>
      <c r="M44" s="2">
        <v>999999999</v>
      </c>
      <c r="N44" s="2">
        <v>121380013.09</v>
      </c>
      <c r="O44" s="2">
        <v>999999999</v>
      </c>
      <c r="P44" s="2">
        <v>999999999</v>
      </c>
      <c r="Q44" s="2">
        <v>999999999</v>
      </c>
      <c r="R44" s="2">
        <v>999999999</v>
      </c>
      <c r="S44" s="2">
        <v>999999999</v>
      </c>
      <c r="T44" s="2">
        <v>999999999</v>
      </c>
      <c r="U44" s="2">
        <v>999999999</v>
      </c>
      <c r="V44" s="2">
        <v>999999999</v>
      </c>
      <c r="W44" s="2">
        <v>999999999</v>
      </c>
      <c r="X44" s="2">
        <v>999999999</v>
      </c>
      <c r="Y44" s="2">
        <v>999999999</v>
      </c>
      <c r="Z44" s="2">
        <v>999999999</v>
      </c>
      <c r="AA44" s="2">
        <v>999999999</v>
      </c>
      <c r="AB44" s="2">
        <v>999999999</v>
      </c>
      <c r="AC44" s="2">
        <v>999999999</v>
      </c>
      <c r="AD44" s="2">
        <v>999999999</v>
      </c>
      <c r="AE44" s="2">
        <v>999999999</v>
      </c>
      <c r="AF44" s="2">
        <v>999999999</v>
      </c>
      <c r="AG44" s="2">
        <v>999999999</v>
      </c>
      <c r="AH44" s="2">
        <v>999999999</v>
      </c>
      <c r="AI44" s="2">
        <v>999999999</v>
      </c>
      <c r="AJ44" s="2">
        <v>999999999</v>
      </c>
      <c r="AK44" s="2">
        <v>999999999</v>
      </c>
      <c r="AL44" s="2">
        <v>999999999</v>
      </c>
      <c r="AM44" s="2">
        <v>999999999</v>
      </c>
      <c r="AN44" s="2">
        <v>999999999</v>
      </c>
      <c r="AO44" s="2">
        <v>999999999</v>
      </c>
      <c r="AP44" s="2">
        <v>999999999</v>
      </c>
      <c r="AQ44" s="2">
        <v>999999999</v>
      </c>
      <c r="AR44" s="2">
        <v>999999999</v>
      </c>
      <c r="AS44" s="2">
        <v>999999999</v>
      </c>
      <c r="AT44" s="2">
        <v>999999999</v>
      </c>
      <c r="AU44" s="2">
        <v>999999999</v>
      </c>
      <c r="AV44" s="2">
        <v>999999999</v>
      </c>
      <c r="AW44" s="2">
        <v>999999999</v>
      </c>
      <c r="AX44" s="2">
        <v>999999999</v>
      </c>
      <c r="AY44" s="2">
        <v>999999999</v>
      </c>
      <c r="AZ44" s="2">
        <v>10898422.87</v>
      </c>
      <c r="BA44" s="2">
        <v>999999999</v>
      </c>
      <c r="BB44" s="2">
        <v>999999999</v>
      </c>
      <c r="BC44" s="2">
        <v>60155773.11</v>
      </c>
      <c r="BD44" s="2">
        <v>999999999</v>
      </c>
      <c r="BE44" s="2">
        <v>999999999</v>
      </c>
      <c r="BF44" s="2">
        <v>999999999</v>
      </c>
      <c r="BG44" s="2">
        <v>999999999</v>
      </c>
      <c r="BH44" s="2">
        <v>999999999</v>
      </c>
      <c r="BI44" s="2">
        <v>999999999</v>
      </c>
      <c r="BJ44" s="2">
        <v>999999999</v>
      </c>
      <c r="BK44" s="2">
        <v>999999999</v>
      </c>
      <c r="BL44" s="2">
        <v>999999999</v>
      </c>
      <c r="BM44" s="2">
        <v>999999999</v>
      </c>
      <c r="BN44" s="2">
        <v>999999999</v>
      </c>
      <c r="BO44" s="2">
        <v>999999999</v>
      </c>
      <c r="BP44" s="2">
        <v>999999999</v>
      </c>
      <c r="BQ44" s="2">
        <v>999999999</v>
      </c>
      <c r="BR44" s="2">
        <v>999999999</v>
      </c>
      <c r="BS44" s="2">
        <v>999999999</v>
      </c>
      <c r="BT44" s="2">
        <v>999999999</v>
      </c>
      <c r="BU44" s="2">
        <v>999999999</v>
      </c>
      <c r="BV44" s="2">
        <v>999999999</v>
      </c>
      <c r="BW44" s="2">
        <v>999999999</v>
      </c>
      <c r="BX44" s="2">
        <v>999999999</v>
      </c>
      <c r="BY44" s="2">
        <v>999999999</v>
      </c>
      <c r="BZ44" s="2">
        <v>999999999</v>
      </c>
      <c r="CA44" s="2">
        <v>999999999</v>
      </c>
      <c r="CB44" s="2">
        <v>999999999</v>
      </c>
      <c r="CC44" s="2">
        <v>999999999</v>
      </c>
      <c r="CD44" s="2">
        <v>999999999</v>
      </c>
      <c r="CE44" s="2">
        <v>999999999</v>
      </c>
      <c r="CF44" s="2">
        <v>999999999</v>
      </c>
      <c r="CG44" s="2">
        <v>999999999</v>
      </c>
      <c r="CH44" s="2">
        <v>999999999</v>
      </c>
      <c r="CI44" s="2">
        <v>999999999</v>
      </c>
      <c r="CJ44" s="2">
        <v>999999999</v>
      </c>
      <c r="CK44" s="2">
        <v>999999999</v>
      </c>
      <c r="CL44" s="2">
        <v>999999999</v>
      </c>
      <c r="CM44" s="2">
        <v>999999999</v>
      </c>
      <c r="CN44" s="2">
        <v>999999999</v>
      </c>
      <c r="CO44" s="2">
        <v>999999999</v>
      </c>
      <c r="CP44" s="2">
        <v>999999999</v>
      </c>
      <c r="CQ44" s="2">
        <v>999999999</v>
      </c>
      <c r="CR44" s="2">
        <v>999999999</v>
      </c>
      <c r="CS44" s="2">
        <v>999999999</v>
      </c>
      <c r="CT44" s="2">
        <v>999999999</v>
      </c>
      <c r="CU44" s="2">
        <v>999999999</v>
      </c>
      <c r="CV44" s="2">
        <v>999999999</v>
      </c>
      <c r="CW44" s="2">
        <v>999999999</v>
      </c>
      <c r="CX44" s="2">
        <v>999999999</v>
      </c>
      <c r="CY44" s="2">
        <v>999999999</v>
      </c>
      <c r="CZ44" s="2">
        <v>999999999</v>
      </c>
      <c r="DA44" s="2">
        <v>999999999</v>
      </c>
      <c r="DB44" s="2">
        <v>999999999</v>
      </c>
      <c r="DC44" s="2">
        <v>999999999</v>
      </c>
      <c r="DD44" s="2">
        <v>999999999</v>
      </c>
      <c r="DE44" s="2">
        <v>999999999</v>
      </c>
      <c r="DF44" s="2">
        <v>999999999</v>
      </c>
      <c r="DG44" s="2">
        <v>999999999</v>
      </c>
      <c r="DH44" s="2">
        <v>999999999</v>
      </c>
      <c r="DI44" s="2">
        <v>999999999</v>
      </c>
      <c r="DJ44" s="2">
        <v>999999999</v>
      </c>
      <c r="DK44" s="2">
        <v>999999999</v>
      </c>
      <c r="DL44" s="2">
        <v>999999999</v>
      </c>
      <c r="DM44" s="2">
        <v>999999999</v>
      </c>
      <c r="DN44" s="2">
        <v>999999999</v>
      </c>
      <c r="DO44" s="2">
        <v>999999999</v>
      </c>
      <c r="DP44" s="2">
        <v>999999999</v>
      </c>
      <c r="DQ44" s="2">
        <v>999999999</v>
      </c>
      <c r="DR44" s="2">
        <v>999999999</v>
      </c>
      <c r="DS44" s="2">
        <v>999999999</v>
      </c>
      <c r="DT44" s="2">
        <v>999999999</v>
      </c>
      <c r="DU44" s="2">
        <v>999999999</v>
      </c>
      <c r="DV44" s="2">
        <v>999999999</v>
      </c>
      <c r="DW44" s="2">
        <v>999999999</v>
      </c>
      <c r="DX44" s="2">
        <v>999999999</v>
      </c>
      <c r="DY44" s="2">
        <v>999999999</v>
      </c>
      <c r="DZ44" s="2">
        <v>999999999</v>
      </c>
      <c r="EA44" s="2">
        <v>999999999</v>
      </c>
      <c r="EB44" s="2">
        <v>999999999</v>
      </c>
      <c r="EC44" s="2">
        <v>999999999</v>
      </c>
      <c r="ED44" s="2">
        <v>999999999</v>
      </c>
      <c r="EE44" s="2">
        <v>999999999</v>
      </c>
      <c r="EF44" s="2">
        <v>999999999</v>
      </c>
      <c r="EG44" s="2">
        <v>999999999</v>
      </c>
      <c r="EH44" s="2">
        <v>999999999</v>
      </c>
      <c r="EI44" s="2">
        <v>999999999</v>
      </c>
      <c r="EJ44" s="2">
        <v>999999999</v>
      </c>
      <c r="EK44" s="2">
        <v>999999999</v>
      </c>
      <c r="EL44" s="2">
        <v>999999999</v>
      </c>
      <c r="EM44" s="2">
        <v>999999999</v>
      </c>
      <c r="EN44" s="2">
        <v>999999999</v>
      </c>
      <c r="EO44" s="2">
        <v>999999999</v>
      </c>
      <c r="EP44" s="2">
        <v>999999999</v>
      </c>
      <c r="EQ44" s="2">
        <v>11624797.71</v>
      </c>
      <c r="ER44" s="2">
        <v>999999999</v>
      </c>
      <c r="ES44" s="2">
        <v>999999999</v>
      </c>
      <c r="ET44" s="2">
        <v>999999999</v>
      </c>
      <c r="EU44" s="2">
        <v>999999999</v>
      </c>
      <c r="EV44" s="2">
        <v>999999999</v>
      </c>
      <c r="EW44" s="2">
        <v>999999999</v>
      </c>
      <c r="EX44" s="2">
        <v>999999999</v>
      </c>
      <c r="EY44" s="2">
        <v>999999999</v>
      </c>
      <c r="EZ44" s="2">
        <v>999999999</v>
      </c>
      <c r="FA44" s="2">
        <v>999999999</v>
      </c>
      <c r="FB44" s="2">
        <v>999999999</v>
      </c>
      <c r="FC44" s="2">
        <v>999999999</v>
      </c>
      <c r="FD44" s="2">
        <v>999999999</v>
      </c>
      <c r="FE44" s="2">
        <v>999999999</v>
      </c>
      <c r="FF44" s="2">
        <v>999999999</v>
      </c>
      <c r="FG44" s="2">
        <v>999999999</v>
      </c>
      <c r="FH44" s="2">
        <v>999999999</v>
      </c>
      <c r="FI44" s="2">
        <v>999999999</v>
      </c>
      <c r="FJ44" s="2">
        <v>999999999</v>
      </c>
      <c r="FK44" s="2">
        <v>999999999</v>
      </c>
      <c r="FL44" s="2">
        <v>999999999</v>
      </c>
      <c r="FM44" s="2">
        <v>999999999</v>
      </c>
      <c r="FN44" s="2">
        <v>999999999</v>
      </c>
      <c r="FO44" s="2">
        <v>999999999</v>
      </c>
      <c r="FP44" s="2">
        <v>999999999</v>
      </c>
      <c r="FQ44" s="2">
        <v>999999999</v>
      </c>
      <c r="FR44" s="2">
        <v>999999999</v>
      </c>
      <c r="FS44" s="2">
        <v>999999999</v>
      </c>
      <c r="FT44" s="2">
        <v>999999999</v>
      </c>
      <c r="FU44" s="2">
        <v>999999999</v>
      </c>
      <c r="FV44" s="2">
        <v>999999999</v>
      </c>
      <c r="FW44" s="2">
        <v>999999999</v>
      </c>
      <c r="FX44" s="2">
        <v>999999999</v>
      </c>
      <c r="FY44" s="39"/>
      <c r="FZ44" s="50">
        <f>SUM(C44:FX44)</f>
        <v>174204058832.78</v>
      </c>
      <c r="GA44" s="50"/>
      <c r="GB44" s="50"/>
      <c r="GC44" s="50"/>
      <c r="GD44" s="50"/>
      <c r="GE44" s="49"/>
      <c r="GF44" s="49"/>
      <c r="GG44" s="19"/>
    </row>
    <row r="45" spans="1:186" s="5" customFormat="1" ht="15">
      <c r="A45" s="2"/>
      <c r="B45" s="2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56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</row>
    <row r="46" spans="1:193" s="5" customFormat="1" ht="15.75">
      <c r="A46" s="2"/>
      <c r="B46" s="36" t="s">
        <v>293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2"/>
      <c r="GF46" s="2"/>
      <c r="GG46" s="39"/>
      <c r="GH46" s="39"/>
      <c r="GI46" s="39"/>
      <c r="GJ46" s="39"/>
      <c r="GK46" s="39"/>
    </row>
    <row r="47" spans="1:189" s="5" customFormat="1" ht="15">
      <c r="A47" s="3" t="s">
        <v>294</v>
      </c>
      <c r="B47" s="2" t="s">
        <v>295</v>
      </c>
      <c r="C47" s="2">
        <v>52585611.63</v>
      </c>
      <c r="D47" s="2">
        <v>297993902.65999997</v>
      </c>
      <c r="E47" s="2">
        <v>54691759.31999999</v>
      </c>
      <c r="F47" s="2">
        <v>102591781.89</v>
      </c>
      <c r="G47" s="2">
        <v>8037328.69</v>
      </c>
      <c r="H47" s="2">
        <v>7169398.96</v>
      </c>
      <c r="I47" s="2">
        <v>85274231</v>
      </c>
      <c r="J47" s="2">
        <v>14982485.360000001</v>
      </c>
      <c r="K47" s="2">
        <v>2905130.98</v>
      </c>
      <c r="L47" s="2">
        <v>22631086.21</v>
      </c>
      <c r="M47" s="2">
        <v>12652167.64</v>
      </c>
      <c r="N47" s="2">
        <v>356578280.54999995</v>
      </c>
      <c r="O47" s="2">
        <v>105648653.61</v>
      </c>
      <c r="P47" s="2">
        <v>2139798.07</v>
      </c>
      <c r="Q47" s="2">
        <v>269274086.65999997</v>
      </c>
      <c r="R47" s="2">
        <v>3865022.58</v>
      </c>
      <c r="S47" s="2">
        <v>11259495.82</v>
      </c>
      <c r="T47" s="2">
        <v>1902666.8699999999</v>
      </c>
      <c r="U47" s="2">
        <v>921251.5199999999</v>
      </c>
      <c r="V47" s="2">
        <v>2627232.39</v>
      </c>
      <c r="W47" s="2">
        <v>2646498.64</v>
      </c>
      <c r="X47" s="2">
        <v>715365.49</v>
      </c>
      <c r="Y47" s="2">
        <v>4205134.2</v>
      </c>
      <c r="Z47" s="2">
        <v>2599705.58</v>
      </c>
      <c r="AA47" s="2">
        <v>181877000.95000002</v>
      </c>
      <c r="AB47" s="2">
        <v>202404211.76</v>
      </c>
      <c r="AC47" s="2">
        <v>6894601.87</v>
      </c>
      <c r="AD47" s="2">
        <v>7752134.14</v>
      </c>
      <c r="AE47" s="2">
        <v>1394052.29</v>
      </c>
      <c r="AF47" s="2">
        <v>2149277.7</v>
      </c>
      <c r="AG47" s="2">
        <v>6989760.84</v>
      </c>
      <c r="AH47" s="2">
        <v>7848171.53</v>
      </c>
      <c r="AI47" s="2">
        <v>2982090.19</v>
      </c>
      <c r="AJ47" s="2">
        <v>2719560.31</v>
      </c>
      <c r="AK47" s="2">
        <v>2549428.47</v>
      </c>
      <c r="AL47" s="2">
        <v>2704182.6300000004</v>
      </c>
      <c r="AM47" s="2">
        <v>3966582.71</v>
      </c>
      <c r="AN47" s="2">
        <v>3675954.52</v>
      </c>
      <c r="AO47" s="2">
        <v>35411974.34</v>
      </c>
      <c r="AP47" s="2">
        <v>563534635.48</v>
      </c>
      <c r="AQ47" s="2">
        <v>2798486.95</v>
      </c>
      <c r="AR47" s="2">
        <v>405576068.96</v>
      </c>
      <c r="AS47" s="2">
        <v>45906144.04</v>
      </c>
      <c r="AT47" s="2">
        <v>18755091.389999997</v>
      </c>
      <c r="AU47" s="2">
        <v>3304900.32</v>
      </c>
      <c r="AV47" s="2">
        <v>3082530.77</v>
      </c>
      <c r="AW47" s="2">
        <v>2634381.6599999997</v>
      </c>
      <c r="AX47" s="2">
        <v>789212.0299999999</v>
      </c>
      <c r="AY47" s="2">
        <v>4902048.600000001</v>
      </c>
      <c r="AZ47" s="2">
        <v>76827030.19999999</v>
      </c>
      <c r="BA47" s="2">
        <v>57823804.529999994</v>
      </c>
      <c r="BB47" s="2">
        <v>48968766.82</v>
      </c>
      <c r="BC47" s="2">
        <v>214108227.58</v>
      </c>
      <c r="BD47" s="2">
        <v>30723112.8</v>
      </c>
      <c r="BE47" s="2">
        <v>9903654.52</v>
      </c>
      <c r="BF47" s="2">
        <v>151451673.10000002</v>
      </c>
      <c r="BG47" s="2">
        <v>7337738.88</v>
      </c>
      <c r="BH47" s="2">
        <v>5255885.760000001</v>
      </c>
      <c r="BI47" s="2">
        <v>2795503.07</v>
      </c>
      <c r="BJ47" s="2">
        <v>38985139.08</v>
      </c>
      <c r="BK47" s="2">
        <v>97067045.44</v>
      </c>
      <c r="BL47" s="2">
        <v>2306511.75</v>
      </c>
      <c r="BM47" s="2">
        <v>3090268.21</v>
      </c>
      <c r="BN47" s="2">
        <v>26326386.25</v>
      </c>
      <c r="BO47" s="2">
        <v>11684992.24</v>
      </c>
      <c r="BP47" s="2">
        <v>2457829.2</v>
      </c>
      <c r="BQ47" s="2">
        <v>40154887.23</v>
      </c>
      <c r="BR47" s="2">
        <v>33890746.14</v>
      </c>
      <c r="BS47" s="2">
        <v>8875144.88</v>
      </c>
      <c r="BT47" s="2">
        <v>3262841.55</v>
      </c>
      <c r="BU47" s="2">
        <v>3888798.56</v>
      </c>
      <c r="BV47" s="2">
        <v>9638963.98</v>
      </c>
      <c r="BW47" s="2">
        <v>12590619.73</v>
      </c>
      <c r="BX47" s="2">
        <v>1251115.19</v>
      </c>
      <c r="BY47" s="2">
        <v>4618216.95</v>
      </c>
      <c r="BZ47" s="2">
        <v>2474852.52</v>
      </c>
      <c r="CA47" s="2">
        <v>2355487.71</v>
      </c>
      <c r="CB47" s="2">
        <v>576954038.71</v>
      </c>
      <c r="CC47" s="2">
        <v>2008915.23</v>
      </c>
      <c r="CD47" s="2">
        <v>1082425.11</v>
      </c>
      <c r="CE47" s="2">
        <v>1888093.62</v>
      </c>
      <c r="CF47" s="2">
        <v>1425024.94</v>
      </c>
      <c r="CG47" s="2">
        <v>2212070.22</v>
      </c>
      <c r="CH47" s="2">
        <v>1585158.27</v>
      </c>
      <c r="CI47" s="2">
        <v>5368790.739999999</v>
      </c>
      <c r="CJ47" s="2">
        <v>8459092.88</v>
      </c>
      <c r="CK47" s="2">
        <v>33207850.19</v>
      </c>
      <c r="CL47" s="2">
        <v>10045962.92</v>
      </c>
      <c r="CM47" s="2">
        <v>6264079.52</v>
      </c>
      <c r="CN47" s="2">
        <v>181848747.48999998</v>
      </c>
      <c r="CO47" s="2">
        <v>100078464.06</v>
      </c>
      <c r="CP47" s="2">
        <v>8768814.13</v>
      </c>
      <c r="CQ47" s="2">
        <v>10619892.31</v>
      </c>
      <c r="CR47" s="2">
        <v>2330008.9899999998</v>
      </c>
      <c r="CS47" s="2">
        <v>2985988.09</v>
      </c>
      <c r="CT47" s="2">
        <v>1604499.52</v>
      </c>
      <c r="CU47" s="2">
        <v>2969713.41</v>
      </c>
      <c r="CV47" s="2">
        <v>785313.77</v>
      </c>
      <c r="CW47" s="2">
        <v>2064503.3599999999</v>
      </c>
      <c r="CX47" s="2">
        <v>3692245.4299999997</v>
      </c>
      <c r="CY47" s="2">
        <v>1791744.24</v>
      </c>
      <c r="CZ47" s="2">
        <v>16171986.7</v>
      </c>
      <c r="DA47" s="2">
        <v>2207668.73</v>
      </c>
      <c r="DB47" s="2">
        <v>2933364.59</v>
      </c>
      <c r="DC47" s="2">
        <v>2039621.96</v>
      </c>
      <c r="DD47" s="2">
        <v>1793659.22</v>
      </c>
      <c r="DE47" s="2">
        <v>3674301.4099999997</v>
      </c>
      <c r="DF47" s="2">
        <v>148506808.54999998</v>
      </c>
      <c r="DG47" s="2">
        <v>1481847.92</v>
      </c>
      <c r="DH47" s="2">
        <v>15688854.43</v>
      </c>
      <c r="DI47" s="2">
        <v>20064101.52</v>
      </c>
      <c r="DJ47" s="2">
        <v>5138552.85</v>
      </c>
      <c r="DK47" s="2">
        <v>3393288.42</v>
      </c>
      <c r="DL47" s="2">
        <v>44060412.07</v>
      </c>
      <c r="DM47" s="2">
        <v>3251777.3000000003</v>
      </c>
      <c r="DN47" s="2">
        <v>10773193.530000001</v>
      </c>
      <c r="DO47" s="2">
        <v>22176226.759999998</v>
      </c>
      <c r="DP47" s="2">
        <v>2394926.49</v>
      </c>
      <c r="DQ47" s="2">
        <v>4153485.2600000002</v>
      </c>
      <c r="DR47" s="2">
        <v>10270451.44</v>
      </c>
      <c r="DS47" s="2">
        <v>6448576.26</v>
      </c>
      <c r="DT47" s="2">
        <v>2276233.64</v>
      </c>
      <c r="DU47" s="2">
        <v>3457006.9800000004</v>
      </c>
      <c r="DV47" s="2">
        <v>2330669.0100000002</v>
      </c>
      <c r="DW47" s="2">
        <v>3245020.85</v>
      </c>
      <c r="DX47" s="2">
        <v>2802823.1300000004</v>
      </c>
      <c r="DY47" s="2">
        <v>3373993.63</v>
      </c>
      <c r="DZ47" s="2">
        <v>8836012.5</v>
      </c>
      <c r="EA47" s="2">
        <v>4419874.779999999</v>
      </c>
      <c r="EB47" s="2">
        <v>4436714.73</v>
      </c>
      <c r="EC47" s="2">
        <v>2685809.29</v>
      </c>
      <c r="ED47" s="2">
        <v>15537226.19</v>
      </c>
      <c r="EE47" s="2">
        <v>2461707.22</v>
      </c>
      <c r="EF47" s="2">
        <v>11508390.569999998</v>
      </c>
      <c r="EG47" s="2">
        <v>2595090.07</v>
      </c>
      <c r="EH47" s="2">
        <v>2468580.48</v>
      </c>
      <c r="EI47" s="2">
        <v>123959214.66</v>
      </c>
      <c r="EJ47" s="2">
        <v>58891501.9</v>
      </c>
      <c r="EK47" s="2">
        <v>4784910.11</v>
      </c>
      <c r="EL47" s="2">
        <v>3489717.1</v>
      </c>
      <c r="EM47" s="2">
        <v>4511928.08</v>
      </c>
      <c r="EN47" s="2">
        <v>8324858.95</v>
      </c>
      <c r="EO47" s="2">
        <v>3710172.8600000003</v>
      </c>
      <c r="EP47" s="2">
        <v>3692978.81</v>
      </c>
      <c r="EQ47" s="2">
        <v>15927769.620000001</v>
      </c>
      <c r="ER47" s="2">
        <v>3621271.5700000003</v>
      </c>
      <c r="ES47" s="2">
        <v>1589135.05</v>
      </c>
      <c r="ET47" s="2">
        <v>2550053.67</v>
      </c>
      <c r="EU47" s="2">
        <v>4660117.899999999</v>
      </c>
      <c r="EV47" s="2">
        <v>1028778.69</v>
      </c>
      <c r="EW47" s="2">
        <v>6797927.55</v>
      </c>
      <c r="EX47" s="2">
        <v>2833473.44</v>
      </c>
      <c r="EY47" s="2">
        <v>11966365.7</v>
      </c>
      <c r="EZ47" s="2">
        <v>1642500.84</v>
      </c>
      <c r="FA47" s="2">
        <v>22215910.150000002</v>
      </c>
      <c r="FB47" s="2">
        <v>3646666.0900000003</v>
      </c>
      <c r="FC47" s="2">
        <v>19016527.3</v>
      </c>
      <c r="FD47" s="2">
        <v>3380833.3800000004</v>
      </c>
      <c r="FE47" s="2">
        <v>1402439.6199999999</v>
      </c>
      <c r="FF47" s="2">
        <v>2274286.08</v>
      </c>
      <c r="FG47" s="2">
        <v>1473100.41</v>
      </c>
      <c r="FH47" s="2">
        <v>1389663.03</v>
      </c>
      <c r="FI47" s="2">
        <v>13617774.07</v>
      </c>
      <c r="FJ47" s="2">
        <v>12262488.34</v>
      </c>
      <c r="FK47" s="2">
        <v>15292380.870000001</v>
      </c>
      <c r="FL47" s="2">
        <v>28555887.82</v>
      </c>
      <c r="FM47" s="2">
        <v>20464776.15</v>
      </c>
      <c r="FN47" s="2">
        <v>132711735.58999999</v>
      </c>
      <c r="FO47" s="2">
        <v>8196585.6</v>
      </c>
      <c r="FP47" s="2">
        <v>16772491.27</v>
      </c>
      <c r="FQ47" s="2">
        <v>6536350.09</v>
      </c>
      <c r="FR47" s="2">
        <v>1890002.38</v>
      </c>
      <c r="FS47" s="2">
        <v>2061881.6199999999</v>
      </c>
      <c r="FT47" s="2">
        <v>1349924.01</v>
      </c>
      <c r="FU47" s="2">
        <v>6327406.83</v>
      </c>
      <c r="FV47" s="2">
        <v>5125226.55</v>
      </c>
      <c r="FW47" s="2">
        <v>1805847.93</v>
      </c>
      <c r="FX47" s="2">
        <v>1250557.77</v>
      </c>
      <c r="FY47" s="39"/>
      <c r="FZ47" s="39">
        <f>SUM(C47:FX47)</f>
        <v>5820718919.719998</v>
      </c>
      <c r="GA47" s="39"/>
      <c r="GB47" s="39"/>
      <c r="GC47" s="39"/>
      <c r="GD47" s="39"/>
      <c r="GG47" s="19"/>
    </row>
    <row r="48" spans="1:195" s="5" customFormat="1" ht="15">
      <c r="A48" s="3" t="s">
        <v>296</v>
      </c>
      <c r="B48" s="2" t="s">
        <v>297</v>
      </c>
      <c r="C48" s="39">
        <f aca="true" t="shared" si="8" ref="C48:BN48">ROUND(C47/C16,2)</f>
        <v>7356.89</v>
      </c>
      <c r="D48" s="39">
        <f t="shared" si="8"/>
        <v>7083.93</v>
      </c>
      <c r="E48" s="39">
        <f t="shared" si="8"/>
        <v>7789.96</v>
      </c>
      <c r="F48" s="39">
        <f t="shared" si="8"/>
        <v>7006.15</v>
      </c>
      <c r="G48" s="39">
        <f t="shared" si="8"/>
        <v>7512.22</v>
      </c>
      <c r="H48" s="39">
        <f t="shared" si="8"/>
        <v>7488.41</v>
      </c>
      <c r="I48" s="39">
        <f t="shared" si="8"/>
        <v>7558.5</v>
      </c>
      <c r="J48" s="39">
        <f t="shared" si="8"/>
        <v>7101.71</v>
      </c>
      <c r="K48" s="39">
        <f t="shared" si="8"/>
        <v>9550.07</v>
      </c>
      <c r="L48" s="39">
        <f t="shared" si="8"/>
        <v>7432.94</v>
      </c>
      <c r="M48" s="39">
        <f t="shared" si="8"/>
        <v>8458.46</v>
      </c>
      <c r="N48" s="39">
        <f t="shared" si="8"/>
        <v>7218.8</v>
      </c>
      <c r="O48" s="39">
        <f t="shared" si="8"/>
        <v>7019.84</v>
      </c>
      <c r="P48" s="39">
        <f t="shared" si="8"/>
        <v>13577.4</v>
      </c>
      <c r="Q48" s="39">
        <f t="shared" si="8"/>
        <v>7571.13</v>
      </c>
      <c r="R48" s="39">
        <f t="shared" si="8"/>
        <v>8301.17</v>
      </c>
      <c r="S48" s="39">
        <f t="shared" si="8"/>
        <v>7357.22</v>
      </c>
      <c r="T48" s="39">
        <f t="shared" si="8"/>
        <v>12267.36</v>
      </c>
      <c r="U48" s="39">
        <f t="shared" si="8"/>
        <v>14417.08</v>
      </c>
      <c r="V48" s="39">
        <f t="shared" si="8"/>
        <v>9644.76</v>
      </c>
      <c r="W48" s="39">
        <f t="shared" si="8"/>
        <v>7465.44</v>
      </c>
      <c r="X48" s="39">
        <f t="shared" si="8"/>
        <v>14659.13</v>
      </c>
      <c r="Y48" s="39">
        <f t="shared" si="8"/>
        <v>7827.87</v>
      </c>
      <c r="Z48" s="39">
        <f t="shared" si="8"/>
        <v>9481.06</v>
      </c>
      <c r="AA48" s="39">
        <f t="shared" si="8"/>
        <v>7134.31</v>
      </c>
      <c r="AB48" s="39">
        <f t="shared" si="8"/>
        <v>7191.66</v>
      </c>
      <c r="AC48" s="39">
        <f t="shared" si="8"/>
        <v>7482.75</v>
      </c>
      <c r="AD48" s="39">
        <f t="shared" si="8"/>
        <v>7217.33</v>
      </c>
      <c r="AE48" s="39">
        <f t="shared" si="8"/>
        <v>13251.45</v>
      </c>
      <c r="AF48" s="39">
        <f t="shared" si="8"/>
        <v>11738.27</v>
      </c>
      <c r="AG48" s="39">
        <f t="shared" si="8"/>
        <v>7616.61</v>
      </c>
      <c r="AH48" s="39">
        <f t="shared" si="8"/>
        <v>7302.66</v>
      </c>
      <c r="AI48" s="39">
        <f t="shared" si="8"/>
        <v>9201.14</v>
      </c>
      <c r="AJ48" s="39">
        <f t="shared" si="8"/>
        <v>10227.76</v>
      </c>
      <c r="AK48" s="39">
        <f t="shared" si="8"/>
        <v>11196.44</v>
      </c>
      <c r="AL48" s="39">
        <f t="shared" si="8"/>
        <v>10396.7</v>
      </c>
      <c r="AM48" s="39">
        <f t="shared" si="8"/>
        <v>7993.92</v>
      </c>
      <c r="AN48" s="39">
        <f t="shared" si="8"/>
        <v>7908.68</v>
      </c>
      <c r="AO48" s="39">
        <f t="shared" si="8"/>
        <v>6937.81</v>
      </c>
      <c r="AP48" s="39">
        <f t="shared" si="8"/>
        <v>7744.04</v>
      </c>
      <c r="AQ48" s="39">
        <f t="shared" si="8"/>
        <v>10281</v>
      </c>
      <c r="AR48" s="39">
        <f t="shared" si="8"/>
        <v>7004.01</v>
      </c>
      <c r="AS48" s="39">
        <f t="shared" si="8"/>
        <v>7600.35</v>
      </c>
      <c r="AT48" s="39">
        <f t="shared" si="8"/>
        <v>7114.17</v>
      </c>
      <c r="AU48" s="39">
        <f t="shared" si="8"/>
        <v>9560.02</v>
      </c>
      <c r="AV48" s="39">
        <f t="shared" si="8"/>
        <v>10106.66</v>
      </c>
      <c r="AW48" s="39">
        <f t="shared" si="8"/>
        <v>11262.85</v>
      </c>
      <c r="AX48" s="39">
        <f t="shared" si="8"/>
        <v>15505.15</v>
      </c>
      <c r="AY48" s="39">
        <f t="shared" si="8"/>
        <v>8106.58</v>
      </c>
      <c r="AZ48" s="39">
        <f t="shared" si="8"/>
        <v>7417.17</v>
      </c>
      <c r="BA48" s="39">
        <f t="shared" si="8"/>
        <v>6919.62</v>
      </c>
      <c r="BB48" s="39">
        <f t="shared" si="8"/>
        <v>6919.62</v>
      </c>
      <c r="BC48" s="39">
        <f t="shared" si="8"/>
        <v>7133.28</v>
      </c>
      <c r="BD48" s="39">
        <f t="shared" si="8"/>
        <v>6919.62</v>
      </c>
      <c r="BE48" s="39">
        <f t="shared" si="8"/>
        <v>7370.44</v>
      </c>
      <c r="BF48" s="39">
        <f t="shared" si="8"/>
        <v>6919.23</v>
      </c>
      <c r="BG48" s="39">
        <f t="shared" si="8"/>
        <v>7847.01</v>
      </c>
      <c r="BH48" s="39">
        <f t="shared" si="8"/>
        <v>7910.73</v>
      </c>
      <c r="BI48" s="39">
        <f t="shared" si="8"/>
        <v>10785.12</v>
      </c>
      <c r="BJ48" s="39">
        <f t="shared" si="8"/>
        <v>6919.62</v>
      </c>
      <c r="BK48" s="39">
        <f t="shared" si="8"/>
        <v>6919.62</v>
      </c>
      <c r="BL48" s="39">
        <f t="shared" si="8"/>
        <v>11761.92</v>
      </c>
      <c r="BM48" s="39">
        <f t="shared" si="8"/>
        <v>9702.57</v>
      </c>
      <c r="BN48" s="39">
        <f t="shared" si="8"/>
        <v>6919.62</v>
      </c>
      <c r="BO48" s="39">
        <f aca="true" t="shared" si="9" ref="BO48:DZ48">ROUND(BO47/BO16,2)</f>
        <v>7036.18</v>
      </c>
      <c r="BP48" s="39">
        <f t="shared" si="9"/>
        <v>11310.76</v>
      </c>
      <c r="BQ48" s="39">
        <f t="shared" si="9"/>
        <v>7548.62</v>
      </c>
      <c r="BR48" s="39">
        <f t="shared" si="9"/>
        <v>7055.13</v>
      </c>
      <c r="BS48" s="39">
        <f t="shared" si="9"/>
        <v>7559.1</v>
      </c>
      <c r="BT48" s="39">
        <f t="shared" si="9"/>
        <v>9830.8</v>
      </c>
      <c r="BU48" s="39">
        <f t="shared" si="9"/>
        <v>8505.68</v>
      </c>
      <c r="BV48" s="39">
        <f t="shared" si="9"/>
        <v>7245.16</v>
      </c>
      <c r="BW48" s="39">
        <f t="shared" si="9"/>
        <v>7275.29</v>
      </c>
      <c r="BX48" s="39">
        <f t="shared" si="9"/>
        <v>14841.22</v>
      </c>
      <c r="BY48" s="39">
        <f t="shared" si="9"/>
        <v>7838.11</v>
      </c>
      <c r="BZ48" s="39">
        <f t="shared" si="9"/>
        <v>10048.12</v>
      </c>
      <c r="CA48" s="39">
        <f t="shared" si="9"/>
        <v>11981.12</v>
      </c>
      <c r="CB48" s="39">
        <f t="shared" si="9"/>
        <v>7106.54</v>
      </c>
      <c r="CC48" s="39">
        <f t="shared" si="9"/>
        <v>11479.52</v>
      </c>
      <c r="CD48" s="39">
        <f t="shared" si="9"/>
        <v>13841.75</v>
      </c>
      <c r="CE48" s="39">
        <f t="shared" si="9"/>
        <v>12157.72</v>
      </c>
      <c r="CF48" s="39">
        <f t="shared" si="9"/>
        <v>13002.05</v>
      </c>
      <c r="CG48" s="39">
        <f t="shared" si="9"/>
        <v>11115.93</v>
      </c>
      <c r="CH48" s="39">
        <f t="shared" si="9"/>
        <v>13198.65</v>
      </c>
      <c r="CI48" s="39">
        <f t="shared" si="9"/>
        <v>7283.67</v>
      </c>
      <c r="CJ48" s="39">
        <f t="shared" si="9"/>
        <v>7803.59</v>
      </c>
      <c r="CK48" s="39">
        <f t="shared" si="9"/>
        <v>7165.05</v>
      </c>
      <c r="CL48" s="39">
        <f t="shared" si="9"/>
        <v>7517.18</v>
      </c>
      <c r="CM48" s="39">
        <f t="shared" si="9"/>
        <v>8042.21</v>
      </c>
      <c r="CN48" s="39">
        <f t="shared" si="9"/>
        <v>6913.66</v>
      </c>
      <c r="CO48" s="39">
        <f t="shared" si="9"/>
        <v>6919.62</v>
      </c>
      <c r="CP48" s="39">
        <f t="shared" si="9"/>
        <v>7594.68</v>
      </c>
      <c r="CQ48" s="39">
        <f t="shared" si="9"/>
        <v>7318.01</v>
      </c>
      <c r="CR48" s="39">
        <f t="shared" si="9"/>
        <v>11310.72</v>
      </c>
      <c r="CS48" s="39">
        <f t="shared" si="9"/>
        <v>9156.66</v>
      </c>
      <c r="CT48" s="39">
        <f t="shared" si="9"/>
        <v>13055.33</v>
      </c>
      <c r="CU48" s="39">
        <f t="shared" si="9"/>
        <v>6956.46</v>
      </c>
      <c r="CV48" s="39">
        <f t="shared" si="9"/>
        <v>13777.43</v>
      </c>
      <c r="CW48" s="39">
        <f t="shared" si="9"/>
        <v>12087.26</v>
      </c>
      <c r="CX48" s="39">
        <f t="shared" si="9"/>
        <v>7991.87</v>
      </c>
      <c r="CY48" s="39">
        <f t="shared" si="9"/>
        <v>7689.89</v>
      </c>
      <c r="CZ48" s="39">
        <f t="shared" si="9"/>
        <v>6920.57</v>
      </c>
      <c r="DA48" s="39">
        <f t="shared" si="9"/>
        <v>11749.17</v>
      </c>
      <c r="DB48" s="39">
        <f t="shared" si="9"/>
        <v>9502.31</v>
      </c>
      <c r="DC48" s="39">
        <f t="shared" si="9"/>
        <v>12660.6</v>
      </c>
      <c r="DD48" s="39">
        <f t="shared" si="9"/>
        <v>13044.79</v>
      </c>
      <c r="DE48" s="39">
        <f t="shared" si="9"/>
        <v>7920.46</v>
      </c>
      <c r="DF48" s="39">
        <f t="shared" si="9"/>
        <v>6919.62</v>
      </c>
      <c r="DG48" s="39">
        <f t="shared" si="9"/>
        <v>14006.12</v>
      </c>
      <c r="DH48" s="39">
        <f t="shared" si="9"/>
        <v>6919.62</v>
      </c>
      <c r="DI48" s="39">
        <f t="shared" si="9"/>
        <v>6982.7</v>
      </c>
      <c r="DJ48" s="39">
        <f t="shared" si="9"/>
        <v>7729.47</v>
      </c>
      <c r="DK48" s="39">
        <f t="shared" si="9"/>
        <v>9075.39</v>
      </c>
      <c r="DL48" s="39">
        <f t="shared" si="9"/>
        <v>7253.34</v>
      </c>
      <c r="DM48" s="39">
        <f t="shared" si="9"/>
        <v>10332.94</v>
      </c>
      <c r="DN48" s="39">
        <f t="shared" si="9"/>
        <v>7456.01</v>
      </c>
      <c r="DO48" s="39">
        <f t="shared" si="9"/>
        <v>7383.95</v>
      </c>
      <c r="DP48" s="39">
        <f t="shared" si="9"/>
        <v>11915.06</v>
      </c>
      <c r="DQ48" s="39">
        <f t="shared" si="9"/>
        <v>8134.52</v>
      </c>
      <c r="DR48" s="39">
        <f t="shared" si="9"/>
        <v>7535.18</v>
      </c>
      <c r="DS48" s="39">
        <f t="shared" si="9"/>
        <v>7938.66</v>
      </c>
      <c r="DT48" s="39">
        <f t="shared" si="9"/>
        <v>12370.84</v>
      </c>
      <c r="DU48" s="39">
        <f t="shared" si="9"/>
        <v>8304.12</v>
      </c>
      <c r="DV48" s="39">
        <f t="shared" si="9"/>
        <v>11618.49</v>
      </c>
      <c r="DW48" s="39">
        <f t="shared" si="9"/>
        <v>8858.92</v>
      </c>
      <c r="DX48" s="39">
        <f t="shared" si="9"/>
        <v>12133.43</v>
      </c>
      <c r="DY48" s="39">
        <f t="shared" si="9"/>
        <v>10071.62</v>
      </c>
      <c r="DZ48" s="39">
        <f t="shared" si="9"/>
        <v>7599.56</v>
      </c>
      <c r="EA48" s="39">
        <f aca="true" t="shared" si="10" ref="EA48:FX48">ROUND(EA47/EA16,2)</f>
        <v>8256.82</v>
      </c>
      <c r="EB48" s="39">
        <f t="shared" si="10"/>
        <v>7725.43</v>
      </c>
      <c r="EC48" s="39">
        <f t="shared" si="10"/>
        <v>9194.83</v>
      </c>
      <c r="ED48" s="39">
        <f t="shared" si="10"/>
        <v>9423.93</v>
      </c>
      <c r="EE48" s="39">
        <f t="shared" si="10"/>
        <v>10597.1</v>
      </c>
      <c r="EF48" s="39">
        <f t="shared" si="10"/>
        <v>7277.34</v>
      </c>
      <c r="EG48" s="39">
        <f t="shared" si="10"/>
        <v>9355.05</v>
      </c>
      <c r="EH48" s="39">
        <f t="shared" si="10"/>
        <v>10324.47</v>
      </c>
      <c r="EI48" s="39">
        <f t="shared" si="10"/>
        <v>7210.03</v>
      </c>
      <c r="EJ48" s="39">
        <f t="shared" si="10"/>
        <v>6919.62</v>
      </c>
      <c r="EK48" s="39">
        <f t="shared" si="10"/>
        <v>7499.86</v>
      </c>
      <c r="EL48" s="39">
        <f t="shared" si="10"/>
        <v>7683.22</v>
      </c>
      <c r="EM48" s="39">
        <f t="shared" si="10"/>
        <v>7685.11</v>
      </c>
      <c r="EN48" s="39">
        <f t="shared" si="10"/>
        <v>7343.74</v>
      </c>
      <c r="EO48" s="39">
        <f t="shared" si="10"/>
        <v>7774.88</v>
      </c>
      <c r="EP48" s="39">
        <f t="shared" si="10"/>
        <v>9073.66</v>
      </c>
      <c r="EQ48" s="39">
        <f t="shared" si="10"/>
        <v>7304.98</v>
      </c>
      <c r="ER48" s="39">
        <f t="shared" si="10"/>
        <v>9309.18</v>
      </c>
      <c r="ES48" s="39">
        <f t="shared" si="10"/>
        <v>13298.2</v>
      </c>
      <c r="ET48" s="39">
        <f t="shared" si="10"/>
        <v>12642.8</v>
      </c>
      <c r="EU48" s="39">
        <f t="shared" si="10"/>
        <v>8201.55</v>
      </c>
      <c r="EV48" s="39">
        <f t="shared" si="10"/>
        <v>15611.21</v>
      </c>
      <c r="EW48" s="39">
        <f t="shared" si="10"/>
        <v>10022.01</v>
      </c>
      <c r="EX48" s="39">
        <f t="shared" si="10"/>
        <v>10843.76</v>
      </c>
      <c r="EY48" s="39">
        <f t="shared" si="10"/>
        <v>6926.58</v>
      </c>
      <c r="EZ48" s="39">
        <f t="shared" si="10"/>
        <v>13463.12</v>
      </c>
      <c r="FA48" s="39">
        <f t="shared" si="10"/>
        <v>7597</v>
      </c>
      <c r="FB48" s="39">
        <f t="shared" si="10"/>
        <v>8248.51</v>
      </c>
      <c r="FC48" s="39">
        <f t="shared" si="10"/>
        <v>6950.99</v>
      </c>
      <c r="FD48" s="39">
        <f t="shared" si="10"/>
        <v>8717.98</v>
      </c>
      <c r="FE48" s="39">
        <f t="shared" si="10"/>
        <v>13735.94</v>
      </c>
      <c r="FF48" s="39">
        <f t="shared" si="10"/>
        <v>11699</v>
      </c>
      <c r="FG48" s="39">
        <f t="shared" si="10"/>
        <v>13818.95</v>
      </c>
      <c r="FH48" s="39">
        <f t="shared" si="10"/>
        <v>13800.03</v>
      </c>
      <c r="FI48" s="39">
        <f t="shared" si="10"/>
        <v>7330.05</v>
      </c>
      <c r="FJ48" s="39">
        <f t="shared" si="10"/>
        <v>7064.46</v>
      </c>
      <c r="FK48" s="39">
        <f t="shared" si="10"/>
        <v>7112.74</v>
      </c>
      <c r="FL48" s="39">
        <f t="shared" si="10"/>
        <v>6919.62</v>
      </c>
      <c r="FM48" s="39">
        <f t="shared" si="10"/>
        <v>6919.62</v>
      </c>
      <c r="FN48" s="39">
        <f t="shared" si="10"/>
        <v>7144.87</v>
      </c>
      <c r="FO48" s="39">
        <f t="shared" si="10"/>
        <v>7380.99</v>
      </c>
      <c r="FP48" s="39">
        <f t="shared" si="10"/>
        <v>7458.75</v>
      </c>
      <c r="FQ48" s="39">
        <f t="shared" si="10"/>
        <v>7738.99</v>
      </c>
      <c r="FR48" s="39">
        <f t="shared" si="10"/>
        <v>12998.64</v>
      </c>
      <c r="FS48" s="39">
        <f t="shared" si="10"/>
        <v>12450.98</v>
      </c>
      <c r="FT48" s="39">
        <f t="shared" si="10"/>
        <v>13831.19</v>
      </c>
      <c r="FU48" s="39">
        <f t="shared" si="10"/>
        <v>7990.16</v>
      </c>
      <c r="FV48" s="39">
        <f t="shared" si="10"/>
        <v>7802.14</v>
      </c>
      <c r="FW48" s="39">
        <f t="shared" si="10"/>
        <v>13356.86</v>
      </c>
      <c r="FX48" s="39">
        <f t="shared" si="10"/>
        <v>14940.95</v>
      </c>
      <c r="FY48" s="39"/>
      <c r="FZ48" s="39">
        <f>FZ47/FZ16</f>
        <v>7290.476869460089</v>
      </c>
      <c r="GA48" s="39"/>
      <c r="GB48" s="39"/>
      <c r="GC48" s="39"/>
      <c r="GD48" s="39"/>
      <c r="GE48" s="2"/>
      <c r="GF48" s="2"/>
      <c r="GG48" s="19"/>
      <c r="GH48" s="39"/>
      <c r="GI48" s="39"/>
      <c r="GJ48" s="39"/>
      <c r="GK48" s="39"/>
      <c r="GL48" s="39"/>
      <c r="GM48" s="39"/>
    </row>
    <row r="49" spans="1:189" s="5" customFormat="1" ht="15">
      <c r="A49" s="3" t="s">
        <v>298</v>
      </c>
      <c r="B49" s="2" t="s">
        <v>299</v>
      </c>
      <c r="C49" s="39">
        <f>C48</f>
        <v>7356.89</v>
      </c>
      <c r="D49" s="39">
        <f aca="true" t="shared" si="11" ref="D49:BO49">D48</f>
        <v>7083.93</v>
      </c>
      <c r="E49" s="39">
        <f t="shared" si="11"/>
        <v>7789.96</v>
      </c>
      <c r="F49" s="39">
        <f t="shared" si="11"/>
        <v>7006.15</v>
      </c>
      <c r="G49" s="39">
        <f t="shared" si="11"/>
        <v>7512.22</v>
      </c>
      <c r="H49" s="39">
        <f t="shared" si="11"/>
        <v>7488.41</v>
      </c>
      <c r="I49" s="39">
        <f t="shared" si="11"/>
        <v>7558.5</v>
      </c>
      <c r="J49" s="39">
        <f t="shared" si="11"/>
        <v>7101.71</v>
      </c>
      <c r="K49" s="39">
        <f t="shared" si="11"/>
        <v>9550.07</v>
      </c>
      <c r="L49" s="39">
        <f t="shared" si="11"/>
        <v>7432.94</v>
      </c>
      <c r="M49" s="39">
        <f t="shared" si="11"/>
        <v>8458.46</v>
      </c>
      <c r="N49" s="39">
        <f t="shared" si="11"/>
        <v>7218.8</v>
      </c>
      <c r="O49" s="39">
        <f t="shared" si="11"/>
        <v>7019.84</v>
      </c>
      <c r="P49" s="39">
        <f t="shared" si="11"/>
        <v>13577.4</v>
      </c>
      <c r="Q49" s="39">
        <f t="shared" si="11"/>
        <v>7571.13</v>
      </c>
      <c r="R49" s="39">
        <f t="shared" si="11"/>
        <v>8301.17</v>
      </c>
      <c r="S49" s="39">
        <f t="shared" si="11"/>
        <v>7357.22</v>
      </c>
      <c r="T49" s="39">
        <f t="shared" si="11"/>
        <v>12267.36</v>
      </c>
      <c r="U49" s="39">
        <f t="shared" si="11"/>
        <v>14417.08</v>
      </c>
      <c r="V49" s="39">
        <f t="shared" si="11"/>
        <v>9644.76</v>
      </c>
      <c r="W49" s="39">
        <f t="shared" si="11"/>
        <v>7465.44</v>
      </c>
      <c r="X49" s="39">
        <f t="shared" si="11"/>
        <v>14659.13</v>
      </c>
      <c r="Y49" s="39">
        <f t="shared" si="11"/>
        <v>7827.87</v>
      </c>
      <c r="Z49" s="39">
        <f t="shared" si="11"/>
        <v>9481.06</v>
      </c>
      <c r="AA49" s="39">
        <f t="shared" si="11"/>
        <v>7134.31</v>
      </c>
      <c r="AB49" s="39">
        <f t="shared" si="11"/>
        <v>7191.66</v>
      </c>
      <c r="AC49" s="39">
        <f t="shared" si="11"/>
        <v>7482.75</v>
      </c>
      <c r="AD49" s="39">
        <f t="shared" si="11"/>
        <v>7217.33</v>
      </c>
      <c r="AE49" s="39">
        <f t="shared" si="11"/>
        <v>13251.45</v>
      </c>
      <c r="AF49" s="39">
        <f t="shared" si="11"/>
        <v>11738.27</v>
      </c>
      <c r="AG49" s="39">
        <f t="shared" si="11"/>
        <v>7616.61</v>
      </c>
      <c r="AH49" s="39">
        <f t="shared" si="11"/>
        <v>7302.66</v>
      </c>
      <c r="AI49" s="39">
        <f t="shared" si="11"/>
        <v>9201.14</v>
      </c>
      <c r="AJ49" s="39">
        <f t="shared" si="11"/>
        <v>10227.76</v>
      </c>
      <c r="AK49" s="39">
        <f t="shared" si="11"/>
        <v>11196.44</v>
      </c>
      <c r="AL49" s="39">
        <f t="shared" si="11"/>
        <v>10396.7</v>
      </c>
      <c r="AM49" s="39">
        <f t="shared" si="11"/>
        <v>7993.92</v>
      </c>
      <c r="AN49" s="39">
        <f t="shared" si="11"/>
        <v>7908.68</v>
      </c>
      <c r="AO49" s="39">
        <f t="shared" si="11"/>
        <v>6937.81</v>
      </c>
      <c r="AP49" s="39">
        <f t="shared" si="11"/>
        <v>7744.04</v>
      </c>
      <c r="AQ49" s="39">
        <f t="shared" si="11"/>
        <v>10281</v>
      </c>
      <c r="AR49" s="39">
        <f t="shared" si="11"/>
        <v>7004.01</v>
      </c>
      <c r="AS49" s="39">
        <f t="shared" si="11"/>
        <v>7600.35</v>
      </c>
      <c r="AT49" s="39">
        <f t="shared" si="11"/>
        <v>7114.17</v>
      </c>
      <c r="AU49" s="39">
        <f t="shared" si="11"/>
        <v>9560.02</v>
      </c>
      <c r="AV49" s="39">
        <f t="shared" si="11"/>
        <v>10106.66</v>
      </c>
      <c r="AW49" s="39">
        <f t="shared" si="11"/>
        <v>11262.85</v>
      </c>
      <c r="AX49" s="39">
        <f t="shared" si="11"/>
        <v>15505.15</v>
      </c>
      <c r="AY49" s="39">
        <f t="shared" si="11"/>
        <v>8106.58</v>
      </c>
      <c r="AZ49" s="39">
        <f t="shared" si="11"/>
        <v>7417.17</v>
      </c>
      <c r="BA49" s="39">
        <f t="shared" si="11"/>
        <v>6919.62</v>
      </c>
      <c r="BB49" s="39">
        <f t="shared" si="11"/>
        <v>6919.62</v>
      </c>
      <c r="BC49" s="39">
        <f t="shared" si="11"/>
        <v>7133.28</v>
      </c>
      <c r="BD49" s="39">
        <f t="shared" si="11"/>
        <v>6919.62</v>
      </c>
      <c r="BE49" s="39">
        <f t="shared" si="11"/>
        <v>7370.44</v>
      </c>
      <c r="BF49" s="39">
        <f t="shared" si="11"/>
        <v>6919.23</v>
      </c>
      <c r="BG49" s="39">
        <f t="shared" si="11"/>
        <v>7847.01</v>
      </c>
      <c r="BH49" s="39">
        <f t="shared" si="11"/>
        <v>7910.73</v>
      </c>
      <c r="BI49" s="39">
        <f t="shared" si="11"/>
        <v>10785.12</v>
      </c>
      <c r="BJ49" s="39">
        <f t="shared" si="11"/>
        <v>6919.62</v>
      </c>
      <c r="BK49" s="39">
        <f t="shared" si="11"/>
        <v>6919.62</v>
      </c>
      <c r="BL49" s="39">
        <f t="shared" si="11"/>
        <v>11761.92</v>
      </c>
      <c r="BM49" s="39">
        <f t="shared" si="11"/>
        <v>9702.57</v>
      </c>
      <c r="BN49" s="39">
        <f t="shared" si="11"/>
        <v>6919.62</v>
      </c>
      <c r="BO49" s="39">
        <f t="shared" si="11"/>
        <v>7036.18</v>
      </c>
      <c r="BP49" s="39">
        <f aca="true" t="shared" si="12" ref="BP49:EA49">BP48</f>
        <v>11310.76</v>
      </c>
      <c r="BQ49" s="39">
        <f t="shared" si="12"/>
        <v>7548.62</v>
      </c>
      <c r="BR49" s="39">
        <f t="shared" si="12"/>
        <v>7055.13</v>
      </c>
      <c r="BS49" s="39">
        <f t="shared" si="12"/>
        <v>7559.1</v>
      </c>
      <c r="BT49" s="39">
        <f t="shared" si="12"/>
        <v>9830.8</v>
      </c>
      <c r="BU49" s="39">
        <f t="shared" si="12"/>
        <v>8505.68</v>
      </c>
      <c r="BV49" s="39">
        <f t="shared" si="12"/>
        <v>7245.16</v>
      </c>
      <c r="BW49" s="39">
        <f t="shared" si="12"/>
        <v>7275.29</v>
      </c>
      <c r="BX49" s="39">
        <f t="shared" si="12"/>
        <v>14841.22</v>
      </c>
      <c r="BY49" s="39">
        <f t="shared" si="12"/>
        <v>7838.11</v>
      </c>
      <c r="BZ49" s="39">
        <f t="shared" si="12"/>
        <v>10048.12</v>
      </c>
      <c r="CA49" s="39">
        <f t="shared" si="12"/>
        <v>11981.12</v>
      </c>
      <c r="CB49" s="39">
        <f t="shared" si="12"/>
        <v>7106.54</v>
      </c>
      <c r="CC49" s="39">
        <f t="shared" si="12"/>
        <v>11479.52</v>
      </c>
      <c r="CD49" s="39">
        <f t="shared" si="12"/>
        <v>13841.75</v>
      </c>
      <c r="CE49" s="39">
        <f t="shared" si="12"/>
        <v>12157.72</v>
      </c>
      <c r="CF49" s="39">
        <f t="shared" si="12"/>
        <v>13002.05</v>
      </c>
      <c r="CG49" s="39">
        <f t="shared" si="12"/>
        <v>11115.93</v>
      </c>
      <c r="CH49" s="39">
        <f t="shared" si="12"/>
        <v>13198.65</v>
      </c>
      <c r="CI49" s="39">
        <f t="shared" si="12"/>
        <v>7283.67</v>
      </c>
      <c r="CJ49" s="39">
        <f t="shared" si="12"/>
        <v>7803.59</v>
      </c>
      <c r="CK49" s="39">
        <f t="shared" si="12"/>
        <v>7165.05</v>
      </c>
      <c r="CL49" s="39">
        <f t="shared" si="12"/>
        <v>7517.18</v>
      </c>
      <c r="CM49" s="39">
        <f t="shared" si="12"/>
        <v>8042.21</v>
      </c>
      <c r="CN49" s="39">
        <f t="shared" si="12"/>
        <v>6913.66</v>
      </c>
      <c r="CO49" s="39">
        <f t="shared" si="12"/>
        <v>6919.62</v>
      </c>
      <c r="CP49" s="39">
        <f t="shared" si="12"/>
        <v>7594.68</v>
      </c>
      <c r="CQ49" s="39">
        <f t="shared" si="12"/>
        <v>7318.01</v>
      </c>
      <c r="CR49" s="39">
        <f t="shared" si="12"/>
        <v>11310.72</v>
      </c>
      <c r="CS49" s="39">
        <f t="shared" si="12"/>
        <v>9156.66</v>
      </c>
      <c r="CT49" s="39">
        <f t="shared" si="12"/>
        <v>13055.33</v>
      </c>
      <c r="CU49" s="39">
        <f t="shared" si="12"/>
        <v>6956.46</v>
      </c>
      <c r="CV49" s="39">
        <f t="shared" si="12"/>
        <v>13777.43</v>
      </c>
      <c r="CW49" s="39">
        <f t="shared" si="12"/>
        <v>12087.26</v>
      </c>
      <c r="CX49" s="39">
        <f t="shared" si="12"/>
        <v>7991.87</v>
      </c>
      <c r="CY49" s="39">
        <f t="shared" si="12"/>
        <v>7689.89</v>
      </c>
      <c r="CZ49" s="39">
        <f t="shared" si="12"/>
        <v>6920.57</v>
      </c>
      <c r="DA49" s="39">
        <f t="shared" si="12"/>
        <v>11749.17</v>
      </c>
      <c r="DB49" s="39">
        <f t="shared" si="12"/>
        <v>9502.31</v>
      </c>
      <c r="DC49" s="39">
        <f t="shared" si="12"/>
        <v>12660.6</v>
      </c>
      <c r="DD49" s="39">
        <f t="shared" si="12"/>
        <v>13044.79</v>
      </c>
      <c r="DE49" s="39">
        <f t="shared" si="12"/>
        <v>7920.46</v>
      </c>
      <c r="DF49" s="39">
        <f t="shared" si="12"/>
        <v>6919.62</v>
      </c>
      <c r="DG49" s="39">
        <f t="shared" si="12"/>
        <v>14006.12</v>
      </c>
      <c r="DH49" s="39">
        <f t="shared" si="12"/>
        <v>6919.62</v>
      </c>
      <c r="DI49" s="39">
        <f t="shared" si="12"/>
        <v>6982.7</v>
      </c>
      <c r="DJ49" s="39">
        <f t="shared" si="12"/>
        <v>7729.47</v>
      </c>
      <c r="DK49" s="39">
        <f t="shared" si="12"/>
        <v>9075.39</v>
      </c>
      <c r="DL49" s="39">
        <f t="shared" si="12"/>
        <v>7253.34</v>
      </c>
      <c r="DM49" s="39">
        <f t="shared" si="12"/>
        <v>10332.94</v>
      </c>
      <c r="DN49" s="39">
        <f t="shared" si="12"/>
        <v>7456.01</v>
      </c>
      <c r="DO49" s="39">
        <f t="shared" si="12"/>
        <v>7383.95</v>
      </c>
      <c r="DP49" s="39">
        <f t="shared" si="12"/>
        <v>11915.06</v>
      </c>
      <c r="DQ49" s="39">
        <f t="shared" si="12"/>
        <v>8134.52</v>
      </c>
      <c r="DR49" s="39">
        <f t="shared" si="12"/>
        <v>7535.18</v>
      </c>
      <c r="DS49" s="39">
        <f t="shared" si="12"/>
        <v>7938.66</v>
      </c>
      <c r="DT49" s="39">
        <f t="shared" si="12"/>
        <v>12370.84</v>
      </c>
      <c r="DU49" s="39">
        <f t="shared" si="12"/>
        <v>8304.12</v>
      </c>
      <c r="DV49" s="39">
        <f t="shared" si="12"/>
        <v>11618.49</v>
      </c>
      <c r="DW49" s="39">
        <f t="shared" si="12"/>
        <v>8858.92</v>
      </c>
      <c r="DX49" s="39">
        <f t="shared" si="12"/>
        <v>12133.43</v>
      </c>
      <c r="DY49" s="39">
        <f t="shared" si="12"/>
        <v>10071.62</v>
      </c>
      <c r="DZ49" s="39">
        <f t="shared" si="12"/>
        <v>7599.56</v>
      </c>
      <c r="EA49" s="39">
        <f t="shared" si="12"/>
        <v>8256.82</v>
      </c>
      <c r="EB49" s="39">
        <f aca="true" t="shared" si="13" ref="EB49:FX49">EB48</f>
        <v>7725.43</v>
      </c>
      <c r="EC49" s="39">
        <f t="shared" si="13"/>
        <v>9194.83</v>
      </c>
      <c r="ED49" s="39">
        <f t="shared" si="13"/>
        <v>9423.93</v>
      </c>
      <c r="EE49" s="39">
        <f t="shared" si="13"/>
        <v>10597.1</v>
      </c>
      <c r="EF49" s="39">
        <f t="shared" si="13"/>
        <v>7277.34</v>
      </c>
      <c r="EG49" s="39">
        <f t="shared" si="13"/>
        <v>9355.05</v>
      </c>
      <c r="EH49" s="39">
        <f t="shared" si="13"/>
        <v>10324.47</v>
      </c>
      <c r="EI49" s="39">
        <f t="shared" si="13"/>
        <v>7210.03</v>
      </c>
      <c r="EJ49" s="39">
        <f t="shared" si="13"/>
        <v>6919.62</v>
      </c>
      <c r="EK49" s="39">
        <f t="shared" si="13"/>
        <v>7499.86</v>
      </c>
      <c r="EL49" s="39">
        <f t="shared" si="13"/>
        <v>7683.22</v>
      </c>
      <c r="EM49" s="39">
        <f t="shared" si="13"/>
        <v>7685.11</v>
      </c>
      <c r="EN49" s="39">
        <f t="shared" si="13"/>
        <v>7343.74</v>
      </c>
      <c r="EO49" s="39">
        <f t="shared" si="13"/>
        <v>7774.88</v>
      </c>
      <c r="EP49" s="39">
        <f t="shared" si="13"/>
        <v>9073.66</v>
      </c>
      <c r="EQ49" s="39">
        <f t="shared" si="13"/>
        <v>7304.98</v>
      </c>
      <c r="ER49" s="39">
        <f t="shared" si="13"/>
        <v>9309.18</v>
      </c>
      <c r="ES49" s="39">
        <f t="shared" si="13"/>
        <v>13298.2</v>
      </c>
      <c r="ET49" s="39">
        <f t="shared" si="13"/>
        <v>12642.8</v>
      </c>
      <c r="EU49" s="39">
        <f t="shared" si="13"/>
        <v>8201.55</v>
      </c>
      <c r="EV49" s="39">
        <f t="shared" si="13"/>
        <v>15611.21</v>
      </c>
      <c r="EW49" s="39">
        <f t="shared" si="13"/>
        <v>10022.01</v>
      </c>
      <c r="EX49" s="39">
        <f t="shared" si="13"/>
        <v>10843.76</v>
      </c>
      <c r="EY49" s="39">
        <f t="shared" si="13"/>
        <v>6926.58</v>
      </c>
      <c r="EZ49" s="39">
        <f t="shared" si="13"/>
        <v>13463.12</v>
      </c>
      <c r="FA49" s="39">
        <f t="shared" si="13"/>
        <v>7597</v>
      </c>
      <c r="FB49" s="39">
        <f t="shared" si="13"/>
        <v>8248.51</v>
      </c>
      <c r="FC49" s="39">
        <f t="shared" si="13"/>
        <v>6950.99</v>
      </c>
      <c r="FD49" s="39">
        <f t="shared" si="13"/>
        <v>8717.98</v>
      </c>
      <c r="FE49" s="39">
        <f t="shared" si="13"/>
        <v>13735.94</v>
      </c>
      <c r="FF49" s="39">
        <f t="shared" si="13"/>
        <v>11699</v>
      </c>
      <c r="FG49" s="39">
        <f t="shared" si="13"/>
        <v>13818.95</v>
      </c>
      <c r="FH49" s="39">
        <f t="shared" si="13"/>
        <v>13800.03</v>
      </c>
      <c r="FI49" s="39">
        <f t="shared" si="13"/>
        <v>7330.05</v>
      </c>
      <c r="FJ49" s="39">
        <f t="shared" si="13"/>
        <v>7064.46</v>
      </c>
      <c r="FK49" s="39">
        <f t="shared" si="13"/>
        <v>7112.74</v>
      </c>
      <c r="FL49" s="39">
        <f t="shared" si="13"/>
        <v>6919.62</v>
      </c>
      <c r="FM49" s="39">
        <f t="shared" si="13"/>
        <v>6919.62</v>
      </c>
      <c r="FN49" s="39">
        <f t="shared" si="13"/>
        <v>7144.87</v>
      </c>
      <c r="FO49" s="39">
        <f t="shared" si="13"/>
        <v>7380.99</v>
      </c>
      <c r="FP49" s="39">
        <f t="shared" si="13"/>
        <v>7458.75</v>
      </c>
      <c r="FQ49" s="39">
        <f t="shared" si="13"/>
        <v>7738.99</v>
      </c>
      <c r="FR49" s="39">
        <f t="shared" si="13"/>
        <v>12998.64</v>
      </c>
      <c r="FS49" s="39">
        <f t="shared" si="13"/>
        <v>12450.98</v>
      </c>
      <c r="FT49" s="39">
        <f t="shared" si="13"/>
        <v>13831.19</v>
      </c>
      <c r="FU49" s="39">
        <f t="shared" si="13"/>
        <v>7990.16</v>
      </c>
      <c r="FV49" s="39">
        <f t="shared" si="13"/>
        <v>7802.14</v>
      </c>
      <c r="FW49" s="39">
        <f t="shared" si="13"/>
        <v>13356.86</v>
      </c>
      <c r="FX49" s="39">
        <f t="shared" si="13"/>
        <v>14940.95</v>
      </c>
      <c r="FY49" s="39"/>
      <c r="FZ49" s="39"/>
      <c r="GA49" s="39"/>
      <c r="GB49" s="39"/>
      <c r="GC49" s="39"/>
      <c r="GD49" s="39"/>
      <c r="GG49" s="19"/>
    </row>
    <row r="50" spans="1:189" s="5" customFormat="1" ht="15">
      <c r="A50" s="3" t="s">
        <v>300</v>
      </c>
      <c r="B50" s="2" t="s">
        <v>301</v>
      </c>
      <c r="C50" s="5">
        <v>6919.56</v>
      </c>
      <c r="D50" s="5">
        <v>6919.56</v>
      </c>
      <c r="E50" s="5">
        <v>6919.56</v>
      </c>
      <c r="F50" s="5">
        <v>6919.56</v>
      </c>
      <c r="G50" s="5">
        <v>6919.56</v>
      </c>
      <c r="H50" s="5">
        <v>6919.56</v>
      </c>
      <c r="I50" s="5">
        <v>6919.56</v>
      </c>
      <c r="J50" s="5">
        <v>6919.56</v>
      </c>
      <c r="K50" s="5">
        <v>6919.56</v>
      </c>
      <c r="L50" s="5">
        <v>6919.56</v>
      </c>
      <c r="M50" s="5">
        <v>6919.56</v>
      </c>
      <c r="N50" s="5">
        <v>6919.56</v>
      </c>
      <c r="O50" s="5">
        <v>6919.56</v>
      </c>
      <c r="P50" s="5">
        <v>6919.56</v>
      </c>
      <c r="Q50" s="5">
        <v>6919.56</v>
      </c>
      <c r="R50" s="5">
        <v>6919.56</v>
      </c>
      <c r="S50" s="5">
        <v>6919.56</v>
      </c>
      <c r="T50" s="5">
        <v>6919.56</v>
      </c>
      <c r="U50" s="5">
        <v>6919.56</v>
      </c>
      <c r="V50" s="5">
        <v>6919.56</v>
      </c>
      <c r="W50" s="5">
        <v>6919.56</v>
      </c>
      <c r="X50" s="5">
        <v>6919.56</v>
      </c>
      <c r="Y50" s="5">
        <v>6919.56</v>
      </c>
      <c r="Z50" s="5">
        <v>6919.56</v>
      </c>
      <c r="AA50" s="5">
        <v>6919.56</v>
      </c>
      <c r="AB50" s="5">
        <v>6919.56</v>
      </c>
      <c r="AC50" s="5">
        <v>6919.56</v>
      </c>
      <c r="AD50" s="5">
        <v>6919.56</v>
      </c>
      <c r="AE50" s="5">
        <v>6919.56</v>
      </c>
      <c r="AF50" s="5">
        <v>6919.56</v>
      </c>
      <c r="AG50" s="5">
        <v>6919.56</v>
      </c>
      <c r="AH50" s="5">
        <v>6919.56</v>
      </c>
      <c r="AI50" s="5">
        <v>6919.56</v>
      </c>
      <c r="AJ50" s="5">
        <v>6919.56</v>
      </c>
      <c r="AK50" s="5">
        <v>6919.56</v>
      </c>
      <c r="AL50" s="5">
        <v>6919.56</v>
      </c>
      <c r="AM50" s="5">
        <v>6919.56</v>
      </c>
      <c r="AN50" s="5">
        <v>6919.56</v>
      </c>
      <c r="AO50" s="5">
        <v>6919.56</v>
      </c>
      <c r="AP50" s="5">
        <v>6919.56</v>
      </c>
      <c r="AQ50" s="5">
        <v>6919.56</v>
      </c>
      <c r="AR50" s="5">
        <v>6919.56</v>
      </c>
      <c r="AS50" s="5">
        <v>6919.56</v>
      </c>
      <c r="AT50" s="5">
        <v>6919.56</v>
      </c>
      <c r="AU50" s="5">
        <v>6919.56</v>
      </c>
      <c r="AV50" s="5">
        <v>6919.56</v>
      </c>
      <c r="AW50" s="5">
        <v>6919.56</v>
      </c>
      <c r="AX50" s="5">
        <v>6919.56</v>
      </c>
      <c r="AY50" s="5">
        <v>6919.56</v>
      </c>
      <c r="AZ50" s="5">
        <v>6919.56</v>
      </c>
      <c r="BA50" s="5">
        <v>6919.56</v>
      </c>
      <c r="BB50" s="5">
        <v>6919.56</v>
      </c>
      <c r="BC50" s="5">
        <v>6919.56</v>
      </c>
      <c r="BD50" s="5">
        <v>6919.56</v>
      </c>
      <c r="BE50" s="5">
        <v>6919.56</v>
      </c>
      <c r="BF50" s="5">
        <v>6919.56</v>
      </c>
      <c r="BG50" s="5">
        <v>6919.56</v>
      </c>
      <c r="BH50" s="5">
        <v>6919.56</v>
      </c>
      <c r="BI50" s="5">
        <v>6919.56</v>
      </c>
      <c r="BJ50" s="5">
        <v>6919.56</v>
      </c>
      <c r="BK50" s="5">
        <v>6919.56</v>
      </c>
      <c r="BL50" s="5">
        <v>6919.56</v>
      </c>
      <c r="BM50" s="5">
        <v>6919.56</v>
      </c>
      <c r="BN50" s="5">
        <v>6919.56</v>
      </c>
      <c r="BO50" s="5">
        <v>6919.56</v>
      </c>
      <c r="BP50" s="5">
        <v>6919.56</v>
      </c>
      <c r="BQ50" s="5">
        <v>6919.56</v>
      </c>
      <c r="BR50" s="5">
        <v>6919.56</v>
      </c>
      <c r="BS50" s="5">
        <v>6919.56</v>
      </c>
      <c r="BT50" s="5">
        <v>6919.56</v>
      </c>
      <c r="BU50" s="5">
        <v>6919.56</v>
      </c>
      <c r="BV50" s="5">
        <v>6919.56</v>
      </c>
      <c r="BW50" s="5">
        <v>6919.56</v>
      </c>
      <c r="BX50" s="5">
        <v>6919.56</v>
      </c>
      <c r="BY50" s="5">
        <v>6919.56</v>
      </c>
      <c r="BZ50" s="5">
        <v>6919.56</v>
      </c>
      <c r="CA50" s="5">
        <v>6919.56</v>
      </c>
      <c r="CB50" s="5">
        <v>6919.56</v>
      </c>
      <c r="CC50" s="5">
        <v>6919.56</v>
      </c>
      <c r="CD50" s="5">
        <v>6919.56</v>
      </c>
      <c r="CE50" s="5">
        <v>6919.56</v>
      </c>
      <c r="CF50" s="5">
        <v>6919.56</v>
      </c>
      <c r="CG50" s="5">
        <v>6919.56</v>
      </c>
      <c r="CH50" s="5">
        <v>6919.56</v>
      </c>
      <c r="CI50" s="5">
        <v>6919.56</v>
      </c>
      <c r="CJ50" s="5">
        <v>6919.56</v>
      </c>
      <c r="CK50" s="5">
        <v>6919.56</v>
      </c>
      <c r="CL50" s="5">
        <v>6919.56</v>
      </c>
      <c r="CM50" s="5">
        <v>6919.56</v>
      </c>
      <c r="CN50" s="5">
        <v>6919.56</v>
      </c>
      <c r="CO50" s="5">
        <v>6919.56</v>
      </c>
      <c r="CP50" s="5">
        <v>6919.56</v>
      </c>
      <c r="CQ50" s="5">
        <v>6919.56</v>
      </c>
      <c r="CR50" s="5">
        <v>6919.56</v>
      </c>
      <c r="CS50" s="5">
        <v>6919.56</v>
      </c>
      <c r="CT50" s="5">
        <v>6919.56</v>
      </c>
      <c r="CU50" s="5">
        <v>6919.56</v>
      </c>
      <c r="CV50" s="5">
        <v>6919.56</v>
      </c>
      <c r="CW50" s="5">
        <v>6919.56</v>
      </c>
      <c r="CX50" s="5">
        <v>6919.56</v>
      </c>
      <c r="CY50" s="5">
        <v>6919.56</v>
      </c>
      <c r="CZ50" s="5">
        <v>6919.56</v>
      </c>
      <c r="DA50" s="5">
        <v>6919.56</v>
      </c>
      <c r="DB50" s="5">
        <v>6919.56</v>
      </c>
      <c r="DC50" s="5">
        <v>6919.56</v>
      </c>
      <c r="DD50" s="5">
        <v>6919.56</v>
      </c>
      <c r="DE50" s="5">
        <v>6919.56</v>
      </c>
      <c r="DF50" s="5">
        <v>6919.56</v>
      </c>
      <c r="DG50" s="5">
        <v>6919.56</v>
      </c>
      <c r="DH50" s="5">
        <v>6919.56</v>
      </c>
      <c r="DI50" s="5">
        <v>6919.56</v>
      </c>
      <c r="DJ50" s="5">
        <v>6919.56</v>
      </c>
      <c r="DK50" s="5">
        <v>6919.56</v>
      </c>
      <c r="DL50" s="5">
        <v>6919.56</v>
      </c>
      <c r="DM50" s="5">
        <v>6919.56</v>
      </c>
      <c r="DN50" s="5">
        <v>6919.56</v>
      </c>
      <c r="DO50" s="5">
        <v>6919.56</v>
      </c>
      <c r="DP50" s="5">
        <v>6919.56</v>
      </c>
      <c r="DQ50" s="5">
        <v>6919.56</v>
      </c>
      <c r="DR50" s="5">
        <v>6919.56</v>
      </c>
      <c r="DS50" s="5">
        <v>6919.56</v>
      </c>
      <c r="DT50" s="5">
        <v>6919.56</v>
      </c>
      <c r="DU50" s="5">
        <v>6919.56</v>
      </c>
      <c r="DV50" s="5">
        <v>6919.56</v>
      </c>
      <c r="DW50" s="5">
        <v>6919.56</v>
      </c>
      <c r="DX50" s="5">
        <v>6919.56</v>
      </c>
      <c r="DY50" s="5">
        <v>6919.56</v>
      </c>
      <c r="DZ50" s="5">
        <v>6919.56</v>
      </c>
      <c r="EA50" s="5">
        <v>6919.56</v>
      </c>
      <c r="EB50" s="5">
        <v>6919.56</v>
      </c>
      <c r="EC50" s="5">
        <v>6919.56</v>
      </c>
      <c r="ED50" s="5">
        <v>6919.56</v>
      </c>
      <c r="EE50" s="5">
        <v>6919.56</v>
      </c>
      <c r="EF50" s="5">
        <v>6919.56</v>
      </c>
      <c r="EG50" s="5">
        <v>6919.56</v>
      </c>
      <c r="EH50" s="5">
        <v>6919.56</v>
      </c>
      <c r="EI50" s="5">
        <v>6919.56</v>
      </c>
      <c r="EJ50" s="5">
        <v>6919.56</v>
      </c>
      <c r="EK50" s="5">
        <v>6919.56</v>
      </c>
      <c r="EL50" s="5">
        <v>6919.56</v>
      </c>
      <c r="EM50" s="5">
        <v>6919.56</v>
      </c>
      <c r="EN50" s="5">
        <v>6919.56</v>
      </c>
      <c r="EO50" s="5">
        <v>6919.56</v>
      </c>
      <c r="EP50" s="5">
        <v>6919.56</v>
      </c>
      <c r="EQ50" s="5">
        <v>6919.56</v>
      </c>
      <c r="ER50" s="5">
        <v>6919.56</v>
      </c>
      <c r="ES50" s="5">
        <v>6919.56</v>
      </c>
      <c r="ET50" s="5">
        <v>6919.56</v>
      </c>
      <c r="EU50" s="5">
        <v>6919.56</v>
      </c>
      <c r="EV50" s="5">
        <v>6919.56</v>
      </c>
      <c r="EW50" s="5">
        <v>6919.56</v>
      </c>
      <c r="EX50" s="5">
        <v>6919.56</v>
      </c>
      <c r="EY50" s="5">
        <v>6919.56</v>
      </c>
      <c r="EZ50" s="5">
        <v>6919.56</v>
      </c>
      <c r="FA50" s="5">
        <v>6919.56</v>
      </c>
      <c r="FB50" s="5">
        <v>6919.56</v>
      </c>
      <c r="FC50" s="5">
        <v>6919.56</v>
      </c>
      <c r="FD50" s="5">
        <v>6919.56</v>
      </c>
      <c r="FE50" s="5">
        <v>6919.56</v>
      </c>
      <c r="FF50" s="5">
        <v>6919.56</v>
      </c>
      <c r="FG50" s="5">
        <v>6919.56</v>
      </c>
      <c r="FH50" s="5">
        <v>6919.56</v>
      </c>
      <c r="FI50" s="5">
        <v>6919.56</v>
      </c>
      <c r="FJ50" s="5">
        <v>6919.56</v>
      </c>
      <c r="FK50" s="5">
        <v>6919.56</v>
      </c>
      <c r="FL50" s="5">
        <v>6919.56</v>
      </c>
      <c r="FM50" s="5">
        <v>6919.56</v>
      </c>
      <c r="FN50" s="5">
        <v>6919.56</v>
      </c>
      <c r="FO50" s="5">
        <v>6919.56</v>
      </c>
      <c r="FP50" s="5">
        <v>6919.56</v>
      </c>
      <c r="FQ50" s="5">
        <v>6919.56</v>
      </c>
      <c r="FR50" s="5">
        <v>6919.56</v>
      </c>
      <c r="FS50" s="5">
        <v>6919.56</v>
      </c>
      <c r="FT50" s="5">
        <v>6919.56</v>
      </c>
      <c r="FU50" s="5">
        <v>6919.56</v>
      </c>
      <c r="FV50" s="5">
        <v>6919.56</v>
      </c>
      <c r="FW50" s="5">
        <v>6919.56</v>
      </c>
      <c r="FX50" s="5">
        <v>6919.56</v>
      </c>
      <c r="GG50" s="19"/>
    </row>
    <row r="51" spans="1:186" ht="15">
      <c r="A51" s="40"/>
      <c r="FZ51" s="38"/>
      <c r="GA51" s="38"/>
      <c r="GB51" s="38"/>
      <c r="GC51" s="38"/>
      <c r="GD51" s="38"/>
    </row>
    <row r="52" spans="1:186" ht="15.75">
      <c r="A52" s="40"/>
      <c r="B52" s="36" t="s">
        <v>302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2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38"/>
      <c r="GA52" s="38"/>
      <c r="GB52" s="38"/>
      <c r="GC52" s="38"/>
      <c r="GD52" s="38"/>
    </row>
    <row r="53" spans="1:256" ht="15">
      <c r="A53" s="57" t="s">
        <v>303</v>
      </c>
      <c r="B53" s="58" t="s">
        <v>304</v>
      </c>
      <c r="C53" s="59">
        <v>469912.24</v>
      </c>
      <c r="D53" s="59">
        <v>1776152.0799999998</v>
      </c>
      <c r="E53" s="59">
        <v>418753.08</v>
      </c>
      <c r="F53" s="59">
        <v>1185490.94</v>
      </c>
      <c r="G53" s="59">
        <v>108773.87</v>
      </c>
      <c r="H53" s="59">
        <v>75156.54000000001</v>
      </c>
      <c r="I53" s="59">
        <v>527892.96</v>
      </c>
      <c r="J53" s="59">
        <v>127932.48</v>
      </c>
      <c r="K53" s="59">
        <v>36523.53</v>
      </c>
      <c r="L53" s="59">
        <v>136836.56</v>
      </c>
      <c r="M53" s="59">
        <v>114198.06</v>
      </c>
      <c r="N53" s="59">
        <v>3804686.05</v>
      </c>
      <c r="O53" s="59">
        <v>823427.79</v>
      </c>
      <c r="P53" s="59">
        <v>19109.510000000002</v>
      </c>
      <c r="Q53" s="59">
        <v>1500146.9</v>
      </c>
      <c r="R53" s="59">
        <v>53909.86</v>
      </c>
      <c r="S53" s="59">
        <v>129055.08</v>
      </c>
      <c r="T53" s="59">
        <v>27523.699999999997</v>
      </c>
      <c r="U53" s="59">
        <v>16598.41</v>
      </c>
      <c r="V53" s="59">
        <v>28811.550000000003</v>
      </c>
      <c r="W53" s="7">
        <v>11484.56</v>
      </c>
      <c r="X53" s="59">
        <v>11645.28</v>
      </c>
      <c r="Y53" s="59">
        <v>34636.51</v>
      </c>
      <c r="Z53" s="59">
        <v>24633.69</v>
      </c>
      <c r="AA53" s="59">
        <v>1540392.6199999999</v>
      </c>
      <c r="AB53" s="59">
        <v>2848487.44</v>
      </c>
      <c r="AC53" s="59">
        <v>76228.26000000001</v>
      </c>
      <c r="AD53" s="59">
        <v>44114.11</v>
      </c>
      <c r="AE53" s="59">
        <v>39798.83</v>
      </c>
      <c r="AF53" s="59">
        <v>33211.44</v>
      </c>
      <c r="AG53" s="59">
        <v>181696.84</v>
      </c>
      <c r="AH53" s="59">
        <v>74515.45</v>
      </c>
      <c r="AI53" s="59">
        <v>15025.19</v>
      </c>
      <c r="AJ53" s="59">
        <v>27973.8</v>
      </c>
      <c r="AK53" s="59">
        <v>24880.48</v>
      </c>
      <c r="AL53" s="59">
        <v>35313.53</v>
      </c>
      <c r="AM53" s="59">
        <v>42338.3</v>
      </c>
      <c r="AN53" s="59">
        <v>72040.36</v>
      </c>
      <c r="AO53" s="59">
        <v>283282.86</v>
      </c>
      <c r="AP53" s="59">
        <v>4372594.109999999</v>
      </c>
      <c r="AQ53" s="59">
        <v>37941.57</v>
      </c>
      <c r="AR53" s="59">
        <v>3996154.19</v>
      </c>
      <c r="AS53" s="59">
        <v>456995.58</v>
      </c>
      <c r="AT53" s="59">
        <v>237120.26</v>
      </c>
      <c r="AU53" s="59">
        <v>39879.9</v>
      </c>
      <c r="AV53" s="59">
        <v>54459.07000000001</v>
      </c>
      <c r="AW53" s="59">
        <v>22922.809999999998</v>
      </c>
      <c r="AX53" s="59">
        <v>26551.67</v>
      </c>
      <c r="AY53" s="59">
        <v>66853.51999999999</v>
      </c>
      <c r="AZ53" s="59">
        <v>450043.37</v>
      </c>
      <c r="BA53" s="59">
        <v>511257.12</v>
      </c>
      <c r="BB53" s="59">
        <v>540416.1699999999</v>
      </c>
      <c r="BC53" s="59">
        <v>926332.6699999999</v>
      </c>
      <c r="BD53" s="59">
        <v>25891.74</v>
      </c>
      <c r="BE53" s="59">
        <v>87196.07</v>
      </c>
      <c r="BF53" s="59">
        <v>1659599.83</v>
      </c>
      <c r="BG53" s="59">
        <v>129186.44</v>
      </c>
      <c r="BH53" s="59">
        <v>93111.20999999999</v>
      </c>
      <c r="BI53" s="59">
        <v>57375.82000000001</v>
      </c>
      <c r="BJ53" s="59">
        <v>542065.44</v>
      </c>
      <c r="BK53" s="59">
        <v>788272.8400000001</v>
      </c>
      <c r="BL53" s="59">
        <v>31947.28</v>
      </c>
      <c r="BM53" s="59">
        <v>76219.03</v>
      </c>
      <c r="BN53" s="59">
        <v>115135.57</v>
      </c>
      <c r="BO53" s="59">
        <v>153983.59999999998</v>
      </c>
      <c r="BP53" s="59">
        <v>67989.05</v>
      </c>
      <c r="BQ53" s="59">
        <v>265600.44</v>
      </c>
      <c r="BR53" s="59">
        <v>294304.66</v>
      </c>
      <c r="BS53" s="59">
        <v>86353.56999999999</v>
      </c>
      <c r="BT53" s="59">
        <v>50434.75</v>
      </c>
      <c r="BU53" s="59">
        <v>51999.69</v>
      </c>
      <c r="BV53" s="59">
        <v>74118.04999999999</v>
      </c>
      <c r="BW53" s="59">
        <v>114798.17</v>
      </c>
      <c r="BX53" s="59">
        <v>9905.14</v>
      </c>
      <c r="BY53" s="59">
        <v>46810.29</v>
      </c>
      <c r="BZ53" s="59">
        <v>16605.870000000003</v>
      </c>
      <c r="CA53" s="59">
        <v>33060.740000000005</v>
      </c>
      <c r="CB53" s="59">
        <v>4669833.2299999995</v>
      </c>
      <c r="CC53" s="59">
        <v>30064</v>
      </c>
      <c r="CD53" s="59">
        <v>15904.8</v>
      </c>
      <c r="CE53" s="59">
        <v>40601.5</v>
      </c>
      <c r="CF53" s="59">
        <v>27274.81</v>
      </c>
      <c r="CG53" s="59">
        <v>40905.84</v>
      </c>
      <c r="CH53" s="59">
        <v>17590.989999999998</v>
      </c>
      <c r="CI53" s="59">
        <v>47315.22</v>
      </c>
      <c r="CJ53" s="59">
        <v>81306.31999999999</v>
      </c>
      <c r="CK53" s="59">
        <v>268431.18</v>
      </c>
      <c r="CL53" s="59">
        <v>117606.06</v>
      </c>
      <c r="CM53" s="59">
        <v>105543.42000000001</v>
      </c>
      <c r="CN53" s="59">
        <v>1572901.71</v>
      </c>
      <c r="CO53" s="59">
        <v>933625.5</v>
      </c>
      <c r="CP53" s="59">
        <v>67940.51</v>
      </c>
      <c r="CQ53" s="59">
        <v>63696.78999999999</v>
      </c>
      <c r="CR53" s="59">
        <v>32172.42</v>
      </c>
      <c r="CS53" s="59">
        <v>62453.18000000001</v>
      </c>
      <c r="CT53" s="59">
        <v>19208.61</v>
      </c>
      <c r="CU53" s="59">
        <v>21214.54</v>
      </c>
      <c r="CV53" s="59">
        <v>27952.079999999998</v>
      </c>
      <c r="CW53" s="59">
        <v>40232.77</v>
      </c>
      <c r="CX53" s="59">
        <v>19322.62</v>
      </c>
      <c r="CY53" s="59">
        <v>34516.58</v>
      </c>
      <c r="CZ53" s="59">
        <v>138465.72999999998</v>
      </c>
      <c r="DA53" s="59">
        <v>25440.43</v>
      </c>
      <c r="DB53" s="59">
        <v>38061.12</v>
      </c>
      <c r="DC53" s="59">
        <v>33861.86</v>
      </c>
      <c r="DD53" s="59">
        <v>11766.52</v>
      </c>
      <c r="DE53" s="59">
        <v>32122.43</v>
      </c>
      <c r="DF53" s="59">
        <v>1345770.81</v>
      </c>
      <c r="DG53" s="59">
        <v>23602.4</v>
      </c>
      <c r="DH53" s="59">
        <v>154371.62</v>
      </c>
      <c r="DI53" s="59">
        <v>237459.64</v>
      </c>
      <c r="DJ53" s="59">
        <v>59481.65</v>
      </c>
      <c r="DK53" s="59">
        <v>26711.410000000003</v>
      </c>
      <c r="DL53" s="59">
        <v>384843.67</v>
      </c>
      <c r="DM53" s="59">
        <v>53011.3</v>
      </c>
      <c r="DN53" s="59">
        <v>85430.76</v>
      </c>
      <c r="DO53" s="59">
        <v>129216.80000000002</v>
      </c>
      <c r="DP53" s="59">
        <v>25307</v>
      </c>
      <c r="DQ53" s="59">
        <v>62963.67</v>
      </c>
      <c r="DR53" s="59">
        <v>47378.11</v>
      </c>
      <c r="DS53" s="59">
        <v>28008.28</v>
      </c>
      <c r="DT53" s="59">
        <v>14810.289999999999</v>
      </c>
      <c r="DU53" s="59">
        <v>40721.67</v>
      </c>
      <c r="DV53" s="59">
        <v>18435.09</v>
      </c>
      <c r="DW53" s="59">
        <v>13417.73</v>
      </c>
      <c r="DX53" s="59">
        <v>7132.05</v>
      </c>
      <c r="DY53" s="59">
        <v>48552.36</v>
      </c>
      <c r="DZ53" s="59">
        <v>180436.03</v>
      </c>
      <c r="EA53" s="59">
        <v>48197.67</v>
      </c>
      <c r="EB53" s="59">
        <v>68520.85</v>
      </c>
      <c r="EC53" s="59">
        <v>32467.74</v>
      </c>
      <c r="ED53" s="59">
        <v>132470.34</v>
      </c>
      <c r="EE53" s="59">
        <v>15615.919999999998</v>
      </c>
      <c r="EF53" s="59">
        <v>62929.17</v>
      </c>
      <c r="EG53" s="59">
        <v>22918.04</v>
      </c>
      <c r="EH53" s="59">
        <v>14661.24</v>
      </c>
      <c r="EI53" s="59">
        <v>389780.87</v>
      </c>
      <c r="EJ53" s="59">
        <v>749653.42</v>
      </c>
      <c r="EK53" s="59">
        <v>63647.78</v>
      </c>
      <c r="EL53" s="59">
        <v>63865.92999999999</v>
      </c>
      <c r="EM53" s="59">
        <v>42468.240000000005</v>
      </c>
      <c r="EN53" s="59">
        <v>47773.95</v>
      </c>
      <c r="EO53" s="59">
        <v>29533.17</v>
      </c>
      <c r="EP53" s="59">
        <v>32180.370000000003</v>
      </c>
      <c r="EQ53" s="59">
        <v>139628.58000000002</v>
      </c>
      <c r="ER53" s="59">
        <v>61062.79</v>
      </c>
      <c r="ES53" s="59">
        <v>34157.46</v>
      </c>
      <c r="ET53" s="59">
        <v>17278.32</v>
      </c>
      <c r="EU53" s="59">
        <v>32792.63</v>
      </c>
      <c r="EV53" s="59">
        <v>0</v>
      </c>
      <c r="EW53" s="59">
        <v>39951.75</v>
      </c>
      <c r="EX53" s="59">
        <v>20322.97</v>
      </c>
      <c r="EY53" s="59">
        <v>9263.92</v>
      </c>
      <c r="EZ53" s="59">
        <v>11771.99</v>
      </c>
      <c r="FA53" s="59">
        <v>263816.74</v>
      </c>
      <c r="FB53" s="59">
        <v>64838.02</v>
      </c>
      <c r="FC53" s="59">
        <v>288159.64999999997</v>
      </c>
      <c r="FD53" s="59">
        <v>50102.130000000005</v>
      </c>
      <c r="FE53" s="59">
        <v>32973.01</v>
      </c>
      <c r="FF53" s="59">
        <v>32989.270000000004</v>
      </c>
      <c r="FG53" s="59">
        <v>11131.119999999999</v>
      </c>
      <c r="FH53" s="59">
        <v>25273.809999999998</v>
      </c>
      <c r="FI53" s="59">
        <v>143177.78</v>
      </c>
      <c r="FJ53" s="59">
        <v>84229.92</v>
      </c>
      <c r="FK53" s="59">
        <v>231058.62</v>
      </c>
      <c r="FL53" s="59">
        <v>185966.99</v>
      </c>
      <c r="FM53" s="59">
        <v>158020.46000000002</v>
      </c>
      <c r="FN53" s="59">
        <v>897065.28</v>
      </c>
      <c r="FO53" s="59">
        <v>107883.61</v>
      </c>
      <c r="FP53" s="59">
        <v>175596.11</v>
      </c>
      <c r="FQ53" s="59">
        <v>104476.04</v>
      </c>
      <c r="FR53" s="59">
        <v>30239.43</v>
      </c>
      <c r="FS53" s="59">
        <v>39999.37</v>
      </c>
      <c r="FT53" s="59">
        <v>24462.8</v>
      </c>
      <c r="FU53" s="59">
        <v>84319.2</v>
      </c>
      <c r="FV53" s="59">
        <v>88776.45999999999</v>
      </c>
      <c r="FW53" s="59">
        <v>33211.14</v>
      </c>
      <c r="FX53" s="59">
        <v>19969.43</v>
      </c>
      <c r="FY53" s="59">
        <v>194395.56</v>
      </c>
      <c r="FZ53" s="39">
        <f aca="true" t="shared" si="14" ref="FZ53:FZ60">SUM(C53:FY53)</f>
        <v>50593520.21000003</v>
      </c>
      <c r="GA53" s="59"/>
      <c r="GB53" s="59"/>
      <c r="GC53" s="59"/>
      <c r="GD53" s="59"/>
      <c r="GE53" s="59"/>
      <c r="GF53" s="59"/>
      <c r="GG53" s="12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61" t="s">
        <v>305</v>
      </c>
      <c r="B54" s="7" t="s">
        <v>306</v>
      </c>
      <c r="C54" s="62">
        <v>0</v>
      </c>
      <c r="D54" s="62">
        <v>1718746.2</v>
      </c>
      <c r="E54" s="62">
        <v>137977.42</v>
      </c>
      <c r="F54" s="62">
        <v>457145.87</v>
      </c>
      <c r="G54" s="62">
        <v>42429.1</v>
      </c>
      <c r="H54" s="62">
        <v>0</v>
      </c>
      <c r="I54" s="62">
        <v>81618.22</v>
      </c>
      <c r="J54" s="62">
        <v>55619.76</v>
      </c>
      <c r="K54" s="62">
        <v>66176.83</v>
      </c>
      <c r="L54" s="62">
        <v>53111.89</v>
      </c>
      <c r="M54" s="62">
        <v>109401.46</v>
      </c>
      <c r="N54" s="62">
        <v>1999300.58</v>
      </c>
      <c r="O54" s="62">
        <v>110241.62</v>
      </c>
      <c r="P54" s="62">
        <v>17388.32</v>
      </c>
      <c r="Q54" s="62">
        <v>1536779.6</v>
      </c>
      <c r="R54" s="62">
        <v>23477.63</v>
      </c>
      <c r="S54" s="62">
        <v>20914.89</v>
      </c>
      <c r="T54" s="62">
        <v>21700.65</v>
      </c>
      <c r="U54" s="62">
        <v>25846.32</v>
      </c>
      <c r="V54" s="62">
        <v>33110.98</v>
      </c>
      <c r="W54" s="63">
        <v>16743.13</v>
      </c>
      <c r="X54" s="62">
        <v>0</v>
      </c>
      <c r="Y54" s="62">
        <v>37677.5</v>
      </c>
      <c r="Z54" s="62">
        <v>38260.54</v>
      </c>
      <c r="AA54" s="62">
        <v>949650.5</v>
      </c>
      <c r="AB54" s="62">
        <v>907588.58</v>
      </c>
      <c r="AC54" s="62">
        <v>0</v>
      </c>
      <c r="AD54" s="62">
        <v>42290.42</v>
      </c>
      <c r="AE54" s="62">
        <v>14351.7</v>
      </c>
      <c r="AF54" s="62">
        <v>42595.6</v>
      </c>
      <c r="AG54" s="62">
        <v>0</v>
      </c>
      <c r="AH54" s="62">
        <v>264368.44</v>
      </c>
      <c r="AI54" s="62">
        <v>52662.7</v>
      </c>
      <c r="AJ54" s="62">
        <v>13610.85</v>
      </c>
      <c r="AK54" s="62">
        <v>10309.65</v>
      </c>
      <c r="AL54" s="62">
        <v>5650.76</v>
      </c>
      <c r="AM54" s="62">
        <v>31800.42</v>
      </c>
      <c r="AN54" s="62">
        <v>27958.04</v>
      </c>
      <c r="AO54" s="62">
        <v>71312.03</v>
      </c>
      <c r="AP54" s="62">
        <v>1559886.5</v>
      </c>
      <c r="AQ54" s="62">
        <v>13523.19</v>
      </c>
      <c r="AR54" s="62">
        <v>521750.09</v>
      </c>
      <c r="AS54" s="62">
        <v>48609.84</v>
      </c>
      <c r="AT54" s="62">
        <v>51944.01</v>
      </c>
      <c r="AU54" s="62">
        <v>0</v>
      </c>
      <c r="AV54" s="62">
        <v>53207.41</v>
      </c>
      <c r="AW54" s="62">
        <v>0</v>
      </c>
      <c r="AX54" s="62">
        <v>10765.74</v>
      </c>
      <c r="AY54" s="62">
        <v>13769.96</v>
      </c>
      <c r="AZ54" s="62">
        <v>79544.16</v>
      </c>
      <c r="BA54" s="62">
        <v>32973.39</v>
      </c>
      <c r="BB54" s="62">
        <v>56349.59</v>
      </c>
      <c r="BC54" s="62">
        <v>309407.86</v>
      </c>
      <c r="BD54" s="62">
        <v>9307.66</v>
      </c>
      <c r="BE54" s="62">
        <v>4244.15</v>
      </c>
      <c r="BF54" s="62">
        <v>500425.04</v>
      </c>
      <c r="BG54" s="62">
        <v>36621.32</v>
      </c>
      <c r="BH54" s="62">
        <v>0</v>
      </c>
      <c r="BI54" s="62">
        <v>3775.03</v>
      </c>
      <c r="BJ54" s="62">
        <v>0</v>
      </c>
      <c r="BK54" s="62">
        <v>275931.16</v>
      </c>
      <c r="BL54" s="62">
        <v>2306.34</v>
      </c>
      <c r="BM54" s="62">
        <v>24290.28</v>
      </c>
      <c r="BN54" s="62">
        <v>84187.76</v>
      </c>
      <c r="BO54" s="62">
        <v>0</v>
      </c>
      <c r="BP54" s="62">
        <v>0</v>
      </c>
      <c r="BQ54" s="62">
        <v>19873.79</v>
      </c>
      <c r="BR54" s="62">
        <v>103545.63</v>
      </c>
      <c r="BS54" s="62">
        <v>16302.23</v>
      </c>
      <c r="BT54" s="62">
        <v>0</v>
      </c>
      <c r="BU54" s="62">
        <v>0</v>
      </c>
      <c r="BV54" s="62">
        <v>17277.06</v>
      </c>
      <c r="BW54" s="62">
        <v>31635.65</v>
      </c>
      <c r="BX54" s="62">
        <v>0</v>
      </c>
      <c r="BY54" s="62">
        <v>21759.67</v>
      </c>
      <c r="BZ54" s="62">
        <v>15258.71</v>
      </c>
      <c r="CA54" s="62">
        <v>57577.93</v>
      </c>
      <c r="CB54" s="62">
        <v>3622424.13</v>
      </c>
      <c r="CC54" s="62">
        <v>3611.12</v>
      </c>
      <c r="CD54" s="62">
        <v>13399.55</v>
      </c>
      <c r="CE54" s="62">
        <v>23377.1</v>
      </c>
      <c r="CF54" s="62">
        <v>0</v>
      </c>
      <c r="CG54" s="62">
        <v>1109.19</v>
      </c>
      <c r="CH54" s="62">
        <v>0</v>
      </c>
      <c r="CI54" s="62">
        <v>26455.73</v>
      </c>
      <c r="CJ54" s="62">
        <v>9684.18</v>
      </c>
      <c r="CK54" s="62">
        <v>18880.71</v>
      </c>
      <c r="CL54" s="62">
        <v>10291.41</v>
      </c>
      <c r="CM54" s="62">
        <v>66599.28</v>
      </c>
      <c r="CN54" s="62">
        <v>646205.5</v>
      </c>
      <c r="CO54" s="62">
        <v>482654.48</v>
      </c>
      <c r="CP54" s="62">
        <v>14022.29</v>
      </c>
      <c r="CQ54" s="62">
        <v>78050.12</v>
      </c>
      <c r="CR54" s="62">
        <v>25835.6</v>
      </c>
      <c r="CS54" s="62">
        <v>14344.41</v>
      </c>
      <c r="CT54" s="62">
        <v>0</v>
      </c>
      <c r="CU54" s="62">
        <v>14348.25</v>
      </c>
      <c r="CV54" s="62">
        <v>17406.7</v>
      </c>
      <c r="CW54" s="62">
        <v>8635.82</v>
      </c>
      <c r="CX54" s="62">
        <v>25964.96</v>
      </c>
      <c r="CY54" s="62">
        <v>0</v>
      </c>
      <c r="CZ54" s="62">
        <v>172901.57</v>
      </c>
      <c r="DA54" s="62">
        <v>35980.45</v>
      </c>
      <c r="DB54" s="62">
        <v>50527.72</v>
      </c>
      <c r="DC54" s="62">
        <v>34144.27</v>
      </c>
      <c r="DD54" s="62">
        <v>0</v>
      </c>
      <c r="DE54" s="62">
        <v>15802.11</v>
      </c>
      <c r="DF54" s="62">
        <v>931209.09</v>
      </c>
      <c r="DG54" s="62">
        <v>17432.06</v>
      </c>
      <c r="DH54" s="62">
        <v>56755.18</v>
      </c>
      <c r="DI54" s="62">
        <v>228233.07</v>
      </c>
      <c r="DJ54" s="62">
        <v>18887.97</v>
      </c>
      <c r="DK54" s="62">
        <v>0</v>
      </c>
      <c r="DL54" s="62">
        <v>122422.19</v>
      </c>
      <c r="DM54" s="62">
        <v>0</v>
      </c>
      <c r="DN54" s="62">
        <v>21929.51</v>
      </c>
      <c r="DO54" s="62">
        <v>78820.12</v>
      </c>
      <c r="DP54" s="62">
        <v>20191.38</v>
      </c>
      <c r="DQ54" s="62">
        <v>39351.65</v>
      </c>
      <c r="DR54" s="62">
        <v>83800.91</v>
      </c>
      <c r="DS54" s="62">
        <v>54026.2</v>
      </c>
      <c r="DT54" s="62">
        <v>0</v>
      </c>
      <c r="DU54" s="62">
        <v>31688.06</v>
      </c>
      <c r="DV54" s="62">
        <v>16404.43</v>
      </c>
      <c r="DW54" s="62">
        <v>31964.04</v>
      </c>
      <c r="DX54" s="62">
        <v>19922.92</v>
      </c>
      <c r="DY54" s="62">
        <v>0</v>
      </c>
      <c r="DZ54" s="62">
        <v>17760.36</v>
      </c>
      <c r="EA54" s="62">
        <v>0</v>
      </c>
      <c r="EB54" s="62">
        <v>0</v>
      </c>
      <c r="EC54" s="62">
        <v>65079.34</v>
      </c>
      <c r="ED54" s="62">
        <v>14759.75</v>
      </c>
      <c r="EE54" s="62">
        <v>13978.81</v>
      </c>
      <c r="EF54" s="62">
        <v>22647.82</v>
      </c>
      <c r="EG54" s="62">
        <v>19411.98</v>
      </c>
      <c r="EH54" s="62">
        <v>10917.52</v>
      </c>
      <c r="EI54" s="62">
        <v>267973.59</v>
      </c>
      <c r="EJ54" s="62">
        <v>242203.48</v>
      </c>
      <c r="EK54" s="62">
        <v>21435.09</v>
      </c>
      <c r="EL54" s="62">
        <v>14242.59</v>
      </c>
      <c r="EM54" s="62">
        <v>17700.56</v>
      </c>
      <c r="EN54" s="62">
        <v>23960.3</v>
      </c>
      <c r="EO54" s="62">
        <v>15518.22</v>
      </c>
      <c r="EP54" s="62">
        <v>68421.71</v>
      </c>
      <c r="EQ54" s="62">
        <v>75618.51</v>
      </c>
      <c r="ER54" s="62">
        <v>24060.9</v>
      </c>
      <c r="ES54" s="62">
        <v>11992.13</v>
      </c>
      <c r="ET54" s="62">
        <v>11140.83</v>
      </c>
      <c r="EU54" s="62">
        <v>19594.68</v>
      </c>
      <c r="EV54" s="62">
        <v>0</v>
      </c>
      <c r="EW54" s="62">
        <v>29610.57</v>
      </c>
      <c r="EX54" s="62">
        <v>0</v>
      </c>
      <c r="EY54" s="62">
        <v>0</v>
      </c>
      <c r="EZ54" s="62">
        <v>1971.42</v>
      </c>
      <c r="FA54" s="62">
        <v>0</v>
      </c>
      <c r="FB54" s="62">
        <v>0</v>
      </c>
      <c r="FC54" s="62">
        <v>35219.53</v>
      </c>
      <c r="FD54" s="62">
        <v>30669.08</v>
      </c>
      <c r="FE54" s="62">
        <v>26107.11</v>
      </c>
      <c r="FF54" s="62">
        <v>44186.98</v>
      </c>
      <c r="FG54" s="62">
        <v>35337.88</v>
      </c>
      <c r="FH54" s="62">
        <v>19799.66</v>
      </c>
      <c r="FI54" s="62">
        <v>128755.25</v>
      </c>
      <c r="FJ54" s="62">
        <v>98422.49</v>
      </c>
      <c r="FK54" s="62">
        <v>131086</v>
      </c>
      <c r="FL54" s="62">
        <v>119901.53</v>
      </c>
      <c r="FM54" s="62">
        <v>59495.73</v>
      </c>
      <c r="FN54" s="62">
        <v>393065.45</v>
      </c>
      <c r="FO54" s="62">
        <v>75958.11</v>
      </c>
      <c r="FP54" s="62">
        <v>71785.71</v>
      </c>
      <c r="FQ54" s="62">
        <v>45913.25</v>
      </c>
      <c r="FR54" s="62">
        <v>39826.52</v>
      </c>
      <c r="FS54" s="62">
        <v>28328.97</v>
      </c>
      <c r="FT54" s="62">
        <v>23382.4</v>
      </c>
      <c r="FU54" s="62">
        <v>49396.79</v>
      </c>
      <c r="FV54" s="62">
        <v>5712.39</v>
      </c>
      <c r="FW54" s="62">
        <v>34534.48</v>
      </c>
      <c r="FX54" s="62">
        <v>23914.11</v>
      </c>
      <c r="FY54" s="59">
        <v>27255</v>
      </c>
      <c r="FZ54" s="39">
        <f t="shared" si="14"/>
        <v>22777619.359999985</v>
      </c>
      <c r="GA54" s="59"/>
      <c r="GB54" s="62"/>
      <c r="GC54" s="62"/>
      <c r="GD54" s="62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5">
      <c r="A55" s="65" t="s">
        <v>307</v>
      </c>
      <c r="B55" s="7" t="s">
        <v>308</v>
      </c>
      <c r="C55" s="59">
        <v>253978</v>
      </c>
      <c r="D55" s="59">
        <v>587289</v>
      </c>
      <c r="E55" s="59">
        <v>315245</v>
      </c>
      <c r="F55" s="59">
        <v>248171</v>
      </c>
      <c r="G55" s="59">
        <v>7539</v>
      </c>
      <c r="H55" s="59">
        <v>2744</v>
      </c>
      <c r="I55" s="59">
        <v>410819</v>
      </c>
      <c r="J55" s="59">
        <v>35586</v>
      </c>
      <c r="K55" s="59">
        <v>347</v>
      </c>
      <c r="L55" s="59">
        <v>44540</v>
      </c>
      <c r="M55" s="59">
        <v>67386</v>
      </c>
      <c r="N55" s="59">
        <v>428889</v>
      </c>
      <c r="O55" s="59">
        <v>61643</v>
      </c>
      <c r="P55" s="59">
        <v>173</v>
      </c>
      <c r="Q55" s="59">
        <v>1870754</v>
      </c>
      <c r="R55" s="59">
        <v>1531</v>
      </c>
      <c r="S55" s="59">
        <v>11323</v>
      </c>
      <c r="T55" s="59">
        <v>549</v>
      </c>
      <c r="U55" s="59">
        <v>0</v>
      </c>
      <c r="V55" s="59">
        <v>58</v>
      </c>
      <c r="W55" s="7">
        <v>0</v>
      </c>
      <c r="X55" s="59">
        <v>0</v>
      </c>
      <c r="Y55" s="59">
        <v>58</v>
      </c>
      <c r="Z55" s="59">
        <v>5026</v>
      </c>
      <c r="AA55" s="59">
        <v>467231</v>
      </c>
      <c r="AB55" s="59">
        <v>276426</v>
      </c>
      <c r="AC55" s="59">
        <v>491</v>
      </c>
      <c r="AD55" s="59">
        <v>2051</v>
      </c>
      <c r="AE55" s="59">
        <v>0</v>
      </c>
      <c r="AF55" s="59">
        <v>3957</v>
      </c>
      <c r="AG55" s="59">
        <v>838</v>
      </c>
      <c r="AH55" s="59">
        <v>0</v>
      </c>
      <c r="AI55" s="59">
        <v>0</v>
      </c>
      <c r="AJ55" s="59">
        <v>0</v>
      </c>
      <c r="AK55" s="59">
        <v>520</v>
      </c>
      <c r="AL55" s="59">
        <v>1445</v>
      </c>
      <c r="AM55" s="59">
        <v>0</v>
      </c>
      <c r="AN55" s="59">
        <v>0</v>
      </c>
      <c r="AO55" s="59">
        <v>23254</v>
      </c>
      <c r="AP55" s="59">
        <v>3351941</v>
      </c>
      <c r="AQ55" s="59">
        <v>1</v>
      </c>
      <c r="AR55" s="59">
        <v>299049</v>
      </c>
      <c r="AS55" s="59">
        <v>249759</v>
      </c>
      <c r="AT55" s="59">
        <v>3756</v>
      </c>
      <c r="AU55" s="59">
        <v>116</v>
      </c>
      <c r="AV55" s="59">
        <v>549</v>
      </c>
      <c r="AW55" s="59">
        <v>0</v>
      </c>
      <c r="AX55" s="59">
        <v>0</v>
      </c>
      <c r="AY55" s="59">
        <v>58</v>
      </c>
      <c r="AZ55" s="59">
        <v>207044</v>
      </c>
      <c r="BA55" s="59">
        <v>22646</v>
      </c>
      <c r="BB55" s="59">
        <v>68490</v>
      </c>
      <c r="BC55" s="59">
        <v>273115</v>
      </c>
      <c r="BD55" s="59">
        <v>6096</v>
      </c>
      <c r="BE55" s="59">
        <v>1098</v>
      </c>
      <c r="BF55" s="59">
        <v>34753</v>
      </c>
      <c r="BG55" s="59">
        <v>10774</v>
      </c>
      <c r="BH55" s="59">
        <v>607</v>
      </c>
      <c r="BI55" s="59">
        <v>520</v>
      </c>
      <c r="BJ55" s="59">
        <v>22156</v>
      </c>
      <c r="BK55" s="59">
        <v>44599</v>
      </c>
      <c r="BL55" s="59">
        <v>0</v>
      </c>
      <c r="BM55" s="59">
        <v>1040</v>
      </c>
      <c r="BN55" s="59">
        <v>3004</v>
      </c>
      <c r="BO55" s="59">
        <v>4824</v>
      </c>
      <c r="BP55" s="59">
        <v>0</v>
      </c>
      <c r="BQ55" s="59">
        <v>209523</v>
      </c>
      <c r="BR55" s="59">
        <v>89457</v>
      </c>
      <c r="BS55" s="59">
        <v>25736</v>
      </c>
      <c r="BT55" s="59">
        <v>0</v>
      </c>
      <c r="BU55" s="59">
        <v>1646</v>
      </c>
      <c r="BV55" s="59">
        <v>12594</v>
      </c>
      <c r="BW55" s="59">
        <v>18602</v>
      </c>
      <c r="BX55" s="59">
        <v>0</v>
      </c>
      <c r="BY55" s="59">
        <v>0</v>
      </c>
      <c r="BZ55" s="59">
        <v>664</v>
      </c>
      <c r="CA55" s="59">
        <v>1099</v>
      </c>
      <c r="CB55" s="59">
        <v>674968</v>
      </c>
      <c r="CC55" s="59">
        <v>491</v>
      </c>
      <c r="CD55" s="59">
        <v>0</v>
      </c>
      <c r="CE55" s="59">
        <v>0</v>
      </c>
      <c r="CF55" s="59">
        <v>58</v>
      </c>
      <c r="CG55" s="59">
        <v>1964</v>
      </c>
      <c r="CH55" s="59">
        <v>3437</v>
      </c>
      <c r="CI55" s="59">
        <v>19093</v>
      </c>
      <c r="CJ55" s="59">
        <v>47312</v>
      </c>
      <c r="CK55" s="59">
        <v>21317</v>
      </c>
      <c r="CL55" s="59">
        <v>1820</v>
      </c>
      <c r="CM55" s="59">
        <v>1589</v>
      </c>
      <c r="CN55" s="59">
        <v>238756</v>
      </c>
      <c r="CO55" s="59">
        <v>62014</v>
      </c>
      <c r="CP55" s="59">
        <v>21085</v>
      </c>
      <c r="CQ55" s="59">
        <v>8608</v>
      </c>
      <c r="CR55" s="59">
        <v>0</v>
      </c>
      <c r="CS55" s="59">
        <v>1040</v>
      </c>
      <c r="CT55" s="59">
        <v>0</v>
      </c>
      <c r="CU55" s="59">
        <v>0</v>
      </c>
      <c r="CV55" s="59">
        <v>0</v>
      </c>
      <c r="CW55" s="59">
        <v>0</v>
      </c>
      <c r="CX55" s="59">
        <v>607</v>
      </c>
      <c r="CY55" s="59">
        <v>0</v>
      </c>
      <c r="CZ55" s="59">
        <v>18948</v>
      </c>
      <c r="DA55" s="59">
        <v>0</v>
      </c>
      <c r="DB55" s="59">
        <v>549</v>
      </c>
      <c r="DC55" s="59">
        <v>0</v>
      </c>
      <c r="DD55" s="59">
        <v>0</v>
      </c>
      <c r="DE55" s="59">
        <v>1271</v>
      </c>
      <c r="DF55" s="59">
        <v>144592</v>
      </c>
      <c r="DG55" s="59">
        <v>0</v>
      </c>
      <c r="DH55" s="59">
        <v>24436</v>
      </c>
      <c r="DI55" s="59">
        <v>14038</v>
      </c>
      <c r="DJ55" s="59">
        <v>173</v>
      </c>
      <c r="DK55" s="59">
        <v>1560</v>
      </c>
      <c r="DL55" s="59">
        <v>93092</v>
      </c>
      <c r="DM55" s="59">
        <v>0</v>
      </c>
      <c r="DN55" s="59">
        <v>15655</v>
      </c>
      <c r="DO55" s="59">
        <v>84605</v>
      </c>
      <c r="DP55" s="59">
        <v>0</v>
      </c>
      <c r="DQ55" s="59">
        <v>7337</v>
      </c>
      <c r="DR55" s="59">
        <v>636</v>
      </c>
      <c r="DS55" s="59">
        <v>4939</v>
      </c>
      <c r="DT55" s="59">
        <v>3438</v>
      </c>
      <c r="DU55" s="59">
        <v>1589</v>
      </c>
      <c r="DV55" s="59">
        <v>0</v>
      </c>
      <c r="DW55" s="59">
        <v>231</v>
      </c>
      <c r="DX55" s="59">
        <v>173</v>
      </c>
      <c r="DY55" s="59">
        <v>896</v>
      </c>
      <c r="DZ55" s="59">
        <v>0</v>
      </c>
      <c r="EA55" s="59">
        <v>58</v>
      </c>
      <c r="EB55" s="59">
        <v>14789</v>
      </c>
      <c r="EC55" s="59">
        <v>0</v>
      </c>
      <c r="ED55" s="59">
        <v>18054</v>
      </c>
      <c r="EE55" s="59">
        <v>2484</v>
      </c>
      <c r="EF55" s="59">
        <v>11091</v>
      </c>
      <c r="EG55" s="59">
        <v>4391</v>
      </c>
      <c r="EH55" s="59">
        <v>1155</v>
      </c>
      <c r="EI55" s="59">
        <v>148559</v>
      </c>
      <c r="EJ55" s="59">
        <v>25477</v>
      </c>
      <c r="EK55" s="59">
        <v>6413</v>
      </c>
      <c r="EL55" s="59">
        <v>664</v>
      </c>
      <c r="EM55" s="59">
        <v>925</v>
      </c>
      <c r="EN55" s="59">
        <v>17649</v>
      </c>
      <c r="EO55" s="59">
        <v>1155</v>
      </c>
      <c r="EP55" s="59">
        <v>4593</v>
      </c>
      <c r="EQ55" s="59">
        <v>19093</v>
      </c>
      <c r="ER55" s="59">
        <v>1964</v>
      </c>
      <c r="ES55" s="59">
        <v>0</v>
      </c>
      <c r="ET55" s="59">
        <v>58</v>
      </c>
      <c r="EU55" s="59">
        <v>30734</v>
      </c>
      <c r="EV55" s="59">
        <v>2253</v>
      </c>
      <c r="EW55" s="59">
        <v>3525</v>
      </c>
      <c r="EX55" s="59">
        <v>3726</v>
      </c>
      <c r="EY55" s="59">
        <v>231</v>
      </c>
      <c r="EZ55" s="59">
        <v>0</v>
      </c>
      <c r="FA55" s="59">
        <v>100977</v>
      </c>
      <c r="FB55" s="59">
        <v>0</v>
      </c>
      <c r="FC55" s="59">
        <v>4333</v>
      </c>
      <c r="FD55" s="59">
        <v>491</v>
      </c>
      <c r="FE55" s="59">
        <v>116</v>
      </c>
      <c r="FF55" s="59">
        <v>116</v>
      </c>
      <c r="FG55" s="59">
        <v>982</v>
      </c>
      <c r="FH55" s="59">
        <v>491</v>
      </c>
      <c r="FI55" s="59">
        <v>26431</v>
      </c>
      <c r="FJ55" s="59">
        <v>11496</v>
      </c>
      <c r="FK55" s="59">
        <v>40928</v>
      </c>
      <c r="FL55" s="59">
        <v>7741</v>
      </c>
      <c r="FM55" s="59">
        <v>24898</v>
      </c>
      <c r="FN55" s="59">
        <v>593563</v>
      </c>
      <c r="FO55" s="59">
        <v>3524</v>
      </c>
      <c r="FP55" s="59">
        <v>89887</v>
      </c>
      <c r="FQ55" s="59">
        <v>7395</v>
      </c>
      <c r="FR55" s="59">
        <v>0</v>
      </c>
      <c r="FS55" s="59">
        <v>0</v>
      </c>
      <c r="FT55" s="59">
        <v>0</v>
      </c>
      <c r="FU55" s="59">
        <v>42488</v>
      </c>
      <c r="FV55" s="59">
        <v>6500</v>
      </c>
      <c r="FW55" s="59">
        <v>5748</v>
      </c>
      <c r="FX55" s="59">
        <v>0</v>
      </c>
      <c r="FY55" s="59">
        <v>181138</v>
      </c>
      <c r="FZ55" s="39">
        <f t="shared" si="14"/>
        <v>13085778</v>
      </c>
      <c r="GA55" s="59"/>
      <c r="GB55" s="59"/>
      <c r="GC55" s="59"/>
      <c r="GD55" s="59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5">
      <c r="A56" s="61" t="s">
        <v>309</v>
      </c>
      <c r="B56" s="7" t="s">
        <v>310</v>
      </c>
      <c r="C56" s="59">
        <v>716297</v>
      </c>
      <c r="D56" s="59">
        <v>4772370</v>
      </c>
      <c r="E56" s="59">
        <v>991769</v>
      </c>
      <c r="F56" s="59">
        <v>1271512</v>
      </c>
      <c r="G56" s="59">
        <v>59250</v>
      </c>
      <c r="H56" s="59">
        <v>63585</v>
      </c>
      <c r="I56" s="59">
        <v>1485797</v>
      </c>
      <c r="J56" s="59">
        <v>136805</v>
      </c>
      <c r="K56" s="59">
        <v>12524</v>
      </c>
      <c r="L56" s="59">
        <v>652615</v>
      </c>
      <c r="M56" s="59">
        <v>314128</v>
      </c>
      <c r="N56" s="59">
        <v>7149487</v>
      </c>
      <c r="O56" s="59">
        <v>2389016</v>
      </c>
      <c r="P56" s="59">
        <v>8671</v>
      </c>
      <c r="Q56" s="59">
        <v>4803913</v>
      </c>
      <c r="R56" s="59">
        <v>29384</v>
      </c>
      <c r="S56" s="59">
        <v>77555</v>
      </c>
      <c r="T56" s="59">
        <v>6262</v>
      </c>
      <c r="U56" s="59">
        <v>5299</v>
      </c>
      <c r="V56" s="59">
        <v>19268</v>
      </c>
      <c r="W56" s="7">
        <v>17823</v>
      </c>
      <c r="X56" s="59">
        <v>2409</v>
      </c>
      <c r="Y56" s="59">
        <v>44799</v>
      </c>
      <c r="Z56" s="59">
        <v>8671</v>
      </c>
      <c r="AA56" s="59">
        <v>2534835</v>
      </c>
      <c r="AB56" s="59">
        <v>4370763</v>
      </c>
      <c r="AC56" s="59">
        <v>50579</v>
      </c>
      <c r="AD56" s="59">
        <v>63585</v>
      </c>
      <c r="AE56" s="59">
        <v>3372</v>
      </c>
      <c r="AF56" s="59">
        <v>16860</v>
      </c>
      <c r="AG56" s="59">
        <v>114009</v>
      </c>
      <c r="AH56" s="59">
        <v>42390</v>
      </c>
      <c r="AI56" s="59">
        <v>14451</v>
      </c>
      <c r="AJ56" s="59">
        <v>15415</v>
      </c>
      <c r="AK56" s="59">
        <v>9634</v>
      </c>
      <c r="AL56" s="59">
        <v>14451</v>
      </c>
      <c r="AM56" s="59">
        <v>32756</v>
      </c>
      <c r="AN56" s="59">
        <v>28902</v>
      </c>
      <c r="AO56" s="59">
        <v>834600</v>
      </c>
      <c r="AP56" s="59">
        <v>12595332</v>
      </c>
      <c r="AQ56" s="59">
        <v>14451</v>
      </c>
      <c r="AR56" s="59">
        <v>5216329</v>
      </c>
      <c r="AS56" s="59">
        <v>236037</v>
      </c>
      <c r="AT56" s="59">
        <v>368808</v>
      </c>
      <c r="AU56" s="59">
        <v>16378</v>
      </c>
      <c r="AV56" s="59">
        <v>19268</v>
      </c>
      <c r="AW56" s="59">
        <v>18305</v>
      </c>
      <c r="AX56" s="59">
        <v>8189</v>
      </c>
      <c r="AY56" s="59">
        <v>35165</v>
      </c>
      <c r="AZ56" s="59">
        <v>1773586</v>
      </c>
      <c r="BA56" s="59">
        <v>1554221</v>
      </c>
      <c r="BB56" s="59">
        <v>1014080</v>
      </c>
      <c r="BC56" s="59">
        <v>3936654</v>
      </c>
      <c r="BD56" s="59">
        <v>279065</v>
      </c>
      <c r="BE56" s="59">
        <v>55878</v>
      </c>
      <c r="BF56" s="59">
        <v>1977840</v>
      </c>
      <c r="BG56" s="59">
        <v>63585</v>
      </c>
      <c r="BH56" s="59">
        <v>32756</v>
      </c>
      <c r="BI56" s="59">
        <v>18787</v>
      </c>
      <c r="BJ56" s="59">
        <v>637610</v>
      </c>
      <c r="BK56" s="59">
        <v>1431412</v>
      </c>
      <c r="BL56" s="59">
        <v>13970</v>
      </c>
      <c r="BM56" s="59">
        <v>27457</v>
      </c>
      <c r="BN56" s="59">
        <v>813897</v>
      </c>
      <c r="BO56" s="59">
        <v>146921</v>
      </c>
      <c r="BP56" s="59">
        <v>21677</v>
      </c>
      <c r="BQ56" s="59">
        <v>183049</v>
      </c>
      <c r="BR56" s="59">
        <v>162817</v>
      </c>
      <c r="BS56" s="59">
        <v>52988</v>
      </c>
      <c r="BT56" s="59">
        <v>23604</v>
      </c>
      <c r="BU56" s="59">
        <v>55725</v>
      </c>
      <c r="BV56" s="59">
        <v>67439</v>
      </c>
      <c r="BW56" s="59">
        <v>178046.74</v>
      </c>
      <c r="BX56" s="59">
        <v>482</v>
      </c>
      <c r="BY56" s="59">
        <v>33238</v>
      </c>
      <c r="BZ56" s="59">
        <v>7226</v>
      </c>
      <c r="CA56" s="59">
        <v>24085</v>
      </c>
      <c r="CB56" s="59">
        <v>12085660</v>
      </c>
      <c r="CC56" s="59">
        <v>11079</v>
      </c>
      <c r="CD56" s="59">
        <v>482</v>
      </c>
      <c r="CE56" s="59">
        <v>10598</v>
      </c>
      <c r="CF56" s="59">
        <v>6744</v>
      </c>
      <c r="CG56" s="59">
        <v>11079</v>
      </c>
      <c r="CH56" s="59">
        <v>4335</v>
      </c>
      <c r="CI56" s="59">
        <v>38055</v>
      </c>
      <c r="CJ56" s="59">
        <v>92488</v>
      </c>
      <c r="CK56" s="59">
        <v>232183</v>
      </c>
      <c r="CL56" s="59">
        <v>49616</v>
      </c>
      <c r="CM56" s="59">
        <v>49134</v>
      </c>
      <c r="CN56" s="59">
        <v>3343733</v>
      </c>
      <c r="CO56" s="59">
        <v>2311252</v>
      </c>
      <c r="CP56" s="59">
        <v>108345</v>
      </c>
      <c r="CQ56" s="59">
        <v>95378</v>
      </c>
      <c r="CR56" s="59">
        <v>10598</v>
      </c>
      <c r="CS56" s="59">
        <v>19268</v>
      </c>
      <c r="CT56" s="59">
        <v>11561</v>
      </c>
      <c r="CU56" s="59">
        <v>25530</v>
      </c>
      <c r="CV56" s="59">
        <v>3372</v>
      </c>
      <c r="CW56" s="59">
        <v>22640</v>
      </c>
      <c r="CX56" s="59">
        <v>44799</v>
      </c>
      <c r="CY56" s="59">
        <v>6262</v>
      </c>
      <c r="CZ56" s="59">
        <v>527605</v>
      </c>
      <c r="DA56" s="59">
        <v>13488</v>
      </c>
      <c r="DB56" s="59">
        <v>17823</v>
      </c>
      <c r="DC56" s="59">
        <v>6744</v>
      </c>
      <c r="DD56" s="59">
        <v>13448</v>
      </c>
      <c r="DE56" s="59">
        <v>11561</v>
      </c>
      <c r="DF56" s="59">
        <v>3277264</v>
      </c>
      <c r="DG56" s="59">
        <v>4817</v>
      </c>
      <c r="DH56" s="59">
        <v>378487</v>
      </c>
      <c r="DI56" s="59">
        <v>217250</v>
      </c>
      <c r="DJ56" s="59">
        <v>42872</v>
      </c>
      <c r="DK56" s="59">
        <v>19750</v>
      </c>
      <c r="DL56" s="59">
        <v>884952</v>
      </c>
      <c r="DM56" s="59">
        <v>20232</v>
      </c>
      <c r="DN56" s="59">
        <v>77555</v>
      </c>
      <c r="DO56" s="59">
        <v>412652</v>
      </c>
      <c r="DP56" s="59">
        <v>9152</v>
      </c>
      <c r="DQ56" s="59">
        <v>24567</v>
      </c>
      <c r="DR56" s="59">
        <v>109348</v>
      </c>
      <c r="DS56" s="59">
        <v>48652</v>
      </c>
      <c r="DT56" s="59">
        <v>3372</v>
      </c>
      <c r="DU56" s="59">
        <v>14451</v>
      </c>
      <c r="DV56" s="59">
        <v>10116</v>
      </c>
      <c r="DW56" s="59">
        <v>14451</v>
      </c>
      <c r="DX56" s="59">
        <v>12524</v>
      </c>
      <c r="DY56" s="59">
        <v>15415</v>
      </c>
      <c r="DZ56" s="59">
        <v>75146</v>
      </c>
      <c r="EA56" s="59">
        <v>90765</v>
      </c>
      <c r="EB56" s="59">
        <v>44799</v>
      </c>
      <c r="EC56" s="59">
        <v>13488</v>
      </c>
      <c r="ED56" s="59">
        <v>154416.24</v>
      </c>
      <c r="EE56" s="59">
        <v>11079</v>
      </c>
      <c r="EF56" s="59">
        <v>115610</v>
      </c>
      <c r="EG56" s="59">
        <v>17823</v>
      </c>
      <c r="EH56" s="59">
        <v>9634</v>
      </c>
      <c r="EI56" s="59">
        <v>2767198</v>
      </c>
      <c r="EJ56" s="59">
        <v>1112063</v>
      </c>
      <c r="EK56" s="59">
        <v>76975</v>
      </c>
      <c r="EL56" s="59">
        <v>35646</v>
      </c>
      <c r="EM56" s="59">
        <v>46244</v>
      </c>
      <c r="EN56" s="59">
        <v>61177</v>
      </c>
      <c r="EO56" s="59">
        <v>11079</v>
      </c>
      <c r="EP56" s="59">
        <v>50098</v>
      </c>
      <c r="EQ56" s="59">
        <v>383320.11</v>
      </c>
      <c r="ER56" s="59">
        <v>84916.53</v>
      </c>
      <c r="ES56" s="59">
        <v>6744</v>
      </c>
      <c r="ET56" s="59">
        <v>9152</v>
      </c>
      <c r="EU56" s="59">
        <v>31793</v>
      </c>
      <c r="EV56" s="59">
        <v>3854</v>
      </c>
      <c r="EW56" s="59">
        <v>25530</v>
      </c>
      <c r="EX56" s="59">
        <v>17823</v>
      </c>
      <c r="EY56" s="59">
        <v>20713</v>
      </c>
      <c r="EZ56" s="59">
        <v>12524</v>
      </c>
      <c r="FA56" s="59">
        <v>427331.58</v>
      </c>
      <c r="FB56" s="59">
        <v>38537</v>
      </c>
      <c r="FC56" s="59">
        <v>165226</v>
      </c>
      <c r="FD56" s="59">
        <v>28902</v>
      </c>
      <c r="FE56" s="59">
        <v>7226</v>
      </c>
      <c r="FF56" s="59">
        <v>6262</v>
      </c>
      <c r="FG56" s="59">
        <v>2409</v>
      </c>
      <c r="FH56" s="59">
        <v>5780</v>
      </c>
      <c r="FI56" s="59">
        <v>138732</v>
      </c>
      <c r="FJ56" s="59">
        <v>70811</v>
      </c>
      <c r="FK56" s="59">
        <v>101640</v>
      </c>
      <c r="FL56" s="59">
        <v>409832</v>
      </c>
      <c r="FM56" s="59">
        <v>142585</v>
      </c>
      <c r="FN56" s="59">
        <v>2746840</v>
      </c>
      <c r="FO56" s="59">
        <v>63585</v>
      </c>
      <c r="FP56" s="59">
        <v>524436</v>
      </c>
      <c r="FQ56" s="59">
        <v>71293</v>
      </c>
      <c r="FR56" s="59">
        <v>8671</v>
      </c>
      <c r="FS56" s="59">
        <v>10116</v>
      </c>
      <c r="FT56" s="59">
        <v>1250</v>
      </c>
      <c r="FU56" s="59">
        <v>50098</v>
      </c>
      <c r="FV56" s="59">
        <v>56841</v>
      </c>
      <c r="FW56" s="59">
        <v>5299</v>
      </c>
      <c r="FX56" s="59">
        <v>2890</v>
      </c>
      <c r="FY56" s="59">
        <v>54094.02296734241</v>
      </c>
      <c r="FZ56" s="39">
        <f t="shared" si="14"/>
        <v>101515204.22296734</v>
      </c>
      <c r="GA56" s="59"/>
      <c r="GB56" s="59"/>
      <c r="GC56" s="59"/>
      <c r="GD56" s="59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189" ht="15">
      <c r="A57" s="40"/>
      <c r="B57" s="2" t="s">
        <v>311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7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>
        <v>0</v>
      </c>
      <c r="FX57" s="59"/>
      <c r="FY57" s="59"/>
      <c r="FZ57" s="39">
        <f t="shared" si="14"/>
        <v>0</v>
      </c>
      <c r="GA57" s="59"/>
      <c r="GB57" s="59"/>
      <c r="GC57" s="59"/>
      <c r="GD57" s="59"/>
      <c r="GG57" s="12"/>
    </row>
    <row r="58" spans="1:256" ht="15">
      <c r="A58" s="57" t="s">
        <v>312</v>
      </c>
      <c r="B58" s="58" t="s">
        <v>313</v>
      </c>
      <c r="C58" s="59">
        <v>51732.13085616448</v>
      </c>
      <c r="D58" s="59">
        <v>382693.4582245025</v>
      </c>
      <c r="E58" s="59">
        <v>62805.29306160597</v>
      </c>
      <c r="F58" s="59">
        <v>125371.52821722227</v>
      </c>
      <c r="G58" s="59">
        <v>18462.202466837327</v>
      </c>
      <c r="H58" s="59">
        <v>16141.534558994646</v>
      </c>
      <c r="I58" s="59">
        <v>88336.67742130267</v>
      </c>
      <c r="J58" s="59">
        <v>34022.84309377853</v>
      </c>
      <c r="K58" s="59">
        <v>4784.7131863832</v>
      </c>
      <c r="L58" s="59">
        <v>43133.45463534934</v>
      </c>
      <c r="M58" s="59">
        <v>29418.627089598813</v>
      </c>
      <c r="N58" s="59">
        <v>474300.44779974385</v>
      </c>
      <c r="O58" s="59">
        <v>146083.50519216724</v>
      </c>
      <c r="P58" s="59">
        <v>2595.7100302536655</v>
      </c>
      <c r="Q58" s="59">
        <v>327853.57459047233</v>
      </c>
      <c r="R58" s="59">
        <v>8302.834070281591</v>
      </c>
      <c r="S58" s="59">
        <v>20075.60120240481</v>
      </c>
      <c r="T58" s="59">
        <v>2885.662297609869</v>
      </c>
      <c r="U58" s="59">
        <v>1309.8041634541248</v>
      </c>
      <c r="V58" s="59">
        <v>5443.873554356206</v>
      </c>
      <c r="W58" s="7">
        <v>9905.393986121819</v>
      </c>
      <c r="X58" s="59">
        <v>982.3531225905936</v>
      </c>
      <c r="Y58" s="59">
        <v>9438.63025467935</v>
      </c>
      <c r="Z58" s="59">
        <v>5259.68234387047</v>
      </c>
      <c r="AA58" s="59">
        <v>236514.32986993942</v>
      </c>
      <c r="AB58" s="59">
        <v>270240.61924696196</v>
      </c>
      <c r="AC58" s="59">
        <v>8912.08925333123</v>
      </c>
      <c r="AD58" s="59">
        <v>9849.197350784516</v>
      </c>
      <c r="AE58" s="59">
        <v>1770.583663020712</v>
      </c>
      <c r="AF58" s="59">
        <v>2939.512683267396</v>
      </c>
      <c r="AG58" s="59">
        <v>17639</v>
      </c>
      <c r="AH58" s="59">
        <v>17260.290856919262</v>
      </c>
      <c r="AI58" s="59">
        <v>5218.22746837094</v>
      </c>
      <c r="AJ58" s="59">
        <v>4286.974566323203</v>
      </c>
      <c r="AK58" s="59">
        <v>3452.058171383853</v>
      </c>
      <c r="AL58" s="59">
        <v>3853.4602843354633</v>
      </c>
      <c r="AM58" s="59">
        <v>8157.648020654045</v>
      </c>
      <c r="AN58" s="59">
        <v>8040.151032702237</v>
      </c>
      <c r="AO58" s="59">
        <v>50125.6617279139</v>
      </c>
      <c r="AP58" s="59">
        <v>672871.5068310029</v>
      </c>
      <c r="AQ58" s="59">
        <v>4250.310328855951</v>
      </c>
      <c r="AR58" s="59">
        <v>547805.9727334474</v>
      </c>
      <c r="AS58" s="59">
        <v>55662.30852322006</v>
      </c>
      <c r="AT58" s="59">
        <v>46327.407493600185</v>
      </c>
      <c r="AU58" s="59">
        <v>6016.546427740283</v>
      </c>
      <c r="AV58" s="59">
        <v>5705.777241171144</v>
      </c>
      <c r="AW58" s="59">
        <v>5354.334440084516</v>
      </c>
      <c r="AX58" s="59">
        <v>962.6474284384454</v>
      </c>
      <c r="AY58" s="59">
        <v>12424.53667370963</v>
      </c>
      <c r="AZ58" s="59">
        <v>99935.76701992143</v>
      </c>
      <c r="BA58" s="59">
        <v>78554.4279082054</v>
      </c>
      <c r="BB58" s="59">
        <v>62767.043796647624</v>
      </c>
      <c r="BC58" s="59">
        <v>273673.49077697366</v>
      </c>
      <c r="BD58" s="59">
        <v>43776.28374482828</v>
      </c>
      <c r="BE58" s="59">
        <v>19177.309476474486</v>
      </c>
      <c r="BF58" s="59">
        <v>206230.47433916808</v>
      </c>
      <c r="BG58" s="59">
        <v>16497.138545125264</v>
      </c>
      <c r="BH58" s="59">
        <v>12982.71053425898</v>
      </c>
      <c r="BI58" s="59">
        <v>5147.603380621793</v>
      </c>
      <c r="BJ58" s="59">
        <v>70835.72223541833</v>
      </c>
      <c r="BK58" s="59">
        <v>128249.78540533788</v>
      </c>
      <c r="BL58" s="59">
        <v>3907.2170238454573</v>
      </c>
      <c r="BM58" s="59">
        <v>6470.682161183218</v>
      </c>
      <c r="BN58" s="59">
        <v>36432.42487282563</v>
      </c>
      <c r="BO58" s="59">
        <v>27376.798192771083</v>
      </c>
      <c r="BP58" s="59">
        <v>3558.4802065404474</v>
      </c>
      <c r="BQ58" s="59">
        <v>49676.291492549084</v>
      </c>
      <c r="BR58" s="59">
        <v>45019.43798785777</v>
      </c>
      <c r="BS58" s="59">
        <v>12660.521643144368</v>
      </c>
      <c r="BT58" s="59">
        <v>5916.82156133829</v>
      </c>
      <c r="BU58" s="59">
        <v>6623</v>
      </c>
      <c r="BV58" s="59">
        <v>21881.943123265955</v>
      </c>
      <c r="BW58" s="59">
        <v>31449.593099671412</v>
      </c>
      <c r="BX58" s="59">
        <v>1611.4069003285872</v>
      </c>
      <c r="BY58" s="59">
        <v>10876.864027538726</v>
      </c>
      <c r="BZ58" s="59">
        <v>4129.179862306368</v>
      </c>
      <c r="CA58" s="59">
        <v>3090.494451050337</v>
      </c>
      <c r="CB58" s="59">
        <v>795183.0938515575</v>
      </c>
      <c r="CC58" s="59">
        <v>3929.4124903623742</v>
      </c>
      <c r="CD58" s="59">
        <v>1453.0639938319198</v>
      </c>
      <c r="CE58" s="59">
        <v>2750.421224109844</v>
      </c>
      <c r="CF58" s="59">
        <v>1942.4849895275775</v>
      </c>
      <c r="CG58" s="59">
        <v>3059.8436118222016</v>
      </c>
      <c r="CH58" s="59">
        <v>2080.0060507330695</v>
      </c>
      <c r="CI58" s="59">
        <v>12187.804049336746</v>
      </c>
      <c r="CJ58" s="59">
        <v>10805.430103287867</v>
      </c>
      <c r="CK58" s="59">
        <v>62346.26052104208</v>
      </c>
      <c r="CL58" s="59">
        <v>17706.022044088175</v>
      </c>
      <c r="CM58" s="59">
        <v>10702.599198396792</v>
      </c>
      <c r="CN58" s="59">
        <v>242022.2240239414</v>
      </c>
      <c r="CO58" s="59">
        <v>143310.43348268708</v>
      </c>
      <c r="CP58" s="59">
        <v>25788</v>
      </c>
      <c r="CQ58" s="59">
        <v>25849.33734939759</v>
      </c>
      <c r="CR58" s="59">
        <v>3357.0567986230635</v>
      </c>
      <c r="CS58" s="59">
        <v>5421.646729776247</v>
      </c>
      <c r="CT58" s="59">
        <v>2014.2340791738382</v>
      </c>
      <c r="CU58" s="59">
        <v>8560.494836488811</v>
      </c>
      <c r="CV58" s="59">
        <v>1187.0100231303006</v>
      </c>
      <c r="CW58" s="59">
        <v>2836.3718873632765</v>
      </c>
      <c r="CX58" s="59">
        <v>7993.4116825692345</v>
      </c>
      <c r="CY58" s="59">
        <v>4349.103560623691</v>
      </c>
      <c r="CZ58" s="59">
        <v>34884.906278020215</v>
      </c>
      <c r="DA58" s="59">
        <v>3401.826832018038</v>
      </c>
      <c r="DB58" s="59">
        <v>5618.747688838782</v>
      </c>
      <c r="DC58" s="59">
        <v>2943.153551296505</v>
      </c>
      <c r="DD58" s="59">
        <v>1238</v>
      </c>
      <c r="DE58" s="59">
        <v>4666.417344173442</v>
      </c>
      <c r="DF58" s="59">
        <v>205676.16937669375</v>
      </c>
      <c r="DG58" s="59">
        <v>1750.113212469023</v>
      </c>
      <c r="DH58" s="59">
        <v>41145.75064599981</v>
      </c>
      <c r="DI58" s="59">
        <v>48196.915238536356</v>
      </c>
      <c r="DJ58" s="59">
        <v>10906.456692913385</v>
      </c>
      <c r="DK58" s="59">
        <v>5902.317739694303</v>
      </c>
      <c r="DL58" s="59">
        <v>59630.60407006316</v>
      </c>
      <c r="DM58" s="59">
        <v>7755.579913606912</v>
      </c>
      <c r="DN58" s="59">
        <v>20975.664858021344</v>
      </c>
      <c r="DO58" s="59">
        <v>29375.43548801059</v>
      </c>
      <c r="DP58" s="59">
        <v>2846.5946825827455</v>
      </c>
      <c r="DQ58" s="59">
        <v>7188.370410562489</v>
      </c>
      <c r="DR58" s="59">
        <v>23977.308376802703</v>
      </c>
      <c r="DS58" s="59">
        <v>14255.342129487573</v>
      </c>
      <c r="DT58" s="59">
        <v>2836.7129948364886</v>
      </c>
      <c r="DU58" s="59">
        <v>6848.395869191049</v>
      </c>
      <c r="DV58" s="59">
        <v>3417.7404111690707</v>
      </c>
      <c r="DW58" s="59">
        <v>6622.978827861308</v>
      </c>
      <c r="DX58" s="59">
        <v>5930.73758099352</v>
      </c>
      <c r="DY58" s="59">
        <v>8693.346112311016</v>
      </c>
      <c r="DZ58" s="59">
        <v>22155.824039653035</v>
      </c>
      <c r="EA58" s="59">
        <v>5471</v>
      </c>
      <c r="EB58" s="59">
        <v>10836.156257046223</v>
      </c>
      <c r="EC58" s="59">
        <v>4949.849154453213</v>
      </c>
      <c r="ED58" s="59">
        <v>15538.782228179454</v>
      </c>
      <c r="EE58" s="59">
        <v>4870.834232845026</v>
      </c>
      <c r="EF58" s="59">
        <v>32131.133384734</v>
      </c>
      <c r="EG58" s="59">
        <v>5505.270624518118</v>
      </c>
      <c r="EH58" s="59">
        <v>4768.505782575173</v>
      </c>
      <c r="EI58" s="59">
        <v>166164.36929529946</v>
      </c>
      <c r="EJ58" s="59">
        <v>82752.28473738399</v>
      </c>
      <c r="EK58" s="59">
        <v>16085</v>
      </c>
      <c r="EL58" s="59">
        <v>11570.975438596492</v>
      </c>
      <c r="EM58" s="59">
        <v>9071.687752706403</v>
      </c>
      <c r="EN58" s="59">
        <v>17966.7585757141</v>
      </c>
      <c r="EO58" s="59">
        <v>7482.135385418024</v>
      </c>
      <c r="EP58" s="59">
        <v>6677.952833927864</v>
      </c>
      <c r="EQ58" s="59">
        <v>33265.52318668252</v>
      </c>
      <c r="ER58" s="59">
        <v>6180.988902100674</v>
      </c>
      <c r="ES58" s="59">
        <v>1942.786226685796</v>
      </c>
      <c r="ET58" s="59">
        <v>3163.048650058693</v>
      </c>
      <c r="EU58" s="59">
        <v>8846.902569453501</v>
      </c>
      <c r="EV58" s="59">
        <v>842.5170340681362</v>
      </c>
      <c r="EW58" s="59">
        <v>17589.452483801295</v>
      </c>
      <c r="EX58" s="59">
        <v>6969.883909287257</v>
      </c>
      <c r="EY58" s="59">
        <v>14849.547463359639</v>
      </c>
      <c r="EZ58" s="59">
        <v>2064.0297632468996</v>
      </c>
      <c r="FA58" s="59">
        <v>28017.619648348184</v>
      </c>
      <c r="FB58" s="59">
        <v>5921.565054119726</v>
      </c>
      <c r="FC58" s="59">
        <v>39496.125469405786</v>
      </c>
      <c r="FD58" s="59">
        <v>7396.106651634724</v>
      </c>
      <c r="FE58" s="59">
        <v>1804.9639283220852</v>
      </c>
      <c r="FF58" s="59">
        <v>3401.826832018038</v>
      </c>
      <c r="FG58" s="59">
        <v>1911.1386696730551</v>
      </c>
      <c r="FH58" s="59">
        <v>1478.3514079590411</v>
      </c>
      <c r="FI58" s="59">
        <v>25432.454512570086</v>
      </c>
      <c r="FJ58" s="59">
        <v>24382.95243262796</v>
      </c>
      <c r="FK58" s="59">
        <v>19803.78758397035</v>
      </c>
      <c r="FL58" s="59">
        <v>36604.5465651382</v>
      </c>
      <c r="FM58" s="59">
        <v>42095.09712425394</v>
      </c>
      <c r="FN58" s="59">
        <v>175057.32339811517</v>
      </c>
      <c r="FO58" s="59">
        <v>16346.3543136191</v>
      </c>
      <c r="FP58" s="59">
        <v>21477.21241602965</v>
      </c>
      <c r="FQ58" s="59">
        <v>12105.215771387231</v>
      </c>
      <c r="FR58" s="59">
        <v>2055.8739374208717</v>
      </c>
      <c r="FS58" s="59">
        <v>2156.5111231687465</v>
      </c>
      <c r="FT58" s="59">
        <v>1150</v>
      </c>
      <c r="FU58" s="59">
        <v>15059.772717023676</v>
      </c>
      <c r="FV58" s="59">
        <v>12326.844419391206</v>
      </c>
      <c r="FW58" s="59">
        <v>2320.667907842681</v>
      </c>
      <c r="FX58" s="59">
        <v>1409.590877356295</v>
      </c>
      <c r="FY58" s="59">
        <v>54094.02296734241</v>
      </c>
      <c r="FZ58" s="39">
        <f t="shared" si="14"/>
        <v>8202030.080054677</v>
      </c>
      <c r="GA58" s="59"/>
      <c r="GB58" s="59"/>
      <c r="GC58" s="59"/>
      <c r="GD58" s="59"/>
      <c r="GE58" s="59"/>
      <c r="GF58" s="59"/>
      <c r="GG58" s="12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">
      <c r="A59" s="57" t="s">
        <v>314</v>
      </c>
      <c r="B59" s="58" t="s">
        <v>315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7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10293.66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77597.65</v>
      </c>
      <c r="BX59" s="59">
        <v>0</v>
      </c>
      <c r="BY59" s="59">
        <v>99631.38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80174.14</v>
      </c>
      <c r="CL59" s="59">
        <v>0</v>
      </c>
      <c r="CM59" s="59">
        <v>0</v>
      </c>
      <c r="CN59" s="59">
        <v>64338.52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185860.13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91303.15</v>
      </c>
      <c r="DG59" s="59">
        <v>0</v>
      </c>
      <c r="DH59" s="59">
        <v>31617.11</v>
      </c>
      <c r="DI59" s="59">
        <v>0</v>
      </c>
      <c r="DJ59" s="59">
        <v>0</v>
      </c>
      <c r="DK59" s="59">
        <v>0</v>
      </c>
      <c r="DL59" s="59">
        <v>0</v>
      </c>
      <c r="DM59" s="59">
        <v>71048.69</v>
      </c>
      <c r="DN59" s="59">
        <v>0</v>
      </c>
      <c r="DO59" s="59">
        <v>0</v>
      </c>
      <c r="DP59" s="59">
        <v>0</v>
      </c>
      <c r="DQ59" s="59">
        <v>0</v>
      </c>
      <c r="DR59" s="59">
        <v>0</v>
      </c>
      <c r="DS59" s="59">
        <v>0</v>
      </c>
      <c r="DT59" s="59">
        <v>0</v>
      </c>
      <c r="DU59" s="59">
        <v>0</v>
      </c>
      <c r="DV59" s="59">
        <v>0</v>
      </c>
      <c r="DW59" s="59">
        <v>0</v>
      </c>
      <c r="DX59" s="59">
        <v>0</v>
      </c>
      <c r="DY59" s="59">
        <v>0</v>
      </c>
      <c r="DZ59" s="59">
        <v>0</v>
      </c>
      <c r="EA59" s="59">
        <v>165709.53</v>
      </c>
      <c r="EB59" s="59">
        <v>0</v>
      </c>
      <c r="EC59" s="59">
        <v>0</v>
      </c>
      <c r="ED59" s="59">
        <v>0</v>
      </c>
      <c r="EE59" s="59">
        <v>0</v>
      </c>
      <c r="EF59" s="59">
        <v>0</v>
      </c>
      <c r="EG59" s="59">
        <v>0</v>
      </c>
      <c r="EH59" s="59">
        <v>0</v>
      </c>
      <c r="EI59" s="59">
        <v>0</v>
      </c>
      <c r="EJ59" s="59">
        <v>81805.04</v>
      </c>
      <c r="EK59" s="59">
        <v>0</v>
      </c>
      <c r="EL59" s="59">
        <v>0</v>
      </c>
      <c r="EM59" s="59">
        <v>0</v>
      </c>
      <c r="EN59" s="59">
        <v>0</v>
      </c>
      <c r="EO59" s="59">
        <v>0</v>
      </c>
      <c r="EP59" s="59">
        <v>0</v>
      </c>
      <c r="EQ59" s="59">
        <v>0</v>
      </c>
      <c r="ER59" s="59">
        <v>0</v>
      </c>
      <c r="ES59" s="59">
        <v>0</v>
      </c>
      <c r="ET59" s="59">
        <v>0</v>
      </c>
      <c r="EU59" s="59">
        <v>0</v>
      </c>
      <c r="EV59" s="59">
        <v>0</v>
      </c>
      <c r="EW59" s="59">
        <v>0</v>
      </c>
      <c r="EX59" s="59">
        <v>0</v>
      </c>
      <c r="EY59" s="59">
        <v>0</v>
      </c>
      <c r="EZ59" s="59">
        <v>0</v>
      </c>
      <c r="FA59" s="59">
        <v>0</v>
      </c>
      <c r="FB59" s="59">
        <v>0</v>
      </c>
      <c r="FC59" s="59">
        <v>0</v>
      </c>
      <c r="FD59" s="59">
        <v>0</v>
      </c>
      <c r="FE59" s="59">
        <v>0</v>
      </c>
      <c r="FF59" s="59">
        <v>0</v>
      </c>
      <c r="FG59" s="59">
        <v>0</v>
      </c>
      <c r="FH59" s="59">
        <v>0</v>
      </c>
      <c r="FI59" s="59">
        <v>0</v>
      </c>
      <c r="FJ59" s="59">
        <v>0</v>
      </c>
      <c r="FK59" s="59">
        <v>0</v>
      </c>
      <c r="FL59" s="59">
        <v>0</v>
      </c>
      <c r="FM59" s="59">
        <v>0</v>
      </c>
      <c r="FN59" s="59">
        <v>0</v>
      </c>
      <c r="FO59" s="59">
        <v>0</v>
      </c>
      <c r="FP59" s="59">
        <v>0</v>
      </c>
      <c r="FQ59" s="59">
        <v>0</v>
      </c>
      <c r="FR59" s="59">
        <v>0</v>
      </c>
      <c r="FS59" s="59">
        <v>0</v>
      </c>
      <c r="FT59" s="59">
        <v>0</v>
      </c>
      <c r="FU59" s="59">
        <v>0</v>
      </c>
      <c r="FV59" s="59">
        <v>0</v>
      </c>
      <c r="FW59" s="59">
        <v>0</v>
      </c>
      <c r="FX59" s="59">
        <v>0</v>
      </c>
      <c r="FY59" s="59">
        <v>0</v>
      </c>
      <c r="FZ59" s="39">
        <f t="shared" si="14"/>
        <v>959379</v>
      </c>
      <c r="GA59" s="59"/>
      <c r="GB59" s="59"/>
      <c r="GC59" s="59"/>
      <c r="GD59" s="59"/>
      <c r="GE59" s="59"/>
      <c r="GF59" s="59"/>
      <c r="GG59" s="12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189" ht="15">
      <c r="A60" s="11" t="s">
        <v>316</v>
      </c>
      <c r="B60" s="2" t="s">
        <v>317</v>
      </c>
      <c r="C60">
        <f>ROUND(SUM(C53:C59),2)</f>
        <v>1491919.37</v>
      </c>
      <c r="D60">
        <f aca="true" t="shared" si="15" ref="D60:BO60">ROUND(SUM(D53:D59),2)</f>
        <v>9237250.74</v>
      </c>
      <c r="E60">
        <f t="shared" si="15"/>
        <v>1926549.79</v>
      </c>
      <c r="F60">
        <f t="shared" si="15"/>
        <v>3287691.34</v>
      </c>
      <c r="G60">
        <f t="shared" si="15"/>
        <v>236454.17</v>
      </c>
      <c r="H60">
        <f t="shared" si="15"/>
        <v>157627.07</v>
      </c>
      <c r="I60">
        <f t="shared" si="15"/>
        <v>2594463.86</v>
      </c>
      <c r="J60">
        <f t="shared" si="15"/>
        <v>389966.08</v>
      </c>
      <c r="K60">
        <f t="shared" si="15"/>
        <v>120356.07</v>
      </c>
      <c r="L60">
        <f t="shared" si="15"/>
        <v>930236.9</v>
      </c>
      <c r="M60">
        <f t="shared" si="15"/>
        <v>634532.15</v>
      </c>
      <c r="N60">
        <f t="shared" si="15"/>
        <v>13856663.08</v>
      </c>
      <c r="O60">
        <f t="shared" si="15"/>
        <v>3530411.92</v>
      </c>
      <c r="P60">
        <f t="shared" si="15"/>
        <v>47937.54</v>
      </c>
      <c r="Q60">
        <f t="shared" si="15"/>
        <v>10039447.07</v>
      </c>
      <c r="R60">
        <f t="shared" si="15"/>
        <v>116605.32</v>
      </c>
      <c r="S60">
        <f t="shared" si="15"/>
        <v>258923.57</v>
      </c>
      <c r="T60">
        <f t="shared" si="15"/>
        <v>58921.01</v>
      </c>
      <c r="U60">
        <f t="shared" si="15"/>
        <v>49053.53</v>
      </c>
      <c r="V60">
        <f t="shared" si="15"/>
        <v>86692.4</v>
      </c>
      <c r="W60">
        <f t="shared" si="15"/>
        <v>55956.08</v>
      </c>
      <c r="X60">
        <f t="shared" si="15"/>
        <v>15036.63</v>
      </c>
      <c r="Y60">
        <f t="shared" si="15"/>
        <v>126609.64</v>
      </c>
      <c r="Z60">
        <f t="shared" si="15"/>
        <v>81850.91</v>
      </c>
      <c r="AA60">
        <f t="shared" si="15"/>
        <v>5728623.45</v>
      </c>
      <c r="AB60">
        <f t="shared" si="15"/>
        <v>8673505.64</v>
      </c>
      <c r="AC60">
        <f t="shared" si="15"/>
        <v>136210.35</v>
      </c>
      <c r="AD60">
        <f t="shared" si="15"/>
        <v>161889.73</v>
      </c>
      <c r="AE60">
        <f t="shared" si="15"/>
        <v>59293.11</v>
      </c>
      <c r="AF60">
        <f t="shared" si="15"/>
        <v>99563.55</v>
      </c>
      <c r="AG60">
        <f t="shared" si="15"/>
        <v>314182.84</v>
      </c>
      <c r="AH60">
        <f t="shared" si="15"/>
        <v>398534.18</v>
      </c>
      <c r="AI60">
        <f t="shared" si="15"/>
        <v>87357.12</v>
      </c>
      <c r="AJ60">
        <f t="shared" si="15"/>
        <v>61286.62</v>
      </c>
      <c r="AK60">
        <f t="shared" si="15"/>
        <v>48796.19</v>
      </c>
      <c r="AL60">
        <f t="shared" si="15"/>
        <v>60713.75</v>
      </c>
      <c r="AM60">
        <f t="shared" si="15"/>
        <v>115052.37</v>
      </c>
      <c r="AN60">
        <f t="shared" si="15"/>
        <v>136940.55</v>
      </c>
      <c r="AO60">
        <f t="shared" si="15"/>
        <v>1262574.55</v>
      </c>
      <c r="AP60">
        <f t="shared" si="15"/>
        <v>22552625.12</v>
      </c>
      <c r="AQ60">
        <f t="shared" si="15"/>
        <v>80460.73</v>
      </c>
      <c r="AR60">
        <f t="shared" si="15"/>
        <v>10581088.25</v>
      </c>
      <c r="AS60">
        <f t="shared" si="15"/>
        <v>1047063.73</v>
      </c>
      <c r="AT60">
        <f t="shared" si="15"/>
        <v>707955.68</v>
      </c>
      <c r="AU60">
        <f t="shared" si="15"/>
        <v>62390.45</v>
      </c>
      <c r="AV60">
        <f t="shared" si="15"/>
        <v>133189.26</v>
      </c>
      <c r="AW60">
        <f t="shared" si="15"/>
        <v>46582.14</v>
      </c>
      <c r="AX60">
        <f t="shared" si="15"/>
        <v>46469.06</v>
      </c>
      <c r="AY60">
        <f t="shared" si="15"/>
        <v>128271.02</v>
      </c>
      <c r="AZ60">
        <f t="shared" si="15"/>
        <v>2610153.3</v>
      </c>
      <c r="BA60">
        <f t="shared" si="15"/>
        <v>2199651.94</v>
      </c>
      <c r="BB60">
        <f t="shared" si="15"/>
        <v>1742102.8</v>
      </c>
      <c r="BC60">
        <f t="shared" si="15"/>
        <v>5719183.02</v>
      </c>
      <c r="BD60">
        <f t="shared" si="15"/>
        <v>364136.68</v>
      </c>
      <c r="BE60">
        <f t="shared" si="15"/>
        <v>167593.53</v>
      </c>
      <c r="BF60">
        <f t="shared" si="15"/>
        <v>4378848.34</v>
      </c>
      <c r="BG60">
        <f t="shared" si="15"/>
        <v>256663.9</v>
      </c>
      <c r="BH60">
        <f t="shared" si="15"/>
        <v>139456.92</v>
      </c>
      <c r="BI60">
        <f t="shared" si="15"/>
        <v>85605.45</v>
      </c>
      <c r="BJ60">
        <f t="shared" si="15"/>
        <v>1272667.16</v>
      </c>
      <c r="BK60">
        <f t="shared" si="15"/>
        <v>2668464.79</v>
      </c>
      <c r="BL60">
        <f t="shared" si="15"/>
        <v>52130.84</v>
      </c>
      <c r="BM60">
        <f t="shared" si="15"/>
        <v>135476.99</v>
      </c>
      <c r="BN60">
        <f t="shared" si="15"/>
        <v>1052656.75</v>
      </c>
      <c r="BO60">
        <f t="shared" si="15"/>
        <v>333105.4</v>
      </c>
      <c r="BP60">
        <f aca="true" t="shared" si="16" ref="BP60:EA60">ROUND(SUM(BP53:BP59),2)</f>
        <v>93224.53</v>
      </c>
      <c r="BQ60">
        <f t="shared" si="16"/>
        <v>727722.52</v>
      </c>
      <c r="BR60">
        <f t="shared" si="16"/>
        <v>695143.73</v>
      </c>
      <c r="BS60">
        <f t="shared" si="16"/>
        <v>194040.32</v>
      </c>
      <c r="BT60">
        <f t="shared" si="16"/>
        <v>79955.57</v>
      </c>
      <c r="BU60">
        <f t="shared" si="16"/>
        <v>115993.69</v>
      </c>
      <c r="BV60">
        <f t="shared" si="16"/>
        <v>193310.05</v>
      </c>
      <c r="BW60">
        <f t="shared" si="16"/>
        <v>452129.8</v>
      </c>
      <c r="BX60">
        <f t="shared" si="16"/>
        <v>11998.55</v>
      </c>
      <c r="BY60">
        <f t="shared" si="16"/>
        <v>212316.2</v>
      </c>
      <c r="BZ60">
        <f t="shared" si="16"/>
        <v>43883.76</v>
      </c>
      <c r="CA60">
        <f t="shared" si="16"/>
        <v>118913.16</v>
      </c>
      <c r="CB60">
        <f t="shared" si="16"/>
        <v>21848068.45</v>
      </c>
      <c r="CC60">
        <f t="shared" si="16"/>
        <v>49174.53</v>
      </c>
      <c r="CD60">
        <f t="shared" si="16"/>
        <v>31239.41</v>
      </c>
      <c r="CE60">
        <f t="shared" si="16"/>
        <v>77327.02</v>
      </c>
      <c r="CF60">
        <f t="shared" si="16"/>
        <v>36019.29</v>
      </c>
      <c r="CG60">
        <f t="shared" si="16"/>
        <v>58117.87</v>
      </c>
      <c r="CH60">
        <f t="shared" si="16"/>
        <v>27443</v>
      </c>
      <c r="CI60">
        <f t="shared" si="16"/>
        <v>143106.75</v>
      </c>
      <c r="CJ60">
        <f t="shared" si="16"/>
        <v>241595.93</v>
      </c>
      <c r="CK60">
        <f t="shared" si="16"/>
        <v>683332.29</v>
      </c>
      <c r="CL60">
        <f t="shared" si="16"/>
        <v>197039.49</v>
      </c>
      <c r="CM60">
        <f t="shared" si="16"/>
        <v>233568.3</v>
      </c>
      <c r="CN60">
        <f t="shared" si="16"/>
        <v>6107956.95</v>
      </c>
      <c r="CO60">
        <f t="shared" si="16"/>
        <v>3932856.41</v>
      </c>
      <c r="CP60">
        <f t="shared" si="16"/>
        <v>237180.8</v>
      </c>
      <c r="CQ60">
        <f t="shared" si="16"/>
        <v>271582.25</v>
      </c>
      <c r="CR60">
        <f t="shared" si="16"/>
        <v>71963.08</v>
      </c>
      <c r="CS60">
        <f t="shared" si="16"/>
        <v>102527.24</v>
      </c>
      <c r="CT60">
        <f t="shared" si="16"/>
        <v>32783.84</v>
      </c>
      <c r="CU60">
        <f t="shared" si="16"/>
        <v>69653.28</v>
      </c>
      <c r="CV60">
        <f t="shared" si="16"/>
        <v>49917.79</v>
      </c>
      <c r="CW60">
        <f t="shared" si="16"/>
        <v>74344.96</v>
      </c>
      <c r="CX60">
        <f t="shared" si="16"/>
        <v>98686.99</v>
      </c>
      <c r="CY60">
        <f t="shared" si="16"/>
        <v>45127.68</v>
      </c>
      <c r="CZ60">
        <f t="shared" si="16"/>
        <v>1078665.34</v>
      </c>
      <c r="DA60">
        <f t="shared" si="16"/>
        <v>78310.71</v>
      </c>
      <c r="DB60">
        <f t="shared" si="16"/>
        <v>112579.59</v>
      </c>
      <c r="DC60">
        <f t="shared" si="16"/>
        <v>77693.28</v>
      </c>
      <c r="DD60">
        <f t="shared" si="16"/>
        <v>26452.52</v>
      </c>
      <c r="DE60">
        <f t="shared" si="16"/>
        <v>65422.96</v>
      </c>
      <c r="DF60">
        <f t="shared" si="16"/>
        <v>5995815.22</v>
      </c>
      <c r="DG60">
        <f t="shared" si="16"/>
        <v>47601.57</v>
      </c>
      <c r="DH60">
        <f t="shared" si="16"/>
        <v>686812.66</v>
      </c>
      <c r="DI60">
        <f t="shared" si="16"/>
        <v>745177.63</v>
      </c>
      <c r="DJ60">
        <f t="shared" si="16"/>
        <v>132321.08</v>
      </c>
      <c r="DK60">
        <f t="shared" si="16"/>
        <v>53923.73</v>
      </c>
      <c r="DL60">
        <f t="shared" si="16"/>
        <v>1544940.46</v>
      </c>
      <c r="DM60">
        <f t="shared" si="16"/>
        <v>152047.57</v>
      </c>
      <c r="DN60">
        <f t="shared" si="16"/>
        <v>221545.93</v>
      </c>
      <c r="DO60">
        <f t="shared" si="16"/>
        <v>734669.36</v>
      </c>
      <c r="DP60">
        <f t="shared" si="16"/>
        <v>57496.97</v>
      </c>
      <c r="DQ60">
        <f t="shared" si="16"/>
        <v>141407.69</v>
      </c>
      <c r="DR60">
        <f t="shared" si="16"/>
        <v>265140.33</v>
      </c>
      <c r="DS60">
        <f t="shared" si="16"/>
        <v>149880.82</v>
      </c>
      <c r="DT60">
        <f t="shared" si="16"/>
        <v>24457</v>
      </c>
      <c r="DU60">
        <f t="shared" si="16"/>
        <v>95298.13</v>
      </c>
      <c r="DV60">
        <f t="shared" si="16"/>
        <v>48373.26</v>
      </c>
      <c r="DW60">
        <f t="shared" si="16"/>
        <v>66686.75</v>
      </c>
      <c r="DX60">
        <f t="shared" si="16"/>
        <v>45682.71</v>
      </c>
      <c r="DY60">
        <f t="shared" si="16"/>
        <v>73556.71</v>
      </c>
      <c r="DZ60">
        <f t="shared" si="16"/>
        <v>295498.21</v>
      </c>
      <c r="EA60">
        <f t="shared" si="16"/>
        <v>310201.2</v>
      </c>
      <c r="EB60">
        <f aca="true" t="shared" si="17" ref="EB60:FY60">ROUND(SUM(EB53:EB59),2)</f>
        <v>138945.01</v>
      </c>
      <c r="EC60">
        <f t="shared" si="17"/>
        <v>115984.93</v>
      </c>
      <c r="ED60">
        <f t="shared" si="17"/>
        <v>335239.11</v>
      </c>
      <c r="EE60">
        <f t="shared" si="17"/>
        <v>48028.56</v>
      </c>
      <c r="EF60">
        <f t="shared" si="17"/>
        <v>244409.12</v>
      </c>
      <c r="EG60">
        <f t="shared" si="17"/>
        <v>70049.29</v>
      </c>
      <c r="EH60">
        <f t="shared" si="17"/>
        <v>41136.27</v>
      </c>
      <c r="EI60">
        <f t="shared" si="17"/>
        <v>3739675.83</v>
      </c>
      <c r="EJ60">
        <f t="shared" si="17"/>
        <v>2293954.22</v>
      </c>
      <c r="EK60">
        <f t="shared" si="17"/>
        <v>184555.87</v>
      </c>
      <c r="EL60">
        <f t="shared" si="17"/>
        <v>125989.5</v>
      </c>
      <c r="EM60">
        <f t="shared" si="17"/>
        <v>116409.49</v>
      </c>
      <c r="EN60">
        <f t="shared" si="17"/>
        <v>168527.01</v>
      </c>
      <c r="EO60">
        <f t="shared" si="17"/>
        <v>64767.53</v>
      </c>
      <c r="EP60">
        <f t="shared" si="17"/>
        <v>161971.03</v>
      </c>
      <c r="EQ60">
        <f t="shared" si="17"/>
        <v>650925.72</v>
      </c>
      <c r="ER60">
        <f t="shared" si="17"/>
        <v>178185.21</v>
      </c>
      <c r="ES60">
        <f t="shared" si="17"/>
        <v>54836.38</v>
      </c>
      <c r="ET60">
        <f t="shared" si="17"/>
        <v>40792.2</v>
      </c>
      <c r="EU60">
        <f t="shared" si="17"/>
        <v>123761.21</v>
      </c>
      <c r="EV60">
        <f t="shared" si="17"/>
        <v>6949.52</v>
      </c>
      <c r="EW60">
        <f t="shared" si="17"/>
        <v>116206.77</v>
      </c>
      <c r="EX60">
        <f t="shared" si="17"/>
        <v>48841.85</v>
      </c>
      <c r="EY60">
        <f t="shared" si="17"/>
        <v>45057.47</v>
      </c>
      <c r="EZ60">
        <f t="shared" si="17"/>
        <v>28331.44</v>
      </c>
      <c r="FA60">
        <f t="shared" si="17"/>
        <v>820142.94</v>
      </c>
      <c r="FB60">
        <f t="shared" si="17"/>
        <v>109296.59</v>
      </c>
      <c r="FC60">
        <f t="shared" si="17"/>
        <v>532434.31</v>
      </c>
      <c r="FD60">
        <f t="shared" si="17"/>
        <v>117560.32</v>
      </c>
      <c r="FE60">
        <f t="shared" si="17"/>
        <v>68227.08</v>
      </c>
      <c r="FF60">
        <f t="shared" si="17"/>
        <v>86956.08</v>
      </c>
      <c r="FG60">
        <f t="shared" si="17"/>
        <v>51771.14</v>
      </c>
      <c r="FH60">
        <f t="shared" si="17"/>
        <v>52822.82</v>
      </c>
      <c r="FI60">
        <f t="shared" si="17"/>
        <v>462528.48</v>
      </c>
      <c r="FJ60">
        <f t="shared" si="17"/>
        <v>289342.36</v>
      </c>
      <c r="FK60">
        <f t="shared" si="17"/>
        <v>524516.41</v>
      </c>
      <c r="FL60">
        <f t="shared" si="17"/>
        <v>760046.07</v>
      </c>
      <c r="FM60">
        <f t="shared" si="17"/>
        <v>427094.29</v>
      </c>
      <c r="FN60">
        <f t="shared" si="17"/>
        <v>4805591.05</v>
      </c>
      <c r="FO60">
        <f t="shared" si="17"/>
        <v>267297.07</v>
      </c>
      <c r="FP60">
        <f t="shared" si="17"/>
        <v>883182.03</v>
      </c>
      <c r="FQ60">
        <f t="shared" si="17"/>
        <v>241182.51</v>
      </c>
      <c r="FR60">
        <f t="shared" si="17"/>
        <v>80792.82</v>
      </c>
      <c r="FS60">
        <f t="shared" si="17"/>
        <v>80600.85</v>
      </c>
      <c r="FT60">
        <f t="shared" si="17"/>
        <v>50245.2</v>
      </c>
      <c r="FU60">
        <f t="shared" si="17"/>
        <v>241361.76</v>
      </c>
      <c r="FV60">
        <f t="shared" si="17"/>
        <v>170156.69</v>
      </c>
      <c r="FW60">
        <f t="shared" si="17"/>
        <v>81113.29</v>
      </c>
      <c r="FX60">
        <f t="shared" si="17"/>
        <v>48183.13</v>
      </c>
      <c r="FY60">
        <f t="shared" si="17"/>
        <v>510976.61</v>
      </c>
      <c r="FZ60" s="60">
        <f t="shared" si="14"/>
        <v>197133530.8000001</v>
      </c>
      <c r="GA60" s="60"/>
      <c r="GB60" s="60"/>
      <c r="GC60" s="60"/>
      <c r="GD60" s="60"/>
      <c r="GG60" s="12"/>
    </row>
    <row r="61" spans="1:189" ht="15">
      <c r="A61" s="40"/>
      <c r="B61" s="2" t="s">
        <v>318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G61" s="12"/>
    </row>
    <row r="62" spans="1:186" ht="15">
      <c r="A62" s="40"/>
      <c r="B62" s="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2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38"/>
      <c r="GA62" s="38"/>
      <c r="GB62" s="38"/>
      <c r="GC62" s="38"/>
      <c r="GD62" s="38"/>
    </row>
    <row r="63" spans="1:186" ht="15.75">
      <c r="A63" s="40"/>
      <c r="B63" s="36" t="s">
        <v>319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9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</row>
    <row r="64" spans="1:189" ht="15">
      <c r="A64" s="11" t="s">
        <v>320</v>
      </c>
      <c r="B64" s="2" t="s">
        <v>321</v>
      </c>
      <c r="C64" s="44">
        <v>0.019</v>
      </c>
      <c r="D64" s="44">
        <v>0.019</v>
      </c>
      <c r="E64" s="44">
        <v>0.019</v>
      </c>
      <c r="F64" s="44">
        <v>0.019</v>
      </c>
      <c r="G64" s="44">
        <v>0.019</v>
      </c>
      <c r="H64" s="44">
        <v>0.019</v>
      </c>
      <c r="I64" s="44">
        <v>0.019</v>
      </c>
      <c r="J64" s="44">
        <v>0.019</v>
      </c>
      <c r="K64" s="44">
        <v>0.019</v>
      </c>
      <c r="L64" s="44">
        <v>0.019</v>
      </c>
      <c r="M64" s="44">
        <v>0.019</v>
      </c>
      <c r="N64" s="44">
        <v>0.019</v>
      </c>
      <c r="O64" s="44">
        <v>0.019</v>
      </c>
      <c r="P64" s="44">
        <v>0.019</v>
      </c>
      <c r="Q64" s="44">
        <v>0.019</v>
      </c>
      <c r="R64" s="44">
        <v>0.019</v>
      </c>
      <c r="S64" s="44">
        <v>0.019</v>
      </c>
      <c r="T64" s="44">
        <v>0.019</v>
      </c>
      <c r="U64" s="44">
        <v>0.019</v>
      </c>
      <c r="V64" s="44">
        <v>0.019</v>
      </c>
      <c r="W64" s="44">
        <v>0.019</v>
      </c>
      <c r="X64" s="44">
        <v>0.019</v>
      </c>
      <c r="Y64" s="44">
        <v>0.019</v>
      </c>
      <c r="Z64" s="44">
        <v>0.019</v>
      </c>
      <c r="AA64" s="44">
        <v>0.019</v>
      </c>
      <c r="AB64" s="44">
        <v>0.019</v>
      </c>
      <c r="AC64" s="44">
        <v>0.019</v>
      </c>
      <c r="AD64" s="44">
        <v>0.019</v>
      </c>
      <c r="AE64" s="44">
        <v>0.019</v>
      </c>
      <c r="AF64" s="44">
        <v>0.019</v>
      </c>
      <c r="AG64" s="44">
        <v>0.019</v>
      </c>
      <c r="AH64" s="44">
        <v>0.019</v>
      </c>
      <c r="AI64" s="44">
        <v>0.019</v>
      </c>
      <c r="AJ64" s="44">
        <v>0.019</v>
      </c>
      <c r="AK64" s="44">
        <v>0.019</v>
      </c>
      <c r="AL64" s="44">
        <v>0.019</v>
      </c>
      <c r="AM64" s="44">
        <v>0.019</v>
      </c>
      <c r="AN64" s="44">
        <v>0.019</v>
      </c>
      <c r="AO64" s="44">
        <v>0.019</v>
      </c>
      <c r="AP64" s="44">
        <v>0.019</v>
      </c>
      <c r="AQ64" s="44">
        <v>0.019</v>
      </c>
      <c r="AR64" s="44">
        <v>0.019</v>
      </c>
      <c r="AS64" s="44">
        <v>0.019</v>
      </c>
      <c r="AT64" s="44">
        <v>0.019</v>
      </c>
      <c r="AU64" s="44">
        <v>0.019</v>
      </c>
      <c r="AV64" s="44">
        <v>0.019</v>
      </c>
      <c r="AW64" s="44">
        <v>0.019</v>
      </c>
      <c r="AX64" s="44">
        <v>0.019</v>
      </c>
      <c r="AY64" s="44">
        <v>0.019</v>
      </c>
      <c r="AZ64" s="44">
        <v>0.019</v>
      </c>
      <c r="BA64" s="44">
        <v>0.019</v>
      </c>
      <c r="BB64" s="44">
        <v>0.019</v>
      </c>
      <c r="BC64" s="44">
        <v>0.019</v>
      </c>
      <c r="BD64" s="44">
        <v>0.019</v>
      </c>
      <c r="BE64" s="44">
        <v>0.019</v>
      </c>
      <c r="BF64" s="44">
        <v>0.019</v>
      </c>
      <c r="BG64" s="44">
        <v>0.019</v>
      </c>
      <c r="BH64" s="44">
        <v>0.019</v>
      </c>
      <c r="BI64" s="44">
        <v>0.019</v>
      </c>
      <c r="BJ64" s="44">
        <v>0.019</v>
      </c>
      <c r="BK64" s="44">
        <v>0.019</v>
      </c>
      <c r="BL64" s="44">
        <v>0.019</v>
      </c>
      <c r="BM64" s="44">
        <v>0.019</v>
      </c>
      <c r="BN64" s="44">
        <v>0.019</v>
      </c>
      <c r="BO64" s="44">
        <v>0.019</v>
      </c>
      <c r="BP64" s="44">
        <v>0.019</v>
      </c>
      <c r="BQ64" s="44">
        <v>0.019</v>
      </c>
      <c r="BR64" s="44">
        <v>0.019</v>
      </c>
      <c r="BS64" s="44">
        <v>0.019</v>
      </c>
      <c r="BT64" s="44">
        <v>0.019</v>
      </c>
      <c r="BU64" s="44">
        <v>0.019</v>
      </c>
      <c r="BV64" s="44">
        <v>0.019</v>
      </c>
      <c r="BW64" s="44">
        <v>0.019</v>
      </c>
      <c r="BX64" s="44">
        <v>0.019</v>
      </c>
      <c r="BY64" s="44">
        <v>0.019</v>
      </c>
      <c r="BZ64" s="44">
        <v>0.019</v>
      </c>
      <c r="CA64" s="44">
        <v>0.019</v>
      </c>
      <c r="CB64" s="44">
        <v>0.019</v>
      </c>
      <c r="CC64" s="44">
        <v>0.019</v>
      </c>
      <c r="CD64" s="44">
        <v>0.019</v>
      </c>
      <c r="CE64" s="44">
        <v>0.019</v>
      </c>
      <c r="CF64" s="44">
        <v>0.019</v>
      </c>
      <c r="CG64" s="44">
        <v>0.019</v>
      </c>
      <c r="CH64" s="44">
        <v>0.019</v>
      </c>
      <c r="CI64" s="44">
        <v>0.019</v>
      </c>
      <c r="CJ64" s="44">
        <v>0.019</v>
      </c>
      <c r="CK64" s="44">
        <v>0.019</v>
      </c>
      <c r="CL64" s="44">
        <v>0.019</v>
      </c>
      <c r="CM64" s="44">
        <v>0.019</v>
      </c>
      <c r="CN64" s="44">
        <v>0.019</v>
      </c>
      <c r="CO64" s="44">
        <v>0.019</v>
      </c>
      <c r="CP64" s="44">
        <v>0.019</v>
      </c>
      <c r="CQ64" s="44">
        <v>0.019</v>
      </c>
      <c r="CR64" s="44">
        <v>0.019</v>
      </c>
      <c r="CS64" s="44">
        <v>0.019</v>
      </c>
      <c r="CT64" s="44">
        <v>0.019</v>
      </c>
      <c r="CU64" s="44">
        <v>0.019</v>
      </c>
      <c r="CV64" s="44">
        <v>0.019</v>
      </c>
      <c r="CW64" s="44">
        <v>0.019</v>
      </c>
      <c r="CX64" s="44">
        <v>0.019</v>
      </c>
      <c r="CY64" s="44">
        <v>0.019</v>
      </c>
      <c r="CZ64" s="44">
        <v>0.019</v>
      </c>
      <c r="DA64" s="44">
        <v>0.019</v>
      </c>
      <c r="DB64" s="44">
        <v>0.019</v>
      </c>
      <c r="DC64" s="44">
        <v>0.019</v>
      </c>
      <c r="DD64" s="44">
        <v>0.019</v>
      </c>
      <c r="DE64" s="44">
        <v>0.019</v>
      </c>
      <c r="DF64" s="44">
        <v>0.019</v>
      </c>
      <c r="DG64" s="44">
        <v>0.019</v>
      </c>
      <c r="DH64" s="44">
        <v>0.019</v>
      </c>
      <c r="DI64" s="44">
        <v>0.019</v>
      </c>
      <c r="DJ64" s="44">
        <v>0.019</v>
      </c>
      <c r="DK64" s="44">
        <v>0.019</v>
      </c>
      <c r="DL64" s="44">
        <v>0.019</v>
      </c>
      <c r="DM64" s="44">
        <v>0.019</v>
      </c>
      <c r="DN64" s="44">
        <v>0.019</v>
      </c>
      <c r="DO64" s="44">
        <v>0.019</v>
      </c>
      <c r="DP64" s="44">
        <v>0.019</v>
      </c>
      <c r="DQ64" s="44">
        <v>0.019</v>
      </c>
      <c r="DR64" s="44">
        <v>0.019</v>
      </c>
      <c r="DS64" s="44">
        <v>0.019</v>
      </c>
      <c r="DT64" s="44">
        <v>0.019</v>
      </c>
      <c r="DU64" s="44">
        <v>0.019</v>
      </c>
      <c r="DV64" s="44">
        <v>0.019</v>
      </c>
      <c r="DW64" s="44">
        <v>0.019</v>
      </c>
      <c r="DX64" s="44">
        <v>0.019</v>
      </c>
      <c r="DY64" s="44">
        <v>0.019</v>
      </c>
      <c r="DZ64" s="44">
        <v>0.019</v>
      </c>
      <c r="EA64" s="44">
        <v>0.019</v>
      </c>
      <c r="EB64" s="44">
        <v>0.019</v>
      </c>
      <c r="EC64" s="44">
        <v>0.019</v>
      </c>
      <c r="ED64" s="44">
        <v>0.019</v>
      </c>
      <c r="EE64" s="44">
        <v>0.019</v>
      </c>
      <c r="EF64" s="44">
        <v>0.019</v>
      </c>
      <c r="EG64" s="44">
        <v>0.019</v>
      </c>
      <c r="EH64" s="44">
        <v>0.019</v>
      </c>
      <c r="EI64" s="44">
        <v>0.019</v>
      </c>
      <c r="EJ64" s="44">
        <v>0.019</v>
      </c>
      <c r="EK64" s="44">
        <v>0.019</v>
      </c>
      <c r="EL64" s="44">
        <v>0.019</v>
      </c>
      <c r="EM64" s="44">
        <v>0.019</v>
      </c>
      <c r="EN64" s="44">
        <v>0.019</v>
      </c>
      <c r="EO64" s="44">
        <v>0.019</v>
      </c>
      <c r="EP64" s="44">
        <v>0.019</v>
      </c>
      <c r="EQ64" s="44">
        <v>0.019</v>
      </c>
      <c r="ER64" s="44">
        <v>0.019</v>
      </c>
      <c r="ES64" s="44">
        <v>0.019</v>
      </c>
      <c r="ET64" s="44">
        <v>0.019</v>
      </c>
      <c r="EU64" s="44">
        <v>0.019</v>
      </c>
      <c r="EV64" s="44">
        <v>0.019</v>
      </c>
      <c r="EW64" s="44">
        <v>0.019</v>
      </c>
      <c r="EX64" s="44">
        <v>0.019</v>
      </c>
      <c r="EY64" s="44">
        <v>0.019</v>
      </c>
      <c r="EZ64" s="44">
        <v>0.019</v>
      </c>
      <c r="FA64" s="44">
        <v>0.019</v>
      </c>
      <c r="FB64" s="44">
        <v>0.019</v>
      </c>
      <c r="FC64" s="44">
        <v>0.019</v>
      </c>
      <c r="FD64" s="44">
        <v>0.019</v>
      </c>
      <c r="FE64" s="44">
        <v>0.019</v>
      </c>
      <c r="FF64" s="44">
        <v>0.019</v>
      </c>
      <c r="FG64" s="44">
        <v>0.019</v>
      </c>
      <c r="FH64" s="44">
        <v>0.019</v>
      </c>
      <c r="FI64" s="44">
        <v>0.019</v>
      </c>
      <c r="FJ64" s="44">
        <v>0.019</v>
      </c>
      <c r="FK64" s="44">
        <v>0.019</v>
      </c>
      <c r="FL64" s="44">
        <v>0.019</v>
      </c>
      <c r="FM64" s="44">
        <v>0.019</v>
      </c>
      <c r="FN64" s="44">
        <v>0.019</v>
      </c>
      <c r="FO64" s="44">
        <v>0.019</v>
      </c>
      <c r="FP64" s="44">
        <v>0.019</v>
      </c>
      <c r="FQ64" s="44">
        <v>0.019</v>
      </c>
      <c r="FR64" s="44">
        <v>0.019</v>
      </c>
      <c r="FS64" s="44">
        <v>0.019</v>
      </c>
      <c r="FT64" s="44">
        <v>0.019</v>
      </c>
      <c r="FU64" s="44">
        <v>0.019</v>
      </c>
      <c r="FV64" s="44">
        <v>0.019</v>
      </c>
      <c r="FW64" s="44">
        <v>0.019</v>
      </c>
      <c r="FX64" s="44">
        <v>0.019</v>
      </c>
      <c r="FY64" s="44"/>
      <c r="FZ64" s="44"/>
      <c r="GA64" s="44"/>
      <c r="GB64" s="44"/>
      <c r="GC64" s="44"/>
      <c r="GD64" s="44"/>
      <c r="GE64" s="67"/>
      <c r="GF64" s="67"/>
      <c r="GG64" s="12"/>
    </row>
    <row r="65" spans="1:189" ht="15">
      <c r="A65" s="11" t="s">
        <v>322</v>
      </c>
      <c r="B65" s="2" t="s">
        <v>323</v>
      </c>
      <c r="C65" s="44">
        <v>-0.006</v>
      </c>
      <c r="D65" s="44">
        <v>-0.006</v>
      </c>
      <c r="E65" s="44">
        <v>-0.006</v>
      </c>
      <c r="F65" s="44">
        <v>-0.006</v>
      </c>
      <c r="G65" s="44">
        <v>-0.006</v>
      </c>
      <c r="H65" s="44">
        <v>-0.006</v>
      </c>
      <c r="I65" s="44">
        <v>-0.006</v>
      </c>
      <c r="J65" s="44">
        <v>-0.006</v>
      </c>
      <c r="K65" s="44">
        <v>-0.006</v>
      </c>
      <c r="L65" s="44">
        <v>-0.006</v>
      </c>
      <c r="M65" s="44">
        <v>-0.006</v>
      </c>
      <c r="N65" s="44">
        <v>-0.006</v>
      </c>
      <c r="O65" s="44">
        <v>-0.006</v>
      </c>
      <c r="P65" s="44">
        <v>-0.006</v>
      </c>
      <c r="Q65" s="44">
        <v>-0.006</v>
      </c>
      <c r="R65" s="44">
        <v>-0.006</v>
      </c>
      <c r="S65" s="44">
        <v>-0.006</v>
      </c>
      <c r="T65" s="44">
        <v>-0.006</v>
      </c>
      <c r="U65" s="44">
        <v>-0.006</v>
      </c>
      <c r="V65" s="44">
        <v>-0.006</v>
      </c>
      <c r="W65" s="44">
        <v>-0.006</v>
      </c>
      <c r="X65" s="44">
        <v>-0.006</v>
      </c>
      <c r="Y65" s="44">
        <v>-0.006</v>
      </c>
      <c r="Z65" s="44">
        <v>-0.006</v>
      </c>
      <c r="AA65" s="44">
        <v>-0.006</v>
      </c>
      <c r="AB65" s="44">
        <v>-0.006</v>
      </c>
      <c r="AC65" s="44">
        <v>-0.006</v>
      </c>
      <c r="AD65" s="44">
        <v>-0.006</v>
      </c>
      <c r="AE65" s="44">
        <v>-0.006</v>
      </c>
      <c r="AF65" s="44">
        <v>-0.006</v>
      </c>
      <c r="AG65" s="44">
        <v>-0.006</v>
      </c>
      <c r="AH65" s="44">
        <v>-0.006</v>
      </c>
      <c r="AI65" s="44">
        <v>-0.006</v>
      </c>
      <c r="AJ65" s="44">
        <v>-0.006</v>
      </c>
      <c r="AK65" s="44">
        <v>-0.006</v>
      </c>
      <c r="AL65" s="44">
        <v>-0.006</v>
      </c>
      <c r="AM65" s="44">
        <v>-0.006</v>
      </c>
      <c r="AN65" s="44">
        <v>-0.006</v>
      </c>
      <c r="AO65" s="44">
        <v>-0.006</v>
      </c>
      <c r="AP65" s="44">
        <v>-0.006</v>
      </c>
      <c r="AQ65" s="44">
        <v>-0.006</v>
      </c>
      <c r="AR65" s="44">
        <v>-0.006</v>
      </c>
      <c r="AS65" s="44">
        <v>-0.006</v>
      </c>
      <c r="AT65" s="44">
        <v>-0.006</v>
      </c>
      <c r="AU65" s="44">
        <v>-0.006</v>
      </c>
      <c r="AV65" s="44">
        <v>-0.006</v>
      </c>
      <c r="AW65" s="44">
        <v>-0.006</v>
      </c>
      <c r="AX65" s="44">
        <v>-0.006</v>
      </c>
      <c r="AY65" s="44">
        <v>-0.006</v>
      </c>
      <c r="AZ65" s="44">
        <v>-0.006</v>
      </c>
      <c r="BA65" s="44">
        <v>-0.006</v>
      </c>
      <c r="BB65" s="44">
        <v>-0.006</v>
      </c>
      <c r="BC65" s="44">
        <v>-0.006</v>
      </c>
      <c r="BD65" s="44">
        <v>-0.006</v>
      </c>
      <c r="BE65" s="44">
        <v>-0.006</v>
      </c>
      <c r="BF65" s="44">
        <v>-0.006</v>
      </c>
      <c r="BG65" s="44">
        <v>-0.006</v>
      </c>
      <c r="BH65" s="44">
        <v>-0.006</v>
      </c>
      <c r="BI65" s="44">
        <v>-0.006</v>
      </c>
      <c r="BJ65" s="44">
        <v>-0.006</v>
      </c>
      <c r="BK65" s="44">
        <v>-0.006</v>
      </c>
      <c r="BL65" s="44">
        <v>-0.006</v>
      </c>
      <c r="BM65" s="44">
        <v>-0.006</v>
      </c>
      <c r="BN65" s="44">
        <v>-0.006</v>
      </c>
      <c r="BO65" s="44">
        <v>-0.006</v>
      </c>
      <c r="BP65" s="44">
        <v>-0.006</v>
      </c>
      <c r="BQ65" s="44">
        <v>-0.006</v>
      </c>
      <c r="BR65" s="44">
        <v>-0.006</v>
      </c>
      <c r="BS65" s="44">
        <v>-0.006</v>
      </c>
      <c r="BT65" s="44">
        <v>-0.006</v>
      </c>
      <c r="BU65" s="44">
        <v>-0.006</v>
      </c>
      <c r="BV65" s="44">
        <v>-0.006</v>
      </c>
      <c r="BW65" s="44">
        <v>-0.006</v>
      </c>
      <c r="BX65" s="44">
        <v>-0.006</v>
      </c>
      <c r="BY65" s="44">
        <v>-0.006</v>
      </c>
      <c r="BZ65" s="44">
        <v>-0.006</v>
      </c>
      <c r="CA65" s="44">
        <v>-0.006</v>
      </c>
      <c r="CB65" s="44">
        <v>-0.006</v>
      </c>
      <c r="CC65" s="44">
        <v>-0.006</v>
      </c>
      <c r="CD65" s="44">
        <v>-0.006</v>
      </c>
      <c r="CE65" s="44">
        <v>-0.006</v>
      </c>
      <c r="CF65" s="44">
        <v>-0.006</v>
      </c>
      <c r="CG65" s="44">
        <v>-0.006</v>
      </c>
      <c r="CH65" s="44">
        <v>-0.006</v>
      </c>
      <c r="CI65" s="44">
        <v>-0.006</v>
      </c>
      <c r="CJ65" s="44">
        <v>-0.006</v>
      </c>
      <c r="CK65" s="44">
        <v>-0.006</v>
      </c>
      <c r="CL65" s="44">
        <v>-0.006</v>
      </c>
      <c r="CM65" s="44">
        <v>-0.006</v>
      </c>
      <c r="CN65" s="44">
        <v>-0.006</v>
      </c>
      <c r="CO65" s="44">
        <v>-0.006</v>
      </c>
      <c r="CP65" s="44">
        <v>-0.006</v>
      </c>
      <c r="CQ65" s="44">
        <v>-0.006</v>
      </c>
      <c r="CR65" s="44">
        <v>-0.006</v>
      </c>
      <c r="CS65" s="44">
        <v>-0.006</v>
      </c>
      <c r="CT65" s="44">
        <v>-0.006</v>
      </c>
      <c r="CU65" s="44">
        <v>-0.006</v>
      </c>
      <c r="CV65" s="44">
        <v>-0.006</v>
      </c>
      <c r="CW65" s="44">
        <v>-0.006</v>
      </c>
      <c r="CX65" s="44">
        <v>-0.006</v>
      </c>
      <c r="CY65" s="44">
        <v>-0.006</v>
      </c>
      <c r="CZ65" s="44">
        <v>-0.006</v>
      </c>
      <c r="DA65" s="44">
        <v>-0.006</v>
      </c>
      <c r="DB65" s="44">
        <v>-0.006</v>
      </c>
      <c r="DC65" s="44">
        <v>-0.006</v>
      </c>
      <c r="DD65" s="44">
        <v>-0.006</v>
      </c>
      <c r="DE65" s="44">
        <v>-0.006</v>
      </c>
      <c r="DF65" s="44">
        <v>-0.006</v>
      </c>
      <c r="DG65" s="44">
        <v>-0.006</v>
      </c>
      <c r="DH65" s="44">
        <v>-0.006</v>
      </c>
      <c r="DI65" s="44">
        <v>-0.006</v>
      </c>
      <c r="DJ65" s="44">
        <v>-0.006</v>
      </c>
      <c r="DK65" s="44">
        <v>-0.006</v>
      </c>
      <c r="DL65" s="44">
        <v>-0.006</v>
      </c>
      <c r="DM65" s="44">
        <v>-0.006</v>
      </c>
      <c r="DN65" s="44">
        <v>-0.006</v>
      </c>
      <c r="DO65" s="44">
        <v>-0.006</v>
      </c>
      <c r="DP65" s="44">
        <v>-0.006</v>
      </c>
      <c r="DQ65" s="44">
        <v>-0.006</v>
      </c>
      <c r="DR65" s="44">
        <v>-0.006</v>
      </c>
      <c r="DS65" s="44">
        <v>-0.006</v>
      </c>
      <c r="DT65" s="44">
        <v>-0.006</v>
      </c>
      <c r="DU65" s="44">
        <v>-0.006</v>
      </c>
      <c r="DV65" s="44">
        <v>-0.006</v>
      </c>
      <c r="DW65" s="44">
        <v>-0.006</v>
      </c>
      <c r="DX65" s="44">
        <v>-0.006</v>
      </c>
      <c r="DY65" s="44">
        <v>-0.006</v>
      </c>
      <c r="DZ65" s="44">
        <v>-0.006</v>
      </c>
      <c r="EA65" s="44">
        <v>-0.006</v>
      </c>
      <c r="EB65" s="44">
        <v>-0.006</v>
      </c>
      <c r="EC65" s="44">
        <v>-0.006</v>
      </c>
      <c r="ED65" s="44">
        <v>-0.006</v>
      </c>
      <c r="EE65" s="44">
        <v>-0.006</v>
      </c>
      <c r="EF65" s="44">
        <v>-0.006</v>
      </c>
      <c r="EG65" s="44">
        <v>-0.006</v>
      </c>
      <c r="EH65" s="44">
        <v>-0.006</v>
      </c>
      <c r="EI65" s="44">
        <v>-0.006</v>
      </c>
      <c r="EJ65" s="44">
        <v>-0.006</v>
      </c>
      <c r="EK65" s="44">
        <v>-0.006</v>
      </c>
      <c r="EL65" s="44">
        <v>-0.006</v>
      </c>
      <c r="EM65" s="44">
        <v>-0.006</v>
      </c>
      <c r="EN65" s="44">
        <v>-0.006</v>
      </c>
      <c r="EO65" s="44">
        <v>-0.006</v>
      </c>
      <c r="EP65" s="44">
        <v>-0.006</v>
      </c>
      <c r="EQ65" s="44">
        <v>-0.006</v>
      </c>
      <c r="ER65" s="44">
        <v>-0.006</v>
      </c>
      <c r="ES65" s="44">
        <v>-0.006</v>
      </c>
      <c r="ET65" s="44">
        <v>-0.006</v>
      </c>
      <c r="EU65" s="44">
        <v>-0.006</v>
      </c>
      <c r="EV65" s="44">
        <v>-0.006</v>
      </c>
      <c r="EW65" s="44">
        <v>-0.006</v>
      </c>
      <c r="EX65" s="44">
        <v>-0.006</v>
      </c>
      <c r="EY65" s="44">
        <v>-0.006</v>
      </c>
      <c r="EZ65" s="44">
        <v>-0.006</v>
      </c>
      <c r="FA65" s="44">
        <v>-0.006</v>
      </c>
      <c r="FB65" s="44">
        <v>-0.006</v>
      </c>
      <c r="FC65" s="44">
        <v>-0.006</v>
      </c>
      <c r="FD65" s="44">
        <v>-0.006</v>
      </c>
      <c r="FE65" s="44">
        <v>-0.006</v>
      </c>
      <c r="FF65" s="44">
        <v>-0.006</v>
      </c>
      <c r="FG65" s="44">
        <v>-0.006</v>
      </c>
      <c r="FH65" s="44">
        <v>-0.006</v>
      </c>
      <c r="FI65" s="44">
        <v>-0.006</v>
      </c>
      <c r="FJ65" s="44">
        <v>-0.006</v>
      </c>
      <c r="FK65" s="44">
        <v>-0.006</v>
      </c>
      <c r="FL65" s="44">
        <v>-0.006</v>
      </c>
      <c r="FM65" s="44">
        <v>-0.006</v>
      </c>
      <c r="FN65" s="44">
        <v>-0.006</v>
      </c>
      <c r="FO65" s="44">
        <v>-0.006</v>
      </c>
      <c r="FP65" s="44">
        <v>-0.006</v>
      </c>
      <c r="FQ65" s="44">
        <v>-0.006</v>
      </c>
      <c r="FR65" s="44">
        <v>-0.006</v>
      </c>
      <c r="FS65" s="44">
        <v>-0.006</v>
      </c>
      <c r="FT65" s="44">
        <v>-0.006</v>
      </c>
      <c r="FU65" s="44">
        <v>-0.006</v>
      </c>
      <c r="FV65" s="44">
        <v>-0.006</v>
      </c>
      <c r="FW65" s="44">
        <v>-0.006</v>
      </c>
      <c r="FX65" s="44">
        <v>-0.006</v>
      </c>
      <c r="FY65" s="44"/>
      <c r="FZ65" s="44"/>
      <c r="GA65" s="44"/>
      <c r="GB65" s="44"/>
      <c r="GC65" s="44"/>
      <c r="GD65" s="44"/>
      <c r="GE65" s="67"/>
      <c r="GF65" s="67"/>
      <c r="GG65" s="12"/>
    </row>
    <row r="66" spans="1:194" ht="15">
      <c r="A66" s="68" t="s">
        <v>324</v>
      </c>
      <c r="B66" s="2" t="s">
        <v>325</v>
      </c>
      <c r="C66" s="69">
        <v>999999999</v>
      </c>
      <c r="D66" s="69">
        <v>999999999</v>
      </c>
      <c r="E66" s="69">
        <v>999999999</v>
      </c>
      <c r="F66" s="69">
        <v>999999999</v>
      </c>
      <c r="G66" s="69">
        <v>999999999</v>
      </c>
      <c r="H66" s="69">
        <v>999999999</v>
      </c>
      <c r="I66" s="69">
        <v>999999999</v>
      </c>
      <c r="J66" s="69">
        <v>999999999</v>
      </c>
      <c r="K66" s="69">
        <v>999999999</v>
      </c>
      <c r="L66" s="69">
        <v>999999999</v>
      </c>
      <c r="M66" s="69">
        <v>999999999</v>
      </c>
      <c r="N66" s="69">
        <v>999999999</v>
      </c>
      <c r="O66" s="69">
        <v>999999999</v>
      </c>
      <c r="P66" s="69">
        <v>999999999</v>
      </c>
      <c r="Q66" s="69">
        <v>999999999</v>
      </c>
      <c r="R66" s="69">
        <v>999999999</v>
      </c>
      <c r="S66" s="69">
        <v>999999999</v>
      </c>
      <c r="T66" s="69">
        <v>999999999</v>
      </c>
      <c r="U66" s="69">
        <v>999999999</v>
      </c>
      <c r="V66" s="69">
        <v>999999999</v>
      </c>
      <c r="W66" s="70">
        <v>999999999</v>
      </c>
      <c r="X66" s="69">
        <v>999999999</v>
      </c>
      <c r="Y66" s="69">
        <v>999999999</v>
      </c>
      <c r="Z66" s="69">
        <v>999999999</v>
      </c>
      <c r="AA66" s="69">
        <v>999999999</v>
      </c>
      <c r="AB66" s="69">
        <v>999999999</v>
      </c>
      <c r="AC66" s="69">
        <v>999999999</v>
      </c>
      <c r="AD66" s="69">
        <v>999999999</v>
      </c>
      <c r="AE66" s="69">
        <v>999999999</v>
      </c>
      <c r="AF66" s="69">
        <v>999999999</v>
      </c>
      <c r="AG66" s="69">
        <v>999999999</v>
      </c>
      <c r="AH66" s="69">
        <v>999999999</v>
      </c>
      <c r="AI66" s="69">
        <v>999999999</v>
      </c>
      <c r="AJ66" s="69">
        <v>999999999</v>
      </c>
      <c r="AK66" s="69">
        <v>999999999</v>
      </c>
      <c r="AL66" s="69">
        <v>999999999</v>
      </c>
      <c r="AM66" s="69">
        <v>999999999</v>
      </c>
      <c r="AN66" s="69">
        <v>999999999</v>
      </c>
      <c r="AO66" s="69">
        <v>999999999</v>
      </c>
      <c r="AP66" s="69">
        <v>999999999</v>
      </c>
      <c r="AQ66" s="69">
        <v>999999999</v>
      </c>
      <c r="AR66" s="69">
        <v>999999999</v>
      </c>
      <c r="AS66" s="69">
        <v>999999999</v>
      </c>
      <c r="AT66" s="69">
        <v>999999999</v>
      </c>
      <c r="AU66" s="69">
        <v>999999999</v>
      </c>
      <c r="AV66" s="69">
        <v>999999999</v>
      </c>
      <c r="AW66" s="69">
        <v>999999999</v>
      </c>
      <c r="AX66" s="69">
        <v>999999999</v>
      </c>
      <c r="AY66" s="69">
        <v>999999999</v>
      </c>
      <c r="AZ66" s="69">
        <v>999999999</v>
      </c>
      <c r="BA66" s="69">
        <v>999999999</v>
      </c>
      <c r="BB66" s="69">
        <v>999999999</v>
      </c>
      <c r="BC66" s="69">
        <v>999999999</v>
      </c>
      <c r="BD66" s="69">
        <v>999999999</v>
      </c>
      <c r="BE66" s="69">
        <v>999999999</v>
      </c>
      <c r="BF66" s="69">
        <v>999999999</v>
      </c>
      <c r="BG66" s="69">
        <v>999999999</v>
      </c>
      <c r="BH66" s="69">
        <v>999999999</v>
      </c>
      <c r="BI66" s="69">
        <v>999999999</v>
      </c>
      <c r="BJ66" s="69">
        <v>999999999</v>
      </c>
      <c r="BK66" s="69">
        <v>999999999</v>
      </c>
      <c r="BL66" s="69">
        <v>999999999</v>
      </c>
      <c r="BM66" s="69">
        <v>999999999</v>
      </c>
      <c r="BN66" s="69">
        <v>999999999</v>
      </c>
      <c r="BO66" s="69">
        <v>999999999</v>
      </c>
      <c r="BP66" s="69">
        <v>999999999</v>
      </c>
      <c r="BQ66" s="69">
        <v>999999999</v>
      </c>
      <c r="BR66" s="69">
        <v>999999999</v>
      </c>
      <c r="BS66" s="69">
        <v>999999999</v>
      </c>
      <c r="BT66" s="69">
        <v>999999999</v>
      </c>
      <c r="BU66" s="69">
        <v>999999999</v>
      </c>
      <c r="BV66" s="69">
        <v>999999999</v>
      </c>
      <c r="BW66" s="69">
        <v>999999999</v>
      </c>
      <c r="BX66" s="69">
        <v>999999999</v>
      </c>
      <c r="BY66" s="69">
        <v>999999999</v>
      </c>
      <c r="BZ66" s="69">
        <v>999999999</v>
      </c>
      <c r="CA66" s="69">
        <v>999999999</v>
      </c>
      <c r="CB66" s="69">
        <v>999999999</v>
      </c>
      <c r="CC66" s="69">
        <v>999999999</v>
      </c>
      <c r="CD66" s="69">
        <v>999999999</v>
      </c>
      <c r="CE66" s="69">
        <v>999999999</v>
      </c>
      <c r="CF66" s="69">
        <v>999999999</v>
      </c>
      <c r="CG66" s="69">
        <v>999999999</v>
      </c>
      <c r="CH66" s="69">
        <v>999999999</v>
      </c>
      <c r="CI66" s="69">
        <v>999999999</v>
      </c>
      <c r="CJ66" s="69">
        <v>999999999</v>
      </c>
      <c r="CK66" s="69">
        <v>999999999</v>
      </c>
      <c r="CL66" s="69">
        <v>999999999</v>
      </c>
      <c r="CM66" s="69">
        <v>999999999</v>
      </c>
      <c r="CN66" s="69">
        <v>999999999</v>
      </c>
      <c r="CO66" s="69">
        <v>999999999</v>
      </c>
      <c r="CP66" s="69">
        <v>999999999</v>
      </c>
      <c r="CQ66" s="69">
        <v>999999999</v>
      </c>
      <c r="CR66" s="69">
        <v>999999999</v>
      </c>
      <c r="CS66" s="69">
        <v>999999999</v>
      </c>
      <c r="CT66" s="69">
        <v>999999999</v>
      </c>
      <c r="CU66" s="69">
        <v>999999999</v>
      </c>
      <c r="CV66" s="69">
        <v>999999999</v>
      </c>
      <c r="CW66" s="69">
        <v>999999999</v>
      </c>
      <c r="CX66" s="69">
        <v>999999999</v>
      </c>
      <c r="CY66" s="69">
        <v>999999999</v>
      </c>
      <c r="CZ66" s="69">
        <v>999999999</v>
      </c>
      <c r="DA66" s="69">
        <v>999999999</v>
      </c>
      <c r="DB66" s="69">
        <v>999999999</v>
      </c>
      <c r="DC66" s="69">
        <v>999999999</v>
      </c>
      <c r="DD66" s="69">
        <v>999999999</v>
      </c>
      <c r="DE66" s="69">
        <v>999999999</v>
      </c>
      <c r="DF66" s="69">
        <v>999999999</v>
      </c>
      <c r="DG66" s="69">
        <v>999999999</v>
      </c>
      <c r="DH66" s="69">
        <v>999999999</v>
      </c>
      <c r="DI66" s="69">
        <v>999999999</v>
      </c>
      <c r="DJ66" s="69">
        <v>999999999</v>
      </c>
      <c r="DK66" s="69">
        <v>999999999</v>
      </c>
      <c r="DL66" s="69">
        <v>999999999</v>
      </c>
      <c r="DM66" s="69">
        <v>999999999</v>
      </c>
      <c r="DN66" s="69">
        <v>999999999</v>
      </c>
      <c r="DO66" s="69">
        <v>999999999</v>
      </c>
      <c r="DP66" s="69">
        <v>999999999</v>
      </c>
      <c r="DQ66" s="69">
        <v>999999999</v>
      </c>
      <c r="DR66" s="69">
        <v>999999999</v>
      </c>
      <c r="DS66" s="69">
        <v>999999999</v>
      </c>
      <c r="DT66" s="69">
        <v>999999999</v>
      </c>
      <c r="DU66" s="69">
        <v>999999999</v>
      </c>
      <c r="DV66" s="69">
        <v>999999999</v>
      </c>
      <c r="DW66" s="69">
        <v>999999999</v>
      </c>
      <c r="DX66" s="69">
        <v>999999999</v>
      </c>
      <c r="DY66" s="69">
        <v>999999999</v>
      </c>
      <c r="DZ66" s="69">
        <v>999999999</v>
      </c>
      <c r="EA66" s="69">
        <v>999999999</v>
      </c>
      <c r="EB66" s="69">
        <v>999999999</v>
      </c>
      <c r="EC66" s="69">
        <v>999999999</v>
      </c>
      <c r="ED66" s="69">
        <v>999999999</v>
      </c>
      <c r="EE66" s="69">
        <v>999999999</v>
      </c>
      <c r="EF66" s="69">
        <v>999999999</v>
      </c>
      <c r="EG66" s="69">
        <v>999999999</v>
      </c>
      <c r="EH66" s="69">
        <v>999999999</v>
      </c>
      <c r="EI66" s="69">
        <v>999999999</v>
      </c>
      <c r="EJ66" s="69">
        <v>999999999</v>
      </c>
      <c r="EK66" s="69">
        <v>999999999</v>
      </c>
      <c r="EL66" s="69">
        <v>999999999</v>
      </c>
      <c r="EM66" s="69">
        <v>999999999</v>
      </c>
      <c r="EN66" s="69">
        <v>999999999</v>
      </c>
      <c r="EO66" s="69">
        <v>999999999</v>
      </c>
      <c r="EP66" s="69">
        <v>999999999</v>
      </c>
      <c r="EQ66" s="69">
        <v>999999999</v>
      </c>
      <c r="ER66" s="69">
        <v>999999999</v>
      </c>
      <c r="ES66" s="69">
        <v>999999999</v>
      </c>
      <c r="ET66" s="69">
        <v>999999999</v>
      </c>
      <c r="EU66" s="69">
        <v>999999999</v>
      </c>
      <c r="EV66" s="69">
        <v>999999999</v>
      </c>
      <c r="EW66" s="69">
        <v>999999999</v>
      </c>
      <c r="EX66" s="69">
        <v>999999999</v>
      </c>
      <c r="EY66" s="69">
        <v>999999999</v>
      </c>
      <c r="EZ66" s="69">
        <v>999999999</v>
      </c>
      <c r="FA66" s="69">
        <v>999999999</v>
      </c>
      <c r="FB66" s="69">
        <v>999999999</v>
      </c>
      <c r="FC66" s="69">
        <v>999999999</v>
      </c>
      <c r="FD66" s="69">
        <v>999999999</v>
      </c>
      <c r="FE66" s="69">
        <v>999999999</v>
      </c>
      <c r="FF66" s="69">
        <v>999999999</v>
      </c>
      <c r="FG66" s="69">
        <v>999999999</v>
      </c>
      <c r="FH66" s="69">
        <v>999999999</v>
      </c>
      <c r="FI66" s="69">
        <v>999999999</v>
      </c>
      <c r="FJ66" s="69">
        <v>999999999</v>
      </c>
      <c r="FK66" s="69">
        <v>999999999</v>
      </c>
      <c r="FL66" s="69">
        <v>999999999</v>
      </c>
      <c r="FM66" s="69">
        <v>999999999</v>
      </c>
      <c r="FN66" s="69">
        <v>999999999</v>
      </c>
      <c r="FO66" s="69">
        <v>999999999</v>
      </c>
      <c r="FP66" s="69">
        <v>999999999</v>
      </c>
      <c r="FQ66" s="69">
        <v>999999999</v>
      </c>
      <c r="FR66" s="69">
        <v>999999999</v>
      </c>
      <c r="FS66" s="69">
        <v>999999999</v>
      </c>
      <c r="FT66" s="69">
        <v>999999999</v>
      </c>
      <c r="FU66" s="69">
        <v>999999999</v>
      </c>
      <c r="FV66" s="69">
        <v>999999999</v>
      </c>
      <c r="FW66" s="69">
        <v>999999999</v>
      </c>
      <c r="FX66" s="69">
        <v>999999999</v>
      </c>
      <c r="FY66" s="69"/>
      <c r="FZ66" s="69">
        <f>SUM(C66:FX66)</f>
        <v>177999999822</v>
      </c>
      <c r="GA66" s="69"/>
      <c r="GB66" s="69"/>
      <c r="GC66" s="69"/>
      <c r="GD66" s="69"/>
      <c r="GE66" s="71"/>
      <c r="GF66" s="71"/>
      <c r="GG66" s="12"/>
      <c r="GH66" s="69"/>
      <c r="GI66" s="69"/>
      <c r="GJ66" s="69"/>
      <c r="GK66" s="69"/>
      <c r="GL66" s="69"/>
    </row>
    <row r="67" spans="1:189" ht="15">
      <c r="A67" s="38"/>
      <c r="B67" s="2" t="s">
        <v>326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70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G67" s="12"/>
    </row>
    <row r="68" spans="1:189" ht="15">
      <c r="A68" s="38"/>
      <c r="B68" s="2" t="s">
        <v>327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70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G68" s="12"/>
    </row>
    <row r="69" spans="1:189" ht="15">
      <c r="A69" s="38"/>
      <c r="B69" s="2" t="s">
        <v>328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70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G69" s="12"/>
    </row>
    <row r="70" spans="1:189" ht="15">
      <c r="A70" s="38"/>
      <c r="B70" s="2" t="s">
        <v>329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70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G70" s="12"/>
    </row>
    <row r="71" spans="1:189" ht="15">
      <c r="A71" s="11" t="s">
        <v>330</v>
      </c>
      <c r="B71" s="2" t="s">
        <v>331</v>
      </c>
      <c r="C71" s="69">
        <v>999999999</v>
      </c>
      <c r="D71" s="69">
        <v>999999999</v>
      </c>
      <c r="E71" s="69">
        <v>999999999</v>
      </c>
      <c r="F71" s="69">
        <v>999999999</v>
      </c>
      <c r="G71" s="69">
        <v>999999999</v>
      </c>
      <c r="H71" s="69">
        <v>999999999</v>
      </c>
      <c r="I71" s="69">
        <v>999999999</v>
      </c>
      <c r="J71" s="69">
        <v>999999999</v>
      </c>
      <c r="K71" s="69">
        <v>999999999</v>
      </c>
      <c r="L71" s="69">
        <v>999999999</v>
      </c>
      <c r="M71" s="69">
        <v>999999999</v>
      </c>
      <c r="N71" s="69">
        <v>999999999</v>
      </c>
      <c r="O71" s="69">
        <v>999999999</v>
      </c>
      <c r="P71" s="69">
        <v>999999999</v>
      </c>
      <c r="Q71" s="69">
        <v>999999999</v>
      </c>
      <c r="R71" s="69">
        <v>999999999</v>
      </c>
      <c r="S71" s="69">
        <v>999999999</v>
      </c>
      <c r="T71" s="69">
        <v>999999999</v>
      </c>
      <c r="U71" s="69">
        <v>999999999</v>
      </c>
      <c r="V71" s="69">
        <v>999999999</v>
      </c>
      <c r="W71" s="70">
        <v>999999999</v>
      </c>
      <c r="X71" s="69">
        <v>999999999</v>
      </c>
      <c r="Y71" s="69">
        <v>999999999</v>
      </c>
      <c r="Z71" s="69">
        <v>999999999</v>
      </c>
      <c r="AA71" s="69">
        <v>999999999</v>
      </c>
      <c r="AB71" s="69">
        <v>999999999</v>
      </c>
      <c r="AC71" s="69">
        <v>999999999</v>
      </c>
      <c r="AD71" s="69">
        <v>999999999</v>
      </c>
      <c r="AE71" s="69">
        <v>999999999</v>
      </c>
      <c r="AF71" s="69">
        <v>999999999</v>
      </c>
      <c r="AG71" s="69">
        <v>999999999</v>
      </c>
      <c r="AH71" s="69">
        <v>999999999</v>
      </c>
      <c r="AI71" s="69">
        <v>999999999</v>
      </c>
      <c r="AJ71" s="69">
        <v>999999999</v>
      </c>
      <c r="AK71" s="69">
        <v>999999999</v>
      </c>
      <c r="AL71" s="69">
        <v>999999999</v>
      </c>
      <c r="AM71" s="69">
        <v>999999999</v>
      </c>
      <c r="AN71" s="69">
        <v>999999999</v>
      </c>
      <c r="AO71" s="69">
        <v>999999999</v>
      </c>
      <c r="AP71" s="69">
        <v>999999999</v>
      </c>
      <c r="AQ71" s="69">
        <v>999999999</v>
      </c>
      <c r="AR71" s="69">
        <v>999999999</v>
      </c>
      <c r="AS71" s="69">
        <v>999999999</v>
      </c>
      <c r="AT71" s="69">
        <v>999999999</v>
      </c>
      <c r="AU71" s="69">
        <v>999999999</v>
      </c>
      <c r="AV71" s="69">
        <v>999999999</v>
      </c>
      <c r="AW71" s="69">
        <v>999999999</v>
      </c>
      <c r="AX71" s="69">
        <v>999999999</v>
      </c>
      <c r="AY71" s="69">
        <v>999999999</v>
      </c>
      <c r="AZ71" s="69">
        <v>999999999</v>
      </c>
      <c r="BA71" s="69">
        <v>999999999</v>
      </c>
      <c r="BB71" s="69">
        <v>999999999</v>
      </c>
      <c r="BC71" s="69">
        <v>999999999</v>
      </c>
      <c r="BD71" s="69">
        <v>999999999</v>
      </c>
      <c r="BE71" s="69">
        <v>999999999</v>
      </c>
      <c r="BF71" s="69">
        <v>999999999</v>
      </c>
      <c r="BG71" s="69">
        <v>999999999</v>
      </c>
      <c r="BH71" s="69">
        <v>999999999</v>
      </c>
      <c r="BI71" s="69">
        <v>999999999</v>
      </c>
      <c r="BJ71" s="69">
        <v>999999999</v>
      </c>
      <c r="BK71" s="69">
        <v>999999999</v>
      </c>
      <c r="BL71" s="69">
        <v>999999999</v>
      </c>
      <c r="BM71" s="69">
        <v>999999999</v>
      </c>
      <c r="BN71" s="69">
        <v>999999999</v>
      </c>
      <c r="BO71" s="69">
        <v>999999999</v>
      </c>
      <c r="BP71" s="69">
        <v>999999999</v>
      </c>
      <c r="BQ71" s="69">
        <v>999999999</v>
      </c>
      <c r="BR71" s="69">
        <v>999999999</v>
      </c>
      <c r="BS71" s="69">
        <v>999999999</v>
      </c>
      <c r="BT71" s="69">
        <v>999999999</v>
      </c>
      <c r="BU71" s="69">
        <v>999999999</v>
      </c>
      <c r="BV71" s="69">
        <v>999999999</v>
      </c>
      <c r="BW71" s="69">
        <v>999999999</v>
      </c>
      <c r="BX71" s="69">
        <v>999999999</v>
      </c>
      <c r="BY71" s="69">
        <v>999999999</v>
      </c>
      <c r="BZ71" s="69">
        <v>999999999</v>
      </c>
      <c r="CA71" s="69">
        <v>999999999</v>
      </c>
      <c r="CB71" s="69">
        <v>999999999</v>
      </c>
      <c r="CC71" s="69">
        <v>999999999</v>
      </c>
      <c r="CD71" s="69">
        <v>999999999</v>
      </c>
      <c r="CE71" s="69">
        <v>999999999</v>
      </c>
      <c r="CF71" s="69">
        <v>999999999</v>
      </c>
      <c r="CG71" s="69">
        <v>999999999</v>
      </c>
      <c r="CH71" s="69">
        <v>999999999</v>
      </c>
      <c r="CI71" s="69">
        <v>999999999</v>
      </c>
      <c r="CJ71" s="69">
        <v>999999999</v>
      </c>
      <c r="CK71" s="69">
        <v>999999999</v>
      </c>
      <c r="CL71" s="69">
        <v>999999999</v>
      </c>
      <c r="CM71" s="69">
        <v>999999999</v>
      </c>
      <c r="CN71" s="69">
        <v>999999999</v>
      </c>
      <c r="CO71" s="69">
        <v>999999999</v>
      </c>
      <c r="CP71" s="69">
        <v>999999999</v>
      </c>
      <c r="CQ71" s="69">
        <v>999999999</v>
      </c>
      <c r="CR71" s="69">
        <v>999999999</v>
      </c>
      <c r="CS71" s="69">
        <v>999999999</v>
      </c>
      <c r="CT71" s="69">
        <v>999999999</v>
      </c>
      <c r="CU71" s="69">
        <v>999999999</v>
      </c>
      <c r="CV71" s="69">
        <v>999999999</v>
      </c>
      <c r="CW71" s="69">
        <v>999999999</v>
      </c>
      <c r="CX71" s="69">
        <v>999999999</v>
      </c>
      <c r="CY71" s="69">
        <v>999999999</v>
      </c>
      <c r="CZ71" s="69">
        <v>999999999</v>
      </c>
      <c r="DA71" s="69">
        <v>999999999</v>
      </c>
      <c r="DB71" s="69">
        <v>999999999</v>
      </c>
      <c r="DC71" s="69">
        <v>999999999</v>
      </c>
      <c r="DD71" s="69">
        <v>999999999</v>
      </c>
      <c r="DE71" s="69">
        <v>999999999</v>
      </c>
      <c r="DF71" s="69">
        <v>999999999</v>
      </c>
      <c r="DG71" s="69">
        <v>999999999</v>
      </c>
      <c r="DH71" s="69">
        <v>999999999</v>
      </c>
      <c r="DI71" s="69">
        <v>999999999</v>
      </c>
      <c r="DJ71" s="69">
        <v>999999999</v>
      </c>
      <c r="DK71" s="69">
        <v>999999999</v>
      </c>
      <c r="DL71" s="69">
        <v>999999999</v>
      </c>
      <c r="DM71" s="69">
        <v>999999999</v>
      </c>
      <c r="DN71" s="69">
        <v>999999999</v>
      </c>
      <c r="DO71" s="69">
        <v>999999999</v>
      </c>
      <c r="DP71" s="69">
        <v>999999999</v>
      </c>
      <c r="DQ71" s="69">
        <v>999999999</v>
      </c>
      <c r="DR71" s="69">
        <v>999999999</v>
      </c>
      <c r="DS71" s="69">
        <v>999999999</v>
      </c>
      <c r="DT71" s="69">
        <v>999999999</v>
      </c>
      <c r="DU71" s="69">
        <v>999999999</v>
      </c>
      <c r="DV71" s="69">
        <v>999999999</v>
      </c>
      <c r="DW71" s="69">
        <v>999999999</v>
      </c>
      <c r="DX71" s="69">
        <v>999999999</v>
      </c>
      <c r="DY71" s="69">
        <v>999999999</v>
      </c>
      <c r="DZ71" s="69">
        <v>999999999</v>
      </c>
      <c r="EA71" s="69">
        <v>999999999</v>
      </c>
      <c r="EB71" s="69">
        <v>999999999</v>
      </c>
      <c r="EC71" s="69">
        <v>999999999</v>
      </c>
      <c r="ED71" s="69">
        <v>999999999</v>
      </c>
      <c r="EE71" s="69">
        <v>999999999</v>
      </c>
      <c r="EF71" s="69">
        <v>999999999</v>
      </c>
      <c r="EG71" s="69">
        <v>999999999</v>
      </c>
      <c r="EH71" s="69">
        <v>999999999</v>
      </c>
      <c r="EI71" s="69">
        <v>999999999</v>
      </c>
      <c r="EJ71" s="69">
        <v>999999999</v>
      </c>
      <c r="EK71" s="69">
        <v>999999999</v>
      </c>
      <c r="EL71" s="69">
        <v>999999999</v>
      </c>
      <c r="EM71" s="69">
        <v>999999999</v>
      </c>
      <c r="EN71" s="69">
        <v>999999999</v>
      </c>
      <c r="EO71" s="69">
        <v>999999999</v>
      </c>
      <c r="EP71" s="69">
        <v>999999999</v>
      </c>
      <c r="EQ71" s="69">
        <v>999999999</v>
      </c>
      <c r="ER71" s="69">
        <v>999999999</v>
      </c>
      <c r="ES71" s="69">
        <v>999999999</v>
      </c>
      <c r="ET71" s="69">
        <v>999999999</v>
      </c>
      <c r="EU71" s="69">
        <v>999999999</v>
      </c>
      <c r="EV71" s="69">
        <v>999999999</v>
      </c>
      <c r="EW71" s="69">
        <v>999999999</v>
      </c>
      <c r="EX71" s="69">
        <v>999999999</v>
      </c>
      <c r="EY71" s="69">
        <v>999999999</v>
      </c>
      <c r="EZ71" s="69">
        <v>999999999</v>
      </c>
      <c r="FA71" s="69">
        <v>999999999</v>
      </c>
      <c r="FB71" s="69">
        <v>999999999</v>
      </c>
      <c r="FC71" s="69">
        <v>999999999</v>
      </c>
      <c r="FD71" s="69">
        <v>999999999</v>
      </c>
      <c r="FE71" s="69">
        <v>999999999</v>
      </c>
      <c r="FF71" s="69">
        <v>999999999</v>
      </c>
      <c r="FG71" s="69">
        <v>999999999</v>
      </c>
      <c r="FH71" s="69">
        <v>999999999</v>
      </c>
      <c r="FI71" s="69">
        <v>999999999</v>
      </c>
      <c r="FJ71" s="69">
        <v>999999999</v>
      </c>
      <c r="FK71" s="69">
        <v>999999999</v>
      </c>
      <c r="FL71" s="69">
        <v>999999999</v>
      </c>
      <c r="FM71" s="69">
        <v>999999999</v>
      </c>
      <c r="FN71" s="69">
        <v>999999999</v>
      </c>
      <c r="FO71" s="69">
        <v>999999999</v>
      </c>
      <c r="FP71" s="69">
        <v>999999999</v>
      </c>
      <c r="FQ71" s="69">
        <v>999999999</v>
      </c>
      <c r="FR71" s="69">
        <v>999999999</v>
      </c>
      <c r="FS71" s="69">
        <v>999999999</v>
      </c>
      <c r="FT71" s="69">
        <v>999999999</v>
      </c>
      <c r="FU71" s="69">
        <v>999999999</v>
      </c>
      <c r="FV71" s="69">
        <v>999999999</v>
      </c>
      <c r="FW71" s="69">
        <v>999999999</v>
      </c>
      <c r="FX71" s="69">
        <v>999999999</v>
      </c>
      <c r="FY71" s="69"/>
      <c r="FZ71" s="69">
        <f>SUM(C71:FX71)</f>
        <v>177999999822</v>
      </c>
      <c r="GA71" s="69"/>
      <c r="GB71" s="69"/>
      <c r="GC71" s="69"/>
      <c r="GD71" s="69"/>
      <c r="GE71" s="71"/>
      <c r="GF71" s="71"/>
      <c r="GG71" s="12"/>
    </row>
    <row r="72" spans="1:189" ht="15">
      <c r="A72" s="40"/>
      <c r="B72" s="2" t="s">
        <v>326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70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38"/>
      <c r="GA72" s="38"/>
      <c r="GB72" s="38"/>
      <c r="GC72" s="38"/>
      <c r="GD72" s="38"/>
      <c r="GG72" s="12"/>
    </row>
    <row r="73" spans="1:189" ht="15">
      <c r="A73" s="40"/>
      <c r="B73" s="2" t="s">
        <v>332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72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38"/>
      <c r="GA73" s="38"/>
      <c r="GB73" s="38"/>
      <c r="GC73" s="38"/>
      <c r="GD73" s="38"/>
      <c r="GG73" s="12"/>
    </row>
    <row r="74" spans="1:189" ht="15">
      <c r="A74" s="40"/>
      <c r="B74" s="2" t="s">
        <v>333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38"/>
      <c r="GA74" s="38"/>
      <c r="GB74" s="38"/>
      <c r="GC74" s="38"/>
      <c r="GD74" s="38"/>
      <c r="GG74" s="12"/>
    </row>
    <row r="75" spans="1:189" ht="15">
      <c r="A75" s="40"/>
      <c r="B75" s="2" t="s">
        <v>334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38"/>
      <c r="GA75" s="38"/>
      <c r="GB75" s="38"/>
      <c r="GC75" s="38"/>
      <c r="GD75" s="38"/>
      <c r="GG75" s="12"/>
    </row>
    <row r="76" spans="1:189" ht="15">
      <c r="A76" s="11" t="s">
        <v>335</v>
      </c>
      <c r="B76" s="5" t="s">
        <v>336</v>
      </c>
      <c r="C76" s="73">
        <v>214049.99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518609.48</v>
      </c>
      <c r="J76" s="73">
        <v>0</v>
      </c>
      <c r="K76" s="73">
        <v>0</v>
      </c>
      <c r="L76" s="73">
        <v>0</v>
      </c>
      <c r="M76" s="73">
        <v>0</v>
      </c>
      <c r="N76" s="73">
        <v>6454001.44</v>
      </c>
      <c r="O76" s="73">
        <v>2315346.59</v>
      </c>
      <c r="P76" s="73">
        <v>6508.04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4">
        <v>0</v>
      </c>
      <c r="X76" s="73">
        <v>4645.62</v>
      </c>
      <c r="Y76" s="73">
        <v>0</v>
      </c>
      <c r="Z76" s="73">
        <v>125782.95</v>
      </c>
      <c r="AA76" s="73">
        <v>0</v>
      </c>
      <c r="AB76" s="73">
        <v>0</v>
      </c>
      <c r="AC76" s="73">
        <v>0</v>
      </c>
      <c r="AD76" s="73">
        <v>0</v>
      </c>
      <c r="AE76" s="73">
        <v>73409.77</v>
      </c>
      <c r="AF76" s="73">
        <v>0</v>
      </c>
      <c r="AG76" s="73">
        <v>0</v>
      </c>
      <c r="AH76" s="73">
        <v>189856.48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2116980.9</v>
      </c>
      <c r="AT76" s="73">
        <v>0</v>
      </c>
      <c r="AU76" s="73">
        <v>0</v>
      </c>
      <c r="AV76" s="73">
        <v>0</v>
      </c>
      <c r="AW76" s="73">
        <v>0</v>
      </c>
      <c r="AX76" s="73">
        <v>0</v>
      </c>
      <c r="AY76" s="73">
        <v>0</v>
      </c>
      <c r="AZ76" s="73">
        <v>0</v>
      </c>
      <c r="BA76" s="73">
        <v>0</v>
      </c>
      <c r="BB76" s="73">
        <v>0</v>
      </c>
      <c r="BC76" s="73">
        <v>0</v>
      </c>
      <c r="BD76" s="73">
        <v>0</v>
      </c>
      <c r="BE76" s="73">
        <v>0</v>
      </c>
      <c r="BF76" s="73">
        <v>0</v>
      </c>
      <c r="BG76" s="73">
        <v>0</v>
      </c>
      <c r="BH76" s="73">
        <v>0</v>
      </c>
      <c r="BI76" s="73">
        <v>0</v>
      </c>
      <c r="BJ76" s="73">
        <v>0</v>
      </c>
      <c r="BK76" s="73">
        <v>0</v>
      </c>
      <c r="BL76" s="73">
        <v>0</v>
      </c>
      <c r="BM76" s="73">
        <v>40575.48</v>
      </c>
      <c r="BN76" s="73">
        <v>0</v>
      </c>
      <c r="BO76" s="73">
        <v>0</v>
      </c>
      <c r="BP76" s="73">
        <v>0</v>
      </c>
      <c r="BQ76" s="73">
        <v>0</v>
      </c>
      <c r="BR76" s="73">
        <v>0</v>
      </c>
      <c r="BS76" s="73">
        <v>0</v>
      </c>
      <c r="BT76" s="73">
        <v>0</v>
      </c>
      <c r="BU76" s="73">
        <v>0</v>
      </c>
      <c r="BV76" s="73">
        <v>784125.51</v>
      </c>
      <c r="BW76" s="73">
        <v>0</v>
      </c>
      <c r="BX76" s="73">
        <v>0</v>
      </c>
      <c r="BY76" s="73">
        <v>0</v>
      </c>
      <c r="BZ76" s="73">
        <v>0</v>
      </c>
      <c r="CA76" s="73">
        <v>0</v>
      </c>
      <c r="CB76" s="73">
        <v>0</v>
      </c>
      <c r="CC76" s="73">
        <v>0</v>
      </c>
      <c r="CD76" s="73">
        <v>64538.16</v>
      </c>
      <c r="CE76" s="73">
        <v>0</v>
      </c>
      <c r="CF76" s="73">
        <v>139360.24</v>
      </c>
      <c r="CG76" s="73">
        <v>0</v>
      </c>
      <c r="CH76" s="73">
        <v>0</v>
      </c>
      <c r="CI76" s="73">
        <v>0</v>
      </c>
      <c r="CJ76" s="73">
        <v>0</v>
      </c>
      <c r="CK76" s="73">
        <v>2621262.39</v>
      </c>
      <c r="CL76" s="73">
        <v>34407.54</v>
      </c>
      <c r="CM76" s="73">
        <v>0</v>
      </c>
      <c r="CN76" s="73">
        <v>0</v>
      </c>
      <c r="CO76" s="73">
        <v>0</v>
      </c>
      <c r="CP76" s="73">
        <v>0</v>
      </c>
      <c r="CQ76" s="73">
        <v>0</v>
      </c>
      <c r="CR76" s="73">
        <v>78694.86</v>
      </c>
      <c r="CS76" s="73">
        <v>0</v>
      </c>
      <c r="CT76" s="73">
        <v>29636.04</v>
      </c>
      <c r="CU76" s="73">
        <v>0</v>
      </c>
      <c r="CV76" s="73">
        <v>28341.66</v>
      </c>
      <c r="CW76" s="73">
        <v>0</v>
      </c>
      <c r="CX76" s="73">
        <v>0</v>
      </c>
      <c r="CY76" s="73">
        <v>0</v>
      </c>
      <c r="CZ76" s="73">
        <v>0</v>
      </c>
      <c r="DA76" s="73">
        <v>18622.72</v>
      </c>
      <c r="DB76" s="73">
        <v>0</v>
      </c>
      <c r="DC76" s="73">
        <v>36496.36</v>
      </c>
      <c r="DD76" s="73">
        <v>5221.77</v>
      </c>
      <c r="DE76" s="73">
        <v>0</v>
      </c>
      <c r="DF76" s="73">
        <v>0</v>
      </c>
      <c r="DG76" s="73">
        <v>0</v>
      </c>
      <c r="DH76" s="73">
        <v>277847.37</v>
      </c>
      <c r="DI76" s="73">
        <v>0</v>
      </c>
      <c r="DJ76" s="73">
        <v>0</v>
      </c>
      <c r="DK76" s="73">
        <v>0</v>
      </c>
      <c r="DL76" s="73">
        <v>0</v>
      </c>
      <c r="DM76" s="73">
        <v>0</v>
      </c>
      <c r="DN76" s="73">
        <v>0</v>
      </c>
      <c r="DO76" s="73">
        <v>0</v>
      </c>
      <c r="DP76" s="73">
        <v>9617.9</v>
      </c>
      <c r="DQ76" s="73">
        <v>0</v>
      </c>
      <c r="DR76" s="73">
        <v>0</v>
      </c>
      <c r="DS76" s="73">
        <v>0</v>
      </c>
      <c r="DT76" s="73">
        <v>0</v>
      </c>
      <c r="DU76" s="73">
        <v>0</v>
      </c>
      <c r="DV76" s="73">
        <v>0</v>
      </c>
      <c r="DW76" s="73">
        <v>0</v>
      </c>
      <c r="DX76" s="73">
        <v>0</v>
      </c>
      <c r="DY76" s="73">
        <v>0</v>
      </c>
      <c r="DZ76" s="73">
        <v>0</v>
      </c>
      <c r="EA76" s="73">
        <v>550952.78</v>
      </c>
      <c r="EB76" s="73">
        <v>0</v>
      </c>
      <c r="EC76" s="73">
        <v>0</v>
      </c>
      <c r="ED76" s="73">
        <v>710551.13</v>
      </c>
      <c r="EE76" s="73">
        <v>0</v>
      </c>
      <c r="EF76" s="73">
        <v>0</v>
      </c>
      <c r="EG76" s="73">
        <v>0</v>
      </c>
      <c r="EH76" s="73">
        <v>0</v>
      </c>
      <c r="EI76" s="73">
        <v>0</v>
      </c>
      <c r="EJ76" s="73">
        <v>0</v>
      </c>
      <c r="EK76" s="73">
        <v>0</v>
      </c>
      <c r="EL76" s="73">
        <v>671262.95</v>
      </c>
      <c r="EM76" s="73">
        <v>0</v>
      </c>
      <c r="EN76" s="73">
        <v>0</v>
      </c>
      <c r="EO76" s="73">
        <v>0</v>
      </c>
      <c r="EP76" s="73">
        <v>0</v>
      </c>
      <c r="EQ76" s="73">
        <v>1064161.06</v>
      </c>
      <c r="ER76" s="73">
        <v>0</v>
      </c>
      <c r="ES76" s="73">
        <v>0</v>
      </c>
      <c r="ET76" s="73">
        <v>0</v>
      </c>
      <c r="EU76" s="73">
        <v>0</v>
      </c>
      <c r="EV76" s="73">
        <v>19817.92</v>
      </c>
      <c r="EW76" s="73">
        <v>0</v>
      </c>
      <c r="EX76" s="73">
        <v>0</v>
      </c>
      <c r="EY76" s="73">
        <v>0</v>
      </c>
      <c r="EZ76" s="73">
        <v>74228.81</v>
      </c>
      <c r="FA76" s="73">
        <v>1475032.01</v>
      </c>
      <c r="FB76" s="73">
        <v>0</v>
      </c>
      <c r="FC76" s="73">
        <v>0</v>
      </c>
      <c r="FD76" s="73">
        <v>0</v>
      </c>
      <c r="FE76" s="73">
        <v>7823.44</v>
      </c>
      <c r="FF76" s="73">
        <v>0</v>
      </c>
      <c r="FG76" s="73">
        <v>0</v>
      </c>
      <c r="FH76" s="73">
        <v>76952.78</v>
      </c>
      <c r="FI76" s="73">
        <v>0</v>
      </c>
      <c r="FJ76" s="73">
        <v>0</v>
      </c>
      <c r="FK76" s="73">
        <v>46526.37</v>
      </c>
      <c r="FL76" s="73">
        <v>0</v>
      </c>
      <c r="FM76" s="73">
        <v>0</v>
      </c>
      <c r="FN76" s="73">
        <v>0</v>
      </c>
      <c r="FO76" s="73">
        <v>0</v>
      </c>
      <c r="FP76" s="73">
        <v>0</v>
      </c>
      <c r="FQ76" s="73">
        <v>0</v>
      </c>
      <c r="FR76" s="73">
        <v>0</v>
      </c>
      <c r="FS76" s="73">
        <v>0</v>
      </c>
      <c r="FT76" s="73">
        <v>0</v>
      </c>
      <c r="FU76" s="73">
        <v>0</v>
      </c>
      <c r="FV76" s="73">
        <v>0</v>
      </c>
      <c r="FW76" s="73">
        <v>0</v>
      </c>
      <c r="FX76" s="73">
        <v>0</v>
      </c>
      <c r="FY76" s="73"/>
      <c r="FZ76" s="60">
        <f>SUM(C76:FX76)</f>
        <v>20885248.509999998</v>
      </c>
      <c r="GA76" s="60"/>
      <c r="GB76" s="60"/>
      <c r="GC76" s="60"/>
      <c r="GD76" s="60"/>
      <c r="GE76" s="40"/>
      <c r="GF76" s="40"/>
      <c r="GG76" s="12"/>
    </row>
    <row r="77" spans="1:189" ht="15">
      <c r="A77" s="11" t="s">
        <v>337</v>
      </c>
      <c r="B77" s="2" t="s">
        <v>338</v>
      </c>
      <c r="C77" s="75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387510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4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73">
        <v>0</v>
      </c>
      <c r="AE77" s="73">
        <v>0</v>
      </c>
      <c r="AF77" s="73">
        <v>0</v>
      </c>
      <c r="AG77" s="73">
        <v>0</v>
      </c>
      <c r="AH77" s="73">
        <v>0</v>
      </c>
      <c r="AI77" s="73">
        <v>0</v>
      </c>
      <c r="AJ77" s="73">
        <v>0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73">
        <v>0</v>
      </c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73">
        <v>0</v>
      </c>
      <c r="BY77" s="73">
        <v>0</v>
      </c>
      <c r="BZ77" s="73">
        <v>0</v>
      </c>
      <c r="CA77" s="73">
        <v>0</v>
      </c>
      <c r="CB77" s="73">
        <v>0</v>
      </c>
      <c r="CC77" s="73">
        <v>0</v>
      </c>
      <c r="CD77" s="73">
        <v>0</v>
      </c>
      <c r="CE77" s="73">
        <v>0</v>
      </c>
      <c r="CF77" s="73">
        <v>0</v>
      </c>
      <c r="CG77" s="73">
        <v>0</v>
      </c>
      <c r="CH77" s="73">
        <v>0</v>
      </c>
      <c r="CI77" s="73">
        <v>0</v>
      </c>
      <c r="CJ77" s="73">
        <v>0</v>
      </c>
      <c r="CK77" s="73">
        <v>0</v>
      </c>
      <c r="CL77" s="73">
        <v>0</v>
      </c>
      <c r="CM77" s="73">
        <v>0</v>
      </c>
      <c r="CN77" s="73">
        <v>0</v>
      </c>
      <c r="CO77" s="73">
        <v>0</v>
      </c>
      <c r="CP77" s="73">
        <v>0</v>
      </c>
      <c r="CQ77" s="73">
        <v>0</v>
      </c>
      <c r="CR77" s="73">
        <v>0</v>
      </c>
      <c r="CS77" s="73">
        <v>0</v>
      </c>
      <c r="CT77" s="73">
        <v>0</v>
      </c>
      <c r="CU77" s="73">
        <v>0</v>
      </c>
      <c r="CV77" s="73">
        <v>0</v>
      </c>
      <c r="CW77" s="73">
        <v>0</v>
      </c>
      <c r="CX77" s="73">
        <v>0</v>
      </c>
      <c r="CY77" s="73">
        <v>0</v>
      </c>
      <c r="CZ77" s="73">
        <v>0</v>
      </c>
      <c r="DA77" s="73">
        <v>0</v>
      </c>
      <c r="DB77" s="73">
        <v>0</v>
      </c>
      <c r="DC77" s="73">
        <v>0</v>
      </c>
      <c r="DD77" s="73">
        <v>0</v>
      </c>
      <c r="DE77" s="73">
        <v>0</v>
      </c>
      <c r="DF77" s="73">
        <v>0</v>
      </c>
      <c r="DG77" s="73">
        <v>0</v>
      </c>
      <c r="DH77" s="73">
        <v>0</v>
      </c>
      <c r="DI77" s="73">
        <v>0</v>
      </c>
      <c r="DJ77" s="73">
        <v>0</v>
      </c>
      <c r="DK77" s="73">
        <v>0</v>
      </c>
      <c r="DL77" s="73">
        <v>0</v>
      </c>
      <c r="DM77" s="73">
        <v>0</v>
      </c>
      <c r="DN77" s="73">
        <v>0</v>
      </c>
      <c r="DO77" s="73">
        <v>0</v>
      </c>
      <c r="DP77" s="73">
        <v>0</v>
      </c>
      <c r="DQ77" s="73">
        <v>0</v>
      </c>
      <c r="DR77" s="73">
        <v>0</v>
      </c>
      <c r="DS77" s="73">
        <v>0</v>
      </c>
      <c r="DT77" s="73">
        <v>0</v>
      </c>
      <c r="DU77" s="73">
        <v>0</v>
      </c>
      <c r="DV77" s="73">
        <v>0</v>
      </c>
      <c r="DW77" s="73">
        <v>0</v>
      </c>
      <c r="DX77" s="73">
        <v>0</v>
      </c>
      <c r="DY77" s="73">
        <v>0</v>
      </c>
      <c r="DZ77" s="73">
        <v>0</v>
      </c>
      <c r="EA77" s="73">
        <v>0</v>
      </c>
      <c r="EB77" s="73">
        <v>0</v>
      </c>
      <c r="EC77" s="73">
        <v>0</v>
      </c>
      <c r="ED77" s="73">
        <v>0</v>
      </c>
      <c r="EE77" s="73">
        <v>0</v>
      </c>
      <c r="EF77" s="73">
        <v>0</v>
      </c>
      <c r="EG77" s="73">
        <v>0</v>
      </c>
      <c r="EH77" s="73">
        <v>0</v>
      </c>
      <c r="EI77" s="73">
        <v>0</v>
      </c>
      <c r="EJ77" s="73">
        <v>0</v>
      </c>
      <c r="EK77" s="73">
        <v>0</v>
      </c>
      <c r="EL77" s="73">
        <v>0</v>
      </c>
      <c r="EM77" s="73">
        <v>0</v>
      </c>
      <c r="EN77" s="73">
        <v>0</v>
      </c>
      <c r="EO77" s="73">
        <v>0</v>
      </c>
      <c r="EP77" s="73">
        <v>0</v>
      </c>
      <c r="EQ77" s="73">
        <v>0</v>
      </c>
      <c r="ER77" s="73">
        <v>0</v>
      </c>
      <c r="ES77" s="73">
        <v>0</v>
      </c>
      <c r="ET77" s="73">
        <v>0</v>
      </c>
      <c r="EU77" s="73">
        <v>0</v>
      </c>
      <c r="EV77" s="73">
        <v>0</v>
      </c>
      <c r="EW77" s="73">
        <v>0</v>
      </c>
      <c r="EX77" s="73">
        <v>0</v>
      </c>
      <c r="EY77" s="73">
        <v>0</v>
      </c>
      <c r="EZ77" s="73">
        <v>0</v>
      </c>
      <c r="FA77" s="73">
        <v>0</v>
      </c>
      <c r="FB77" s="73">
        <v>0</v>
      </c>
      <c r="FC77" s="73">
        <v>0</v>
      </c>
      <c r="FD77" s="73">
        <v>0</v>
      </c>
      <c r="FE77" s="73">
        <v>0</v>
      </c>
      <c r="FF77" s="73">
        <v>0</v>
      </c>
      <c r="FG77" s="73">
        <v>0</v>
      </c>
      <c r="FH77" s="73">
        <v>0</v>
      </c>
      <c r="FI77" s="73">
        <v>0</v>
      </c>
      <c r="FJ77" s="73">
        <v>0</v>
      </c>
      <c r="FK77" s="73">
        <v>0</v>
      </c>
      <c r="FL77" s="73">
        <v>0</v>
      </c>
      <c r="FM77" s="73">
        <v>0</v>
      </c>
      <c r="FN77" s="73">
        <v>0</v>
      </c>
      <c r="FO77" s="73">
        <v>0</v>
      </c>
      <c r="FP77" s="73">
        <v>0</v>
      </c>
      <c r="FQ77" s="73">
        <v>0</v>
      </c>
      <c r="FR77" s="73">
        <v>0</v>
      </c>
      <c r="FS77" s="73">
        <v>0</v>
      </c>
      <c r="FT77" s="73">
        <v>0</v>
      </c>
      <c r="FU77" s="73">
        <v>0</v>
      </c>
      <c r="FV77" s="73">
        <v>0</v>
      </c>
      <c r="FW77" s="73">
        <v>0</v>
      </c>
      <c r="FX77" s="73">
        <v>0</v>
      </c>
      <c r="FY77" s="73"/>
      <c r="FZ77" s="60">
        <f>SUM(C77:FX77)</f>
        <v>387510</v>
      </c>
      <c r="GA77" s="60"/>
      <c r="GB77" s="60"/>
      <c r="GC77" s="60"/>
      <c r="GD77" s="60"/>
      <c r="GE77" s="40"/>
      <c r="GF77" s="40"/>
      <c r="GG77" s="12"/>
    </row>
    <row r="78" spans="1:189" ht="15">
      <c r="A78" s="11" t="s">
        <v>339</v>
      </c>
      <c r="B78" s="2" t="s">
        <v>340</v>
      </c>
      <c r="C78" s="40">
        <f>2700000+1970000</f>
        <v>4670000</v>
      </c>
      <c r="D78" s="40">
        <v>35400000</v>
      </c>
      <c r="E78" s="40">
        <v>4890000</v>
      </c>
      <c r="F78" s="40">
        <v>750000</v>
      </c>
      <c r="G78" s="40">
        <v>0</v>
      </c>
      <c r="H78" s="40">
        <v>300000</v>
      </c>
      <c r="I78" s="76">
        <v>7845103</v>
      </c>
      <c r="J78" s="40">
        <v>0</v>
      </c>
      <c r="K78" s="40">
        <v>0</v>
      </c>
      <c r="L78" s="40">
        <f>3155850+750000</f>
        <v>3905850</v>
      </c>
      <c r="M78" s="40">
        <v>1000000</v>
      </c>
      <c r="N78" s="40">
        <v>52763000</v>
      </c>
      <c r="O78" s="40">
        <f>14498234+12000000</f>
        <v>26498234</v>
      </c>
      <c r="P78" s="40">
        <v>0</v>
      </c>
      <c r="Q78" s="40">
        <v>22339028</v>
      </c>
      <c r="R78" s="40">
        <v>330000</v>
      </c>
      <c r="S78" s="40">
        <v>0</v>
      </c>
      <c r="T78" s="40">
        <v>0</v>
      </c>
      <c r="U78" s="40">
        <v>100000</v>
      </c>
      <c r="V78" s="40">
        <v>0</v>
      </c>
      <c r="W78" s="2">
        <v>0</v>
      </c>
      <c r="X78" s="40">
        <v>150000</v>
      </c>
      <c r="Y78" s="40">
        <v>0</v>
      </c>
      <c r="Z78" s="40">
        <v>0</v>
      </c>
      <c r="AA78" s="40">
        <v>16500000</v>
      </c>
      <c r="AB78" s="76">
        <f>32662468+22500000</f>
        <v>55162468</v>
      </c>
      <c r="AC78" s="76">
        <v>992101.52</v>
      </c>
      <c r="AD78" s="76">
        <v>1504635</v>
      </c>
      <c r="AE78" s="40">
        <f>200000+45000</f>
        <v>245000</v>
      </c>
      <c r="AF78" s="76">
        <v>217915</v>
      </c>
      <c r="AG78" s="40">
        <f>1064046+775000</f>
        <v>1839046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76850986</v>
      </c>
      <c r="AQ78" s="40">
        <v>0</v>
      </c>
      <c r="AR78" s="40">
        <v>33713000</v>
      </c>
      <c r="AS78" s="40">
        <v>5944650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5750000</v>
      </c>
      <c r="BA78" s="40">
        <v>3950000</v>
      </c>
      <c r="BB78" s="40">
        <v>700000</v>
      </c>
      <c r="BC78" s="76">
        <v>30398822</v>
      </c>
      <c r="BD78" s="40">
        <f>3100000+1700000</f>
        <v>4800000</v>
      </c>
      <c r="BE78" s="40">
        <v>1900000</v>
      </c>
      <c r="BF78" s="40">
        <v>26750862</v>
      </c>
      <c r="BG78" s="40">
        <v>0</v>
      </c>
      <c r="BH78" s="40">
        <v>0</v>
      </c>
      <c r="BI78" s="40">
        <v>0</v>
      </c>
      <c r="BJ78" s="40">
        <v>4000000</v>
      </c>
      <c r="BK78" s="40">
        <v>7500000</v>
      </c>
      <c r="BL78" s="40">
        <v>0</v>
      </c>
      <c r="BM78" s="40">
        <v>0</v>
      </c>
      <c r="BN78" s="40">
        <v>0</v>
      </c>
      <c r="BO78" s="40">
        <v>350000</v>
      </c>
      <c r="BP78" s="40">
        <v>0</v>
      </c>
      <c r="BQ78" s="40">
        <f>4000000+4800000</f>
        <v>8800000</v>
      </c>
      <c r="BR78" s="40">
        <v>4300000</v>
      </c>
      <c r="BS78" s="40">
        <v>996000</v>
      </c>
      <c r="BT78" s="40">
        <v>520488</v>
      </c>
      <c r="BU78" s="40">
        <v>550000</v>
      </c>
      <c r="BV78" s="40">
        <v>1330000</v>
      </c>
      <c r="BW78" s="40">
        <v>1300000</v>
      </c>
      <c r="BX78" s="40">
        <v>0</v>
      </c>
      <c r="BY78" s="40">
        <v>0</v>
      </c>
      <c r="BZ78" s="40">
        <v>0</v>
      </c>
      <c r="CA78" s="40">
        <v>0</v>
      </c>
      <c r="CB78" s="40">
        <v>74302585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667783</v>
      </c>
      <c r="CK78" s="40">
        <f>2400000+3200000</f>
        <v>5600000</v>
      </c>
      <c r="CL78" s="40">
        <v>999000</v>
      </c>
      <c r="CM78" s="40">
        <v>1100000</v>
      </c>
      <c r="CN78" s="40">
        <f>19012147+16000000</f>
        <v>35012147</v>
      </c>
      <c r="CO78" s="40">
        <v>14040000</v>
      </c>
      <c r="CP78" s="40">
        <v>1921000</v>
      </c>
      <c r="CQ78" s="40">
        <v>0</v>
      </c>
      <c r="CR78" s="40">
        <v>350000</v>
      </c>
      <c r="CS78" s="40">
        <v>0</v>
      </c>
      <c r="CT78" s="40">
        <v>0</v>
      </c>
      <c r="CU78" s="40">
        <v>205000</v>
      </c>
      <c r="CV78" s="40">
        <v>171656</v>
      </c>
      <c r="CW78" s="40">
        <v>0</v>
      </c>
      <c r="CX78" s="40">
        <v>0</v>
      </c>
      <c r="CY78" s="40">
        <v>0</v>
      </c>
      <c r="CZ78" s="40">
        <v>500000</v>
      </c>
      <c r="DA78" s="40">
        <v>0</v>
      </c>
      <c r="DB78" s="40">
        <v>0</v>
      </c>
      <c r="DC78" s="40">
        <v>445000</v>
      </c>
      <c r="DD78" s="40">
        <v>0</v>
      </c>
      <c r="DE78" s="40">
        <v>0</v>
      </c>
      <c r="DF78" s="76">
        <v>8152561.17</v>
      </c>
      <c r="DG78" s="40">
        <v>70000</v>
      </c>
      <c r="DH78" s="40">
        <v>1900000</v>
      </c>
      <c r="DI78" s="40">
        <v>0</v>
      </c>
      <c r="DJ78" s="40">
        <v>390000</v>
      </c>
      <c r="DK78" s="40">
        <v>57800</v>
      </c>
      <c r="DL78" s="40">
        <v>0</v>
      </c>
      <c r="DM78" s="40">
        <v>248000</v>
      </c>
      <c r="DN78" s="40">
        <v>400000</v>
      </c>
      <c r="DO78" s="40">
        <v>550000</v>
      </c>
      <c r="DP78" s="40">
        <v>0</v>
      </c>
      <c r="DQ78" s="40">
        <v>0</v>
      </c>
      <c r="DR78" s="40">
        <v>0</v>
      </c>
      <c r="DS78" s="40">
        <v>0</v>
      </c>
      <c r="DT78" s="40">
        <v>0</v>
      </c>
      <c r="DU78" s="40">
        <v>0</v>
      </c>
      <c r="DV78" s="40">
        <v>0</v>
      </c>
      <c r="DW78" s="40">
        <v>15862</v>
      </c>
      <c r="DX78" s="40">
        <v>155000</v>
      </c>
      <c r="DY78" s="40">
        <v>448662.43642108986</v>
      </c>
      <c r="DZ78" s="40">
        <v>550204</v>
      </c>
      <c r="EA78" s="40">
        <v>207000</v>
      </c>
      <c r="EB78" s="40">
        <v>334217</v>
      </c>
      <c r="EC78" s="40">
        <v>0</v>
      </c>
      <c r="ED78" s="40">
        <f>2555390.5+1350000</f>
        <v>3905390.5</v>
      </c>
      <c r="EE78" s="40">
        <v>0</v>
      </c>
      <c r="EF78" s="40">
        <v>0</v>
      </c>
      <c r="EG78" s="40">
        <v>0</v>
      </c>
      <c r="EH78" s="40">
        <v>0</v>
      </c>
      <c r="EI78" s="40">
        <v>0</v>
      </c>
      <c r="EJ78" s="40">
        <v>0</v>
      </c>
      <c r="EK78" s="40">
        <v>404670</v>
      </c>
      <c r="EL78" s="40">
        <v>0</v>
      </c>
      <c r="EM78" s="40">
        <v>0</v>
      </c>
      <c r="EN78" s="40">
        <v>195000</v>
      </c>
      <c r="EO78" s="40">
        <v>75000</v>
      </c>
      <c r="EP78" s="40">
        <f>584000+321473</f>
        <v>905473</v>
      </c>
      <c r="EQ78" s="40">
        <v>1498000</v>
      </c>
      <c r="ER78" s="40">
        <f>560000+349314</f>
        <v>909314</v>
      </c>
      <c r="ES78" s="40">
        <v>0</v>
      </c>
      <c r="ET78" s="40">
        <v>151821</v>
      </c>
      <c r="EU78" s="40">
        <v>0</v>
      </c>
      <c r="EV78" s="40">
        <v>0</v>
      </c>
      <c r="EW78" s="40">
        <v>1000808.59</v>
      </c>
      <c r="EX78" s="40">
        <v>371650.3</v>
      </c>
      <c r="EY78" s="40">
        <v>0</v>
      </c>
      <c r="EZ78" s="40">
        <v>0</v>
      </c>
      <c r="FA78" s="40">
        <f>2529686+2157631</f>
        <v>4687317</v>
      </c>
      <c r="FB78" s="40">
        <v>584000</v>
      </c>
      <c r="FC78" s="40">
        <v>1100000</v>
      </c>
      <c r="FD78" s="40">
        <v>0</v>
      </c>
      <c r="FE78" s="40">
        <v>0</v>
      </c>
      <c r="FF78" s="40">
        <v>0</v>
      </c>
      <c r="FG78" s="40">
        <v>0</v>
      </c>
      <c r="FH78" s="40">
        <f>80000+75000</f>
        <v>155000</v>
      </c>
      <c r="FI78" s="40">
        <v>2073000</v>
      </c>
      <c r="FJ78" s="40">
        <v>1200000</v>
      </c>
      <c r="FK78" s="40">
        <v>1200000</v>
      </c>
      <c r="FL78" s="40">
        <v>2595350</v>
      </c>
      <c r="FM78" s="40">
        <v>500000</v>
      </c>
      <c r="FN78" s="40">
        <v>0</v>
      </c>
      <c r="FO78" s="40">
        <v>1974045</v>
      </c>
      <c r="FP78" s="40">
        <v>2675000</v>
      </c>
      <c r="FQ78" s="40">
        <v>900000</v>
      </c>
      <c r="FR78" s="40">
        <v>0</v>
      </c>
      <c r="FS78" s="40">
        <v>75000</v>
      </c>
      <c r="FT78" s="40">
        <v>130000</v>
      </c>
      <c r="FU78" s="40">
        <v>1194000</v>
      </c>
      <c r="FV78" s="40">
        <v>400000</v>
      </c>
      <c r="FW78" s="40">
        <v>0</v>
      </c>
      <c r="FX78" s="40">
        <v>27380</v>
      </c>
      <c r="FY78" s="73"/>
      <c r="FZ78" s="60">
        <f>SUM(C78:FX78)</f>
        <v>637487885.516421</v>
      </c>
      <c r="GA78" s="60"/>
      <c r="GB78" s="60"/>
      <c r="GC78" s="60"/>
      <c r="GD78" s="60"/>
      <c r="GE78" s="40"/>
      <c r="GF78" s="40"/>
      <c r="GG78" s="12"/>
    </row>
    <row r="79" spans="1:189" ht="15">
      <c r="A79" s="77"/>
      <c r="B79" s="78" t="s">
        <v>341</v>
      </c>
      <c r="C79" s="79">
        <v>1023645.96</v>
      </c>
      <c r="D79" s="79">
        <v>5923407.699999988</v>
      </c>
      <c r="E79" s="79">
        <v>1501809.63</v>
      </c>
      <c r="F79" s="79">
        <v>1480552.63</v>
      </c>
      <c r="G79" s="79">
        <v>313409.98</v>
      </c>
      <c r="H79" s="79">
        <v>197482.31</v>
      </c>
      <c r="I79" s="80">
        <v>3049421.53</v>
      </c>
      <c r="J79" s="79">
        <v>0</v>
      </c>
      <c r="K79" s="79">
        <v>0</v>
      </c>
      <c r="L79" s="79">
        <v>767975.6099999994</v>
      </c>
      <c r="M79" s="79">
        <v>339255.2899999991</v>
      </c>
      <c r="N79" s="79">
        <v>1003951.56</v>
      </c>
      <c r="O79" s="79">
        <v>3157850.699999988</v>
      </c>
      <c r="P79" s="79">
        <v>0</v>
      </c>
      <c r="Q79" s="79">
        <v>2551562.32</v>
      </c>
      <c r="R79" s="79">
        <v>93067.8999999999</v>
      </c>
      <c r="S79" s="79">
        <v>147716.44999999925</v>
      </c>
      <c r="T79" s="79">
        <v>0</v>
      </c>
      <c r="U79" s="79">
        <v>0</v>
      </c>
      <c r="V79" s="79">
        <v>0</v>
      </c>
      <c r="W79" s="39">
        <v>0</v>
      </c>
      <c r="X79" s="79">
        <v>0</v>
      </c>
      <c r="Y79" s="79">
        <v>0</v>
      </c>
      <c r="Z79" s="79">
        <v>0</v>
      </c>
      <c r="AA79" s="79">
        <v>3107770.19</v>
      </c>
      <c r="AB79" s="80">
        <v>5484100.72</v>
      </c>
      <c r="AC79" s="80">
        <v>179452.74</v>
      </c>
      <c r="AD79" s="80">
        <v>173421.01</v>
      </c>
      <c r="AE79" s="79">
        <v>0</v>
      </c>
      <c r="AF79" s="80">
        <v>0</v>
      </c>
      <c r="AG79" s="79">
        <v>585726.86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23452.35999999987</v>
      </c>
      <c r="AO79" s="79">
        <v>0</v>
      </c>
      <c r="AP79" s="79">
        <v>13961260.089999974</v>
      </c>
      <c r="AQ79" s="79">
        <v>4996.700000000186</v>
      </c>
      <c r="AR79" s="79">
        <v>4936260.97</v>
      </c>
      <c r="AS79" s="79">
        <v>3140096.46</v>
      </c>
      <c r="AT79" s="79">
        <v>706569</v>
      </c>
      <c r="AU79" s="79">
        <v>183362.49</v>
      </c>
      <c r="AV79" s="79">
        <v>0</v>
      </c>
      <c r="AW79" s="79">
        <v>127133.32</v>
      </c>
      <c r="AX79" s="79">
        <v>17799.04</v>
      </c>
      <c r="AY79" s="79">
        <v>67342.06999999983</v>
      </c>
      <c r="AZ79" s="79">
        <v>5661380.25</v>
      </c>
      <c r="BA79" s="79">
        <v>4239435.37</v>
      </c>
      <c r="BB79" s="79">
        <v>2450915.07</v>
      </c>
      <c r="BC79" s="80">
        <v>13979440.599999994</v>
      </c>
      <c r="BD79" s="79">
        <v>2610812.97</v>
      </c>
      <c r="BE79" s="79">
        <v>691421.59</v>
      </c>
      <c r="BF79" s="79">
        <v>12423538.810000002</v>
      </c>
      <c r="BG79" s="79">
        <v>177371.84</v>
      </c>
      <c r="BH79" s="79">
        <v>272348.35</v>
      </c>
      <c r="BI79" s="79">
        <v>117074.81</v>
      </c>
      <c r="BJ79" s="79">
        <v>2978693.21</v>
      </c>
      <c r="BK79" s="79">
        <v>3075849.87</v>
      </c>
      <c r="BL79" s="79">
        <v>26731.37</v>
      </c>
      <c r="BM79" s="79">
        <v>73715.73</v>
      </c>
      <c r="BN79" s="79">
        <v>0</v>
      </c>
      <c r="BO79" s="79">
        <v>46591.460000000894</v>
      </c>
      <c r="BP79" s="79">
        <v>66821.18000000017</v>
      </c>
      <c r="BQ79" s="79">
        <v>831665.8099999987</v>
      </c>
      <c r="BR79" s="79">
        <v>53981.400000002235</v>
      </c>
      <c r="BS79" s="79">
        <v>0</v>
      </c>
      <c r="BT79" s="79">
        <v>96176.64000000013</v>
      </c>
      <c r="BU79" s="79">
        <v>45796.08999999985</v>
      </c>
      <c r="BV79" s="79">
        <v>680000</v>
      </c>
      <c r="BW79" s="79">
        <v>271620.42</v>
      </c>
      <c r="BX79" s="79">
        <v>30925.080000000075</v>
      </c>
      <c r="BY79" s="79">
        <v>20772.93999999948</v>
      </c>
      <c r="BZ79" s="79">
        <v>128574.8</v>
      </c>
      <c r="CA79" s="79">
        <v>0</v>
      </c>
      <c r="CB79" s="79">
        <v>14199549.600000024</v>
      </c>
      <c r="CC79" s="79">
        <v>51316.11999999988</v>
      </c>
      <c r="CD79" s="79">
        <v>32213.38</v>
      </c>
      <c r="CE79" s="79">
        <v>35823.39000000013</v>
      </c>
      <c r="CF79" s="79">
        <v>60736.42000000016</v>
      </c>
      <c r="CG79" s="79">
        <v>52674.03</v>
      </c>
      <c r="CH79" s="79">
        <v>42137.689999999944</v>
      </c>
      <c r="CI79" s="79">
        <v>191859.43000000063</v>
      </c>
      <c r="CJ79" s="79">
        <v>127581.31</v>
      </c>
      <c r="CK79" s="79">
        <v>0</v>
      </c>
      <c r="CL79" s="79">
        <v>0</v>
      </c>
      <c r="CM79" s="79">
        <v>0</v>
      </c>
      <c r="CN79" s="79">
        <v>5532198.710000008</v>
      </c>
      <c r="CO79" s="79">
        <v>3311063.7200000137</v>
      </c>
      <c r="CP79" s="79">
        <v>487185.26</v>
      </c>
      <c r="CQ79" s="79">
        <v>0</v>
      </c>
      <c r="CR79" s="79">
        <v>0</v>
      </c>
      <c r="CS79" s="79">
        <v>0</v>
      </c>
      <c r="CT79" s="79">
        <v>0</v>
      </c>
      <c r="CU79" s="79">
        <v>0</v>
      </c>
      <c r="CV79" s="79">
        <v>0</v>
      </c>
      <c r="CW79" s="79">
        <v>2963.7100000001956</v>
      </c>
      <c r="CX79" s="79">
        <v>34454.619999999646</v>
      </c>
      <c r="CY79" s="79">
        <v>0</v>
      </c>
      <c r="CZ79" s="79">
        <v>0</v>
      </c>
      <c r="DA79" s="79">
        <v>0</v>
      </c>
      <c r="DB79" s="79">
        <v>0</v>
      </c>
      <c r="DC79" s="79">
        <v>0</v>
      </c>
      <c r="DD79" s="79">
        <v>31853.88000000012</v>
      </c>
      <c r="DE79" s="79">
        <v>0</v>
      </c>
      <c r="DF79" s="80">
        <v>964429.9400000125</v>
      </c>
      <c r="DG79" s="79">
        <v>0</v>
      </c>
      <c r="DH79" s="79">
        <v>0</v>
      </c>
      <c r="DI79" s="79">
        <v>187923.2199999988</v>
      </c>
      <c r="DJ79" s="79">
        <v>70570.4700000002</v>
      </c>
      <c r="DK79" s="79">
        <v>63148.970000000205</v>
      </c>
      <c r="DL79" s="79">
        <v>0</v>
      </c>
      <c r="DM79" s="79">
        <v>0</v>
      </c>
      <c r="DN79" s="79">
        <v>0</v>
      </c>
      <c r="DO79" s="79">
        <v>0</v>
      </c>
      <c r="DP79" s="79">
        <v>1230.7399999999907</v>
      </c>
      <c r="DQ79" s="79">
        <v>0</v>
      </c>
      <c r="DR79" s="79">
        <v>0</v>
      </c>
      <c r="DS79" s="79">
        <v>0</v>
      </c>
      <c r="DT79" s="79">
        <v>0</v>
      </c>
      <c r="DU79" s="79">
        <v>0</v>
      </c>
      <c r="DV79" s="79">
        <v>0</v>
      </c>
      <c r="DW79" s="79">
        <v>0</v>
      </c>
      <c r="DX79" s="79">
        <v>27492.279999999795</v>
      </c>
      <c r="DY79" s="79">
        <v>0</v>
      </c>
      <c r="DZ79" s="79">
        <v>739613.1499999994</v>
      </c>
      <c r="EA79" s="79">
        <v>139332.39</v>
      </c>
      <c r="EB79" s="79">
        <v>81512.76000000024</v>
      </c>
      <c r="EC79" s="79">
        <v>108091.72</v>
      </c>
      <c r="ED79" s="79">
        <v>1114082.5</v>
      </c>
      <c r="EE79" s="79">
        <v>0</v>
      </c>
      <c r="EF79" s="79">
        <v>0</v>
      </c>
      <c r="EG79" s="79">
        <v>8952.669999999925</v>
      </c>
      <c r="EH79" s="79">
        <v>6739.790000000037</v>
      </c>
      <c r="EI79" s="79">
        <v>984513.6700000018</v>
      </c>
      <c r="EJ79" s="79">
        <v>556718.9400000051</v>
      </c>
      <c r="EK79" s="79">
        <v>0</v>
      </c>
      <c r="EL79" s="79">
        <v>19606.4</v>
      </c>
      <c r="EM79" s="79">
        <v>0</v>
      </c>
      <c r="EN79" s="79">
        <v>0</v>
      </c>
      <c r="EO79" s="79">
        <v>0</v>
      </c>
      <c r="EP79" s="79">
        <v>0</v>
      </c>
      <c r="EQ79" s="79">
        <v>773723.74</v>
      </c>
      <c r="ER79" s="79">
        <v>13739.379999999888</v>
      </c>
      <c r="ES79" s="79">
        <v>0</v>
      </c>
      <c r="ET79" s="79">
        <v>0</v>
      </c>
      <c r="EU79" s="79">
        <v>0</v>
      </c>
      <c r="EV79" s="79">
        <v>25108.4</v>
      </c>
      <c r="EW79" s="79">
        <v>2296.630000000354</v>
      </c>
      <c r="EX79" s="79">
        <v>6362.14000000013</v>
      </c>
      <c r="EY79" s="79">
        <v>0</v>
      </c>
      <c r="EZ79" s="79">
        <v>3088.3899999998976</v>
      </c>
      <c r="FA79" s="79">
        <v>650000</v>
      </c>
      <c r="FB79" s="79">
        <v>235967.64</v>
      </c>
      <c r="FC79" s="79">
        <v>1157745.67</v>
      </c>
      <c r="FD79" s="79">
        <v>0</v>
      </c>
      <c r="FE79" s="79">
        <v>0</v>
      </c>
      <c r="FF79" s="79">
        <v>0</v>
      </c>
      <c r="FG79" s="79">
        <v>0</v>
      </c>
      <c r="FH79" s="79">
        <v>0</v>
      </c>
      <c r="FI79" s="79">
        <v>464593.6400000006</v>
      </c>
      <c r="FJ79" s="79">
        <v>402051.60000000056</v>
      </c>
      <c r="FK79" s="79">
        <v>263308.68</v>
      </c>
      <c r="FL79" s="79">
        <v>679899.57</v>
      </c>
      <c r="FM79" s="79">
        <v>418806.2800000012</v>
      </c>
      <c r="FN79" s="79">
        <v>2545812.86</v>
      </c>
      <c r="FO79" s="79">
        <v>243119.79</v>
      </c>
      <c r="FP79" s="79">
        <v>520740.6899999995</v>
      </c>
      <c r="FQ79" s="79">
        <v>223101.13</v>
      </c>
      <c r="FR79" s="79">
        <v>0</v>
      </c>
      <c r="FS79" s="79">
        <v>0</v>
      </c>
      <c r="FT79" s="79">
        <v>0</v>
      </c>
      <c r="FU79" s="79">
        <v>0</v>
      </c>
      <c r="FV79" s="79">
        <v>0</v>
      </c>
      <c r="FW79" s="79">
        <v>0</v>
      </c>
      <c r="FX79" s="79">
        <v>0</v>
      </c>
      <c r="FY79" s="73"/>
      <c r="FZ79" s="60">
        <f>SUM(C79:FX79)</f>
        <v>143198546.35999998</v>
      </c>
      <c r="GA79" s="60"/>
      <c r="GB79" s="60"/>
      <c r="GC79" s="60"/>
      <c r="GD79" s="60"/>
      <c r="GE79" s="40"/>
      <c r="GF79" s="40"/>
      <c r="GG79" s="12"/>
    </row>
    <row r="80" spans="1:189" ht="15">
      <c r="A80" s="77"/>
      <c r="B80" s="78" t="s">
        <v>342</v>
      </c>
      <c r="C80" s="79">
        <f aca="true" t="shared" si="18" ref="C80:BN80">((C270*0.25)+C79)</f>
        <v>14779261.495000001</v>
      </c>
      <c r="D80" s="79">
        <f t="shared" si="18"/>
        <v>83596102.56249999</v>
      </c>
      <c r="E80" s="79">
        <f t="shared" si="18"/>
        <v>15798057.9175</v>
      </c>
      <c r="F80" s="79">
        <f t="shared" si="18"/>
        <v>29102467.09</v>
      </c>
      <c r="G80" s="79">
        <f t="shared" si="18"/>
        <v>2320316.6775</v>
      </c>
      <c r="H80" s="79">
        <f t="shared" si="18"/>
        <v>2020855.8425</v>
      </c>
      <c r="I80" s="79">
        <f t="shared" si="18"/>
        <v>26797194.515000004</v>
      </c>
      <c r="J80" s="79">
        <f t="shared" si="18"/>
        <v>3820798.945</v>
      </c>
      <c r="K80" s="79">
        <f t="shared" si="18"/>
        <v>729025.4824999999</v>
      </c>
      <c r="L80" s="79">
        <f t="shared" si="18"/>
        <v>6377080.625</v>
      </c>
      <c r="M80" s="79">
        <f t="shared" si="18"/>
        <v>3576987.369999999</v>
      </c>
      <c r="N80" s="79">
        <f t="shared" si="18"/>
        <v>92578929.555</v>
      </c>
      <c r="O80" s="79">
        <f t="shared" si="18"/>
        <v>29886837.89999999</v>
      </c>
      <c r="P80" s="79">
        <f t="shared" si="18"/>
        <v>545133.97</v>
      </c>
      <c r="Q80" s="79">
        <f t="shared" si="18"/>
        <v>73029248.115</v>
      </c>
      <c r="R80" s="79">
        <f t="shared" si="18"/>
        <v>1069419.9575</v>
      </c>
      <c r="S80" s="79">
        <f t="shared" si="18"/>
        <v>2935933.2774999994</v>
      </c>
      <c r="T80" s="79">
        <f t="shared" si="18"/>
        <v>466471.085</v>
      </c>
      <c r="U80" s="79">
        <f t="shared" si="18"/>
        <v>247182.2925</v>
      </c>
      <c r="V80" s="79">
        <f t="shared" si="18"/>
        <v>666844.775</v>
      </c>
      <c r="W80" s="79">
        <f t="shared" si="18"/>
        <v>567006.365</v>
      </c>
      <c r="X80" s="79">
        <f t="shared" si="18"/>
        <v>182555.05</v>
      </c>
      <c r="Y80" s="79">
        <f t="shared" si="18"/>
        <v>1062082.4349999998</v>
      </c>
      <c r="Z80" s="79">
        <f t="shared" si="18"/>
        <v>658153.0399999999</v>
      </c>
      <c r="AA80" s="79">
        <f t="shared" si="18"/>
        <v>50598894.815</v>
      </c>
      <c r="AB80" s="79">
        <f t="shared" si="18"/>
        <v>57350788.905</v>
      </c>
      <c r="AC80" s="79">
        <f t="shared" si="18"/>
        <v>1983062.77</v>
      </c>
      <c r="AD80" s="79">
        <f t="shared" si="18"/>
        <v>2153135.4575</v>
      </c>
      <c r="AE80" s="79">
        <f t="shared" si="18"/>
        <v>381067.22250000003</v>
      </c>
      <c r="AF80" s="79">
        <f t="shared" si="18"/>
        <v>536415.4175</v>
      </c>
      <c r="AG80" s="79">
        <f t="shared" si="18"/>
        <v>2357655.6025</v>
      </c>
      <c r="AH80" s="79">
        <f t="shared" si="18"/>
        <v>1940854.2850000001</v>
      </c>
      <c r="AI80" s="79">
        <f t="shared" si="18"/>
        <v>762163.5175</v>
      </c>
      <c r="AJ80" s="79">
        <f t="shared" si="18"/>
        <v>676709.2275</v>
      </c>
      <c r="AK80" s="79">
        <f t="shared" si="18"/>
        <v>663037.5275000001</v>
      </c>
      <c r="AL80" s="79">
        <f t="shared" si="18"/>
        <v>703275.1375</v>
      </c>
      <c r="AM80" s="79">
        <f t="shared" si="18"/>
        <v>992822.875</v>
      </c>
      <c r="AN80" s="79">
        <f t="shared" si="18"/>
        <v>943568.95</v>
      </c>
      <c r="AO80" s="79">
        <f t="shared" si="18"/>
        <v>8963294.1225</v>
      </c>
      <c r="AP80" s="79">
        <f t="shared" si="18"/>
        <v>161990666.2</v>
      </c>
      <c r="AQ80" s="79">
        <f t="shared" si="18"/>
        <v>709170.3825000002</v>
      </c>
      <c r="AR80" s="79">
        <f t="shared" si="18"/>
        <v>111315773.5375</v>
      </c>
      <c r="AS80" s="79">
        <f t="shared" si="18"/>
        <v>14996943.5225</v>
      </c>
      <c r="AT80" s="79">
        <f t="shared" si="18"/>
        <v>5384857.1525</v>
      </c>
      <c r="AU80" s="79">
        <f t="shared" si="18"/>
        <v>1041749.2925</v>
      </c>
      <c r="AV80" s="79">
        <f t="shared" si="18"/>
        <v>787842.965</v>
      </c>
      <c r="AW80" s="79">
        <f t="shared" si="18"/>
        <v>780879.7125000001</v>
      </c>
      <c r="AX80" s="79">
        <f t="shared" si="18"/>
        <v>197763.5425</v>
      </c>
      <c r="AY80" s="79">
        <f t="shared" si="18"/>
        <v>1278746.4124999999</v>
      </c>
      <c r="AZ80" s="79">
        <f t="shared" si="18"/>
        <v>25124555.01</v>
      </c>
      <c r="BA80" s="79">
        <f t="shared" si="18"/>
        <v>19370138.84</v>
      </c>
      <c r="BB80" s="79">
        <f t="shared" si="18"/>
        <v>15165858.245000001</v>
      </c>
      <c r="BC80" s="79">
        <f t="shared" si="18"/>
        <v>69020168.215</v>
      </c>
      <c r="BD80" s="79">
        <f t="shared" si="18"/>
        <v>10381134.415000001</v>
      </c>
      <c r="BE80" s="79">
        <f t="shared" si="18"/>
        <v>3384413.7449999996</v>
      </c>
      <c r="BF80" s="79">
        <f t="shared" si="18"/>
        <v>51998908.8925</v>
      </c>
      <c r="BG80" s="79">
        <f t="shared" si="18"/>
        <v>2043248.185</v>
      </c>
      <c r="BH80" s="79">
        <f t="shared" si="18"/>
        <v>1583272.9049999998</v>
      </c>
      <c r="BI80" s="79">
        <f t="shared" si="18"/>
        <v>800414.3</v>
      </c>
      <c r="BJ80" s="79">
        <f t="shared" si="18"/>
        <v>12975708.3625</v>
      </c>
      <c r="BK80" s="79">
        <f t="shared" si="18"/>
        <v>28248678.1075</v>
      </c>
      <c r="BL80" s="79">
        <f t="shared" si="18"/>
        <v>580887.3175</v>
      </c>
      <c r="BM80" s="79">
        <f t="shared" si="18"/>
        <v>841879.1375</v>
      </c>
      <c r="BN80" s="79">
        <f t="shared" si="18"/>
        <v>6659973.1475</v>
      </c>
      <c r="BO80" s="79">
        <f aca="true" t="shared" si="19" ref="BO80:DZ80">((BO270*0.25)+BO79)</f>
        <v>2971352.330000001</v>
      </c>
      <c r="BP80" s="79">
        <f t="shared" si="19"/>
        <v>672200.3650000001</v>
      </c>
      <c r="BQ80" s="79">
        <f t="shared" si="19"/>
        <v>11052615.334999997</v>
      </c>
      <c r="BR80" s="79">
        <f t="shared" si="19"/>
        <v>8200049.990000002</v>
      </c>
      <c r="BS80" s="79">
        <f t="shared" si="19"/>
        <v>2218166.3725</v>
      </c>
      <c r="BT80" s="79">
        <f t="shared" si="19"/>
        <v>927570.4725000001</v>
      </c>
      <c r="BU80" s="79">
        <f t="shared" si="19"/>
        <v>1026485.4049999999</v>
      </c>
      <c r="BV80" s="79">
        <f t="shared" si="19"/>
        <v>3094634.685</v>
      </c>
      <c r="BW80" s="79">
        <f t="shared" si="19"/>
        <v>3471338.1075</v>
      </c>
      <c r="BX80" s="79">
        <f t="shared" si="19"/>
        <v>345490.4275000001</v>
      </c>
      <c r="BY80" s="79">
        <f t="shared" si="19"/>
        <v>1170644.5999999994</v>
      </c>
      <c r="BZ80" s="79">
        <f t="shared" si="19"/>
        <v>745079.1125</v>
      </c>
      <c r="CA80" s="79">
        <f t="shared" si="19"/>
        <v>585301.98</v>
      </c>
      <c r="CB80" s="79">
        <f t="shared" si="19"/>
        <v>160988600.0475</v>
      </c>
      <c r="CC80" s="79">
        <f t="shared" si="19"/>
        <v>568692.0874999999</v>
      </c>
      <c r="CD80" s="79">
        <f t="shared" si="19"/>
        <v>306566.645</v>
      </c>
      <c r="CE80" s="79">
        <f t="shared" si="19"/>
        <v>503985.34500000015</v>
      </c>
      <c r="CF80" s="79">
        <f t="shared" si="19"/>
        <v>440067.65000000014</v>
      </c>
      <c r="CG80" s="79">
        <f t="shared" si="19"/>
        <v>586686.25</v>
      </c>
      <c r="CH80" s="79">
        <f t="shared" si="19"/>
        <v>453287.00249999994</v>
      </c>
      <c r="CI80" s="79">
        <f t="shared" si="19"/>
        <v>1563943.5875000008</v>
      </c>
      <c r="CJ80" s="79">
        <f t="shared" si="19"/>
        <v>2279249.2625</v>
      </c>
      <c r="CK80" s="79">
        <f t="shared" si="19"/>
        <v>8740879.16</v>
      </c>
      <c r="CL80" s="79">
        <f t="shared" si="19"/>
        <v>2544324.3175</v>
      </c>
      <c r="CM80" s="79">
        <f t="shared" si="19"/>
        <v>1592256.2325</v>
      </c>
      <c r="CN80" s="79">
        <f t="shared" si="19"/>
        <v>52773364.27250001</v>
      </c>
      <c r="CO80" s="79">
        <f t="shared" si="19"/>
        <v>29189787.330000013</v>
      </c>
      <c r="CP80" s="79">
        <f t="shared" si="19"/>
        <v>2668348.9299999997</v>
      </c>
      <c r="CQ80" s="79">
        <f t="shared" si="19"/>
        <v>2676346.8375</v>
      </c>
      <c r="CR80" s="79">
        <f t="shared" si="19"/>
        <v>580075.0075</v>
      </c>
      <c r="CS80" s="79">
        <f t="shared" si="19"/>
        <v>780286</v>
      </c>
      <c r="CT80" s="79">
        <f t="shared" si="19"/>
        <v>366844.0575</v>
      </c>
      <c r="CU80" s="79">
        <f t="shared" si="19"/>
        <v>755057.4</v>
      </c>
      <c r="CV80" s="79">
        <f t="shared" si="19"/>
        <v>194662.92</v>
      </c>
      <c r="CW80" s="79">
        <f t="shared" si="19"/>
        <v>531954.0425000002</v>
      </c>
      <c r="CX80" s="79">
        <f t="shared" si="19"/>
        <v>962518.0974999997</v>
      </c>
      <c r="CY80" s="79">
        <f t="shared" si="19"/>
        <v>414955.6925</v>
      </c>
      <c r="CZ80" s="79">
        <f t="shared" si="19"/>
        <v>4059361.75</v>
      </c>
      <c r="DA80" s="79">
        <f t="shared" si="19"/>
        <v>547375.4550000001</v>
      </c>
      <c r="DB80" s="79">
        <f t="shared" si="19"/>
        <v>743846.4875</v>
      </c>
      <c r="DC80" s="79">
        <f t="shared" si="19"/>
        <v>538216.05</v>
      </c>
      <c r="DD80" s="79">
        <f t="shared" si="19"/>
        <v>457606.8875000001</v>
      </c>
      <c r="DE80" s="79">
        <f t="shared" si="19"/>
        <v>934594.81</v>
      </c>
      <c r="DF80" s="79">
        <f t="shared" si="19"/>
        <v>39004141.852500014</v>
      </c>
      <c r="DG80" s="79">
        <f t="shared" si="19"/>
        <v>352203.8225</v>
      </c>
      <c r="DH80" s="79">
        <f t="shared" si="19"/>
        <v>3924230.165</v>
      </c>
      <c r="DI80" s="79">
        <f t="shared" si="19"/>
        <v>5184584.324999999</v>
      </c>
      <c r="DJ80" s="79">
        <f t="shared" si="19"/>
        <v>1390468.4025</v>
      </c>
      <c r="DK80" s="79">
        <f t="shared" si="19"/>
        <v>915243.3275000002</v>
      </c>
      <c r="DL80" s="79">
        <f t="shared" si="19"/>
        <v>11186530.207500001</v>
      </c>
      <c r="DM80" s="79">
        <f t="shared" si="19"/>
        <v>826188.61</v>
      </c>
      <c r="DN80" s="79">
        <f t="shared" si="19"/>
        <v>2703775.4525</v>
      </c>
      <c r="DO80" s="79">
        <f t="shared" si="19"/>
        <v>5593431.13</v>
      </c>
      <c r="DP80" s="79">
        <f t="shared" si="19"/>
        <v>607064.5625</v>
      </c>
      <c r="DQ80" s="79">
        <f t="shared" si="19"/>
        <v>1028804.3725</v>
      </c>
      <c r="DR80" s="79">
        <f t="shared" si="19"/>
        <v>2539755.755</v>
      </c>
      <c r="DS80" s="79">
        <f t="shared" si="19"/>
        <v>1676185.8675</v>
      </c>
      <c r="DT80" s="79">
        <f t="shared" si="19"/>
        <v>559658.7575</v>
      </c>
      <c r="DU80" s="79">
        <f t="shared" si="19"/>
        <v>877034.6575</v>
      </c>
      <c r="DV80" s="79">
        <f t="shared" si="19"/>
        <v>593424.125</v>
      </c>
      <c r="DW80" s="79">
        <f t="shared" si="19"/>
        <v>822545.875</v>
      </c>
      <c r="DX80" s="79">
        <f t="shared" si="19"/>
        <v>712233.3224999998</v>
      </c>
      <c r="DY80" s="79">
        <f t="shared" si="19"/>
        <v>864077.8925000001</v>
      </c>
      <c r="DZ80" s="79">
        <f t="shared" si="19"/>
        <v>2897420.4249999993</v>
      </c>
      <c r="EA80" s="79">
        <f aca="true" t="shared" si="20" ref="EA80:FX80">((EA270*0.25)+EA79)</f>
        <v>1235215.9625</v>
      </c>
      <c r="EB80" s="79">
        <f t="shared" si="20"/>
        <v>1238819.3950000003</v>
      </c>
      <c r="EC80" s="79">
        <f t="shared" si="20"/>
        <v>789017.27</v>
      </c>
      <c r="ED80" s="79">
        <f t="shared" si="20"/>
        <v>5075448.3425</v>
      </c>
      <c r="EE80" s="79">
        <f t="shared" si="20"/>
        <v>618543.515</v>
      </c>
      <c r="EF80" s="79">
        <f t="shared" si="20"/>
        <v>2939014.3475</v>
      </c>
      <c r="EG80" s="79">
        <f t="shared" si="20"/>
        <v>668305.8674999998</v>
      </c>
      <c r="EH80" s="79">
        <f t="shared" si="20"/>
        <v>619457.0475</v>
      </c>
      <c r="EI80" s="79">
        <f t="shared" si="20"/>
        <v>32292769.5325</v>
      </c>
      <c r="EJ80" s="79">
        <f t="shared" si="20"/>
        <v>15690439.905000005</v>
      </c>
      <c r="EK80" s="79">
        <f t="shared" si="20"/>
        <v>1246172.21</v>
      </c>
      <c r="EL80" s="79">
        <f t="shared" si="20"/>
        <v>907851.66</v>
      </c>
      <c r="EM80" s="79">
        <f t="shared" si="20"/>
        <v>1139436.705</v>
      </c>
      <c r="EN80" s="79">
        <f t="shared" si="20"/>
        <v>2181769.965</v>
      </c>
      <c r="EO80" s="79">
        <f t="shared" si="20"/>
        <v>926914.6225</v>
      </c>
      <c r="EP80" s="79">
        <f t="shared" si="20"/>
        <v>924166.4275</v>
      </c>
      <c r="EQ80" s="79">
        <f t="shared" si="20"/>
        <v>4923718.32</v>
      </c>
      <c r="ER80" s="79">
        <f t="shared" si="20"/>
        <v>929273.3649999999</v>
      </c>
      <c r="ES80" s="79">
        <f t="shared" si="20"/>
        <v>397332.92000000004</v>
      </c>
      <c r="ET80" s="79">
        <f t="shared" si="20"/>
        <v>645079</v>
      </c>
      <c r="EU80" s="79">
        <f t="shared" si="20"/>
        <v>1232410.1524999999</v>
      </c>
      <c r="EV80" s="79">
        <f t="shared" si="20"/>
        <v>293860.50500000006</v>
      </c>
      <c r="EW80" s="79">
        <f t="shared" si="20"/>
        <v>1838533.4750000003</v>
      </c>
      <c r="EX80" s="79">
        <f t="shared" si="20"/>
        <v>737033.1575000001</v>
      </c>
      <c r="EY80" s="79">
        <f t="shared" si="20"/>
        <v>1553509.3225</v>
      </c>
      <c r="EZ80" s="79">
        <f t="shared" si="20"/>
        <v>429728.69999999995</v>
      </c>
      <c r="FA80" s="79">
        <f t="shared" si="20"/>
        <v>6353340.7975</v>
      </c>
      <c r="FB80" s="79">
        <f t="shared" si="20"/>
        <v>1126196.12</v>
      </c>
      <c r="FC80" s="79">
        <f t="shared" si="20"/>
        <v>5896498.4275</v>
      </c>
      <c r="FD80" s="79">
        <f t="shared" si="20"/>
        <v>836860.5025</v>
      </c>
      <c r="FE80" s="79">
        <f t="shared" si="20"/>
        <v>354642.0825</v>
      </c>
      <c r="FF80" s="79">
        <f t="shared" si="20"/>
        <v>558937.96</v>
      </c>
      <c r="FG80" s="79">
        <f t="shared" si="20"/>
        <v>376632.3325</v>
      </c>
      <c r="FH80" s="79">
        <f t="shared" si="20"/>
        <v>333997.09750000003</v>
      </c>
      <c r="FI80" s="79">
        <f t="shared" si="20"/>
        <v>3800601.4125000006</v>
      </c>
      <c r="FJ80" s="79">
        <f t="shared" si="20"/>
        <v>3556330.1700000004</v>
      </c>
      <c r="FK80" s="79">
        <f t="shared" si="20"/>
        <v>4161829.4175000004</v>
      </c>
      <c r="FL80" s="79">
        <f t="shared" si="20"/>
        <v>8292532.155</v>
      </c>
      <c r="FM80" s="79">
        <f t="shared" si="20"/>
        <v>5844255.565000001</v>
      </c>
      <c r="FN80" s="79">
        <f t="shared" si="20"/>
        <v>36797225.9075</v>
      </c>
      <c r="FO80" s="79">
        <f t="shared" si="20"/>
        <v>2313919.205</v>
      </c>
      <c r="FP80" s="79">
        <f t="shared" si="20"/>
        <v>4859581.649999999</v>
      </c>
      <c r="FQ80" s="79">
        <f t="shared" si="20"/>
        <v>1861839.3399999999</v>
      </c>
      <c r="FR80" s="79">
        <f t="shared" si="20"/>
        <v>483850.8025</v>
      </c>
      <c r="FS80" s="79">
        <f t="shared" si="20"/>
        <v>517569</v>
      </c>
      <c r="FT80" s="79">
        <f t="shared" si="20"/>
        <v>342044.16250000003</v>
      </c>
      <c r="FU80" s="79">
        <f t="shared" si="20"/>
        <v>1603505.1325</v>
      </c>
      <c r="FV80" s="79">
        <f t="shared" si="20"/>
        <v>1324893.5475</v>
      </c>
      <c r="FW80" s="79">
        <f t="shared" si="20"/>
        <v>467717.945</v>
      </c>
      <c r="FX80" s="79">
        <f t="shared" si="20"/>
        <v>312165.64</v>
      </c>
      <c r="FY80" s="38"/>
      <c r="FZ80" s="60">
        <f>SUM(C80:FX80)</f>
        <v>1644818783.487501</v>
      </c>
      <c r="GA80" s="60"/>
      <c r="GB80" s="60"/>
      <c r="GC80" s="60"/>
      <c r="GD80" s="60"/>
      <c r="GE80" s="40"/>
      <c r="GF80" s="40"/>
      <c r="GG80" s="12"/>
    </row>
    <row r="81" spans="1:189" ht="15">
      <c r="A81" s="81">
        <v>0.08</v>
      </c>
      <c r="B81" s="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9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60"/>
      <c r="GA81" s="60"/>
      <c r="GB81" s="60"/>
      <c r="GC81" s="60"/>
      <c r="GD81" s="60"/>
      <c r="GE81" s="40"/>
      <c r="GF81" s="40"/>
      <c r="GG81" s="12"/>
    </row>
    <row r="82" spans="1:189" ht="15.75">
      <c r="A82" s="40"/>
      <c r="B82" s="36" t="s">
        <v>343</v>
      </c>
      <c r="C82" s="38"/>
      <c r="FY82" s="38"/>
      <c r="FZ82" s="60"/>
      <c r="GA82" s="60"/>
      <c r="GB82" s="60"/>
      <c r="GC82" s="60"/>
      <c r="GD82" s="60"/>
      <c r="GE82" s="40"/>
      <c r="GF82" s="40"/>
      <c r="GG82" s="12"/>
    </row>
    <row r="83" spans="1:186" ht="15">
      <c r="A83" s="11" t="s">
        <v>344</v>
      </c>
      <c r="B83" s="2" t="s">
        <v>345</v>
      </c>
      <c r="C83" s="21">
        <f aca="true" t="shared" si="21" ref="C83:BO83">C9</f>
        <v>5609.5</v>
      </c>
      <c r="D83" s="21">
        <f t="shared" si="21"/>
        <v>35735.5</v>
      </c>
      <c r="E83" s="21">
        <f t="shared" si="21"/>
        <v>6416.5</v>
      </c>
      <c r="F83" s="21">
        <f t="shared" si="21"/>
        <v>14504</v>
      </c>
      <c r="G83" s="21">
        <f t="shared" si="21"/>
        <v>994.5</v>
      </c>
      <c r="H83" s="21">
        <f t="shared" si="21"/>
        <v>926</v>
      </c>
      <c r="I83" s="21">
        <f t="shared" si="21"/>
        <v>9189</v>
      </c>
      <c r="J83" s="21">
        <f t="shared" si="21"/>
        <v>2009</v>
      </c>
      <c r="K83" s="21">
        <f t="shared" si="21"/>
        <v>279</v>
      </c>
      <c r="L83" s="21">
        <f t="shared" si="21"/>
        <v>2632</v>
      </c>
      <c r="M83" s="21">
        <f t="shared" si="21"/>
        <v>1431</v>
      </c>
      <c r="N83" s="21">
        <f t="shared" si="21"/>
        <v>49312.5</v>
      </c>
      <c r="O83" s="21">
        <f t="shared" si="21"/>
        <v>14561.5</v>
      </c>
      <c r="P83" s="21">
        <f t="shared" si="21"/>
        <v>153.5</v>
      </c>
      <c r="Q83" s="21">
        <f t="shared" si="21"/>
        <v>35494</v>
      </c>
      <c r="R83" s="21">
        <f t="shared" si="21"/>
        <v>426.5</v>
      </c>
      <c r="S83" s="21">
        <f t="shared" si="21"/>
        <v>1358</v>
      </c>
      <c r="T83" s="21">
        <f t="shared" si="21"/>
        <v>131.5</v>
      </c>
      <c r="U83" s="21">
        <f t="shared" si="21"/>
        <v>65.5</v>
      </c>
      <c r="V83" s="21">
        <f t="shared" si="21"/>
        <v>249.5</v>
      </c>
      <c r="W83" s="18">
        <f t="shared" si="21"/>
        <v>53.5</v>
      </c>
      <c r="X83" s="21">
        <f t="shared" si="21"/>
        <v>47.5</v>
      </c>
      <c r="Y83" s="21">
        <f t="shared" si="21"/>
        <v>478</v>
      </c>
      <c r="Z83" s="21">
        <f t="shared" si="21"/>
        <v>257</v>
      </c>
      <c r="AA83" s="21">
        <f t="shared" si="21"/>
        <v>25788.5</v>
      </c>
      <c r="AB83" s="21">
        <f t="shared" si="21"/>
        <v>27865.5</v>
      </c>
      <c r="AC83" s="21">
        <f t="shared" si="21"/>
        <v>922</v>
      </c>
      <c r="AD83" s="21">
        <f t="shared" si="21"/>
        <v>1026</v>
      </c>
      <c r="AE83" s="21">
        <f t="shared" si="21"/>
        <v>113.5</v>
      </c>
      <c r="AF83" s="21">
        <f t="shared" si="21"/>
        <v>167.5</v>
      </c>
      <c r="AG83" s="21">
        <f t="shared" si="21"/>
        <v>880.5</v>
      </c>
      <c r="AH83" s="21">
        <f t="shared" si="21"/>
        <v>963</v>
      </c>
      <c r="AI83" s="21">
        <f t="shared" si="21"/>
        <v>315.5</v>
      </c>
      <c r="AJ83" s="21">
        <f t="shared" si="21"/>
        <v>216.5</v>
      </c>
      <c r="AK83" s="21">
        <f t="shared" si="21"/>
        <v>229.5</v>
      </c>
      <c r="AL83" s="21">
        <f t="shared" si="21"/>
        <v>261.5</v>
      </c>
      <c r="AM83" s="21">
        <f t="shared" si="21"/>
        <v>467</v>
      </c>
      <c r="AN83" s="21">
        <f t="shared" si="21"/>
        <v>398</v>
      </c>
      <c r="AO83" s="21">
        <f t="shared" si="21"/>
        <v>4808</v>
      </c>
      <c r="AP83" s="21">
        <f t="shared" si="21"/>
        <v>72270.5</v>
      </c>
      <c r="AQ83" s="21">
        <f t="shared" si="21"/>
        <v>253.5</v>
      </c>
      <c r="AR83" s="21">
        <f t="shared" si="21"/>
        <v>56102.5</v>
      </c>
      <c r="AS83" s="21">
        <f>AS9</f>
        <v>5888</v>
      </c>
      <c r="AT83" s="21">
        <f t="shared" si="21"/>
        <v>2448.5</v>
      </c>
      <c r="AU83" s="21">
        <f t="shared" si="21"/>
        <v>351</v>
      </c>
      <c r="AV83" s="21">
        <f t="shared" si="21"/>
        <v>295.5</v>
      </c>
      <c r="AW83" s="21">
        <f t="shared" si="21"/>
        <v>182</v>
      </c>
      <c r="AX83" s="21">
        <f t="shared" si="21"/>
        <v>34.5</v>
      </c>
      <c r="AY83" s="21">
        <f t="shared" si="21"/>
        <v>489</v>
      </c>
      <c r="AZ83" s="21">
        <f t="shared" si="21"/>
        <v>10079.5</v>
      </c>
      <c r="BA83" s="21">
        <f t="shared" si="21"/>
        <v>8454</v>
      </c>
      <c r="BB83" s="21">
        <f t="shared" si="21"/>
        <v>7088</v>
      </c>
      <c r="BC83" s="21">
        <f t="shared" si="21"/>
        <v>27184</v>
      </c>
      <c r="BD83" s="21">
        <f t="shared" si="21"/>
        <v>4335.5</v>
      </c>
      <c r="BE83" s="21">
        <f t="shared" si="21"/>
        <v>1427</v>
      </c>
      <c r="BF83" s="21">
        <f t="shared" si="21"/>
        <v>22245.5</v>
      </c>
      <c r="BG83" s="21">
        <f t="shared" si="21"/>
        <v>904</v>
      </c>
      <c r="BH83" s="21">
        <f t="shared" si="21"/>
        <v>614.5</v>
      </c>
      <c r="BI83" s="21">
        <f t="shared" si="21"/>
        <v>189</v>
      </c>
      <c r="BJ83" s="21">
        <f t="shared" si="21"/>
        <v>5618</v>
      </c>
      <c r="BK83" s="21">
        <f t="shared" si="21"/>
        <v>13709.5</v>
      </c>
      <c r="BL83" s="21">
        <f t="shared" si="21"/>
        <v>151.5</v>
      </c>
      <c r="BM83" s="21">
        <f t="shared" si="21"/>
        <v>280</v>
      </c>
      <c r="BN83" s="21">
        <f t="shared" si="21"/>
        <v>3636</v>
      </c>
      <c r="BO83" s="21">
        <f t="shared" si="21"/>
        <v>1540</v>
      </c>
      <c r="BP83" s="21">
        <f aca="true" t="shared" si="22" ref="BP83:EA83">BP9</f>
        <v>186.5</v>
      </c>
      <c r="BQ83" s="21">
        <f t="shared" si="22"/>
        <v>5020.5</v>
      </c>
      <c r="BR83" s="21">
        <f t="shared" si="22"/>
        <v>4450.5</v>
      </c>
      <c r="BS83" s="21">
        <f t="shared" si="22"/>
        <v>1034</v>
      </c>
      <c r="BT83" s="21">
        <f t="shared" si="22"/>
        <v>322</v>
      </c>
      <c r="BU83" s="21">
        <f t="shared" si="22"/>
        <v>412</v>
      </c>
      <c r="BV83" s="21">
        <f t="shared" si="22"/>
        <v>1173.5</v>
      </c>
      <c r="BW83" s="21">
        <f t="shared" si="22"/>
        <v>1685</v>
      </c>
      <c r="BX83" s="21">
        <f t="shared" si="22"/>
        <v>72.5</v>
      </c>
      <c r="BY83" s="21">
        <f t="shared" si="22"/>
        <v>504.5</v>
      </c>
      <c r="BZ83" s="21">
        <f t="shared" si="22"/>
        <v>207</v>
      </c>
      <c r="CA83" s="21">
        <f t="shared" si="22"/>
        <v>166.5</v>
      </c>
      <c r="CB83" s="21">
        <f>CB9</f>
        <v>79193</v>
      </c>
      <c r="CC83" s="21">
        <f t="shared" si="22"/>
        <v>169</v>
      </c>
      <c r="CD83" s="21">
        <f t="shared" si="22"/>
        <v>75.5</v>
      </c>
      <c r="CE83" s="21">
        <f t="shared" si="22"/>
        <v>135.5</v>
      </c>
      <c r="CF83" s="21">
        <f t="shared" si="22"/>
        <v>113.5</v>
      </c>
      <c r="CG83" s="21">
        <f t="shared" si="22"/>
        <v>140.5</v>
      </c>
      <c r="CH83" s="21">
        <f t="shared" si="22"/>
        <v>119</v>
      </c>
      <c r="CI83" s="21">
        <f t="shared" si="22"/>
        <v>711.5</v>
      </c>
      <c r="CJ83" s="21">
        <f t="shared" si="22"/>
        <v>1042</v>
      </c>
      <c r="CK83" s="21">
        <f t="shared" si="22"/>
        <v>4154</v>
      </c>
      <c r="CL83" s="21">
        <f t="shared" si="22"/>
        <v>1282</v>
      </c>
      <c r="CM83" s="21">
        <f t="shared" si="22"/>
        <v>718.5</v>
      </c>
      <c r="CN83" s="21">
        <f t="shared" si="22"/>
        <v>25479.5</v>
      </c>
      <c r="CO83" s="21">
        <f t="shared" si="22"/>
        <v>14455</v>
      </c>
      <c r="CP83" s="21">
        <f t="shared" si="22"/>
        <v>1081</v>
      </c>
      <c r="CQ83" s="21">
        <f t="shared" si="22"/>
        <v>1319</v>
      </c>
      <c r="CR83" s="21">
        <f t="shared" si="22"/>
        <v>166.5</v>
      </c>
      <c r="CS83" s="21">
        <f t="shared" si="22"/>
        <v>331</v>
      </c>
      <c r="CT83" s="21">
        <f t="shared" si="22"/>
        <v>71.5</v>
      </c>
      <c r="CU83" s="21">
        <f t="shared" si="22"/>
        <v>25</v>
      </c>
      <c r="CV83" s="21">
        <f t="shared" si="22"/>
        <v>49.5</v>
      </c>
      <c r="CW83" s="21">
        <f t="shared" si="22"/>
        <v>162</v>
      </c>
      <c r="CX83" s="21">
        <f t="shared" si="22"/>
        <v>425.5</v>
      </c>
      <c r="CY83" s="21">
        <f t="shared" si="22"/>
        <v>36</v>
      </c>
      <c r="CZ83" s="21">
        <f t="shared" si="22"/>
        <v>2120.5</v>
      </c>
      <c r="DA83" s="21">
        <f t="shared" si="22"/>
        <v>169.5</v>
      </c>
      <c r="DB83" s="21">
        <f t="shared" si="22"/>
        <v>302</v>
      </c>
      <c r="DC83" s="21">
        <f t="shared" si="22"/>
        <v>169</v>
      </c>
      <c r="DD83" s="21">
        <f t="shared" si="22"/>
        <v>94.5</v>
      </c>
      <c r="DE83" s="21">
        <f t="shared" si="22"/>
        <v>445.5</v>
      </c>
      <c r="DF83" s="21">
        <f t="shared" si="22"/>
        <v>20516</v>
      </c>
      <c r="DG83" s="21">
        <f t="shared" si="22"/>
        <v>79</v>
      </c>
      <c r="DH83" s="21">
        <f t="shared" si="22"/>
        <v>2063</v>
      </c>
      <c r="DI83" s="21">
        <f t="shared" si="22"/>
        <v>2652</v>
      </c>
      <c r="DJ83" s="21">
        <f t="shared" si="22"/>
        <v>653.5</v>
      </c>
      <c r="DK83" s="21">
        <f t="shared" si="22"/>
        <v>358</v>
      </c>
      <c r="DL83" s="21">
        <f t="shared" si="22"/>
        <v>5791</v>
      </c>
      <c r="DM83" s="21">
        <f t="shared" si="22"/>
        <v>296.5</v>
      </c>
      <c r="DN83" s="21">
        <f t="shared" si="22"/>
        <v>1370.5</v>
      </c>
      <c r="DO83" s="21">
        <f t="shared" si="22"/>
        <v>2890.5</v>
      </c>
      <c r="DP83" s="21">
        <f t="shared" si="22"/>
        <v>189.5</v>
      </c>
      <c r="DQ83" s="21">
        <f t="shared" si="22"/>
        <v>458</v>
      </c>
      <c r="DR83" s="21">
        <f t="shared" si="22"/>
        <v>1253</v>
      </c>
      <c r="DS83" s="21">
        <f t="shared" si="22"/>
        <v>797</v>
      </c>
      <c r="DT83" s="21">
        <f t="shared" si="22"/>
        <v>155</v>
      </c>
      <c r="DU83" s="21">
        <f t="shared" si="22"/>
        <v>396</v>
      </c>
      <c r="DV83" s="21">
        <f t="shared" si="22"/>
        <v>191.5</v>
      </c>
      <c r="DW83" s="21">
        <f t="shared" si="22"/>
        <v>345.5</v>
      </c>
      <c r="DX83" s="21">
        <f t="shared" si="22"/>
        <v>171</v>
      </c>
      <c r="DY83" s="21">
        <f t="shared" si="22"/>
        <v>326.5</v>
      </c>
      <c r="DZ83" s="21">
        <f t="shared" si="22"/>
        <v>979</v>
      </c>
      <c r="EA83" s="21">
        <f t="shared" si="22"/>
        <v>478</v>
      </c>
      <c r="EB83" s="21">
        <f aca="true" t="shared" si="23" ref="EB83:FX83">EB9</f>
        <v>576</v>
      </c>
      <c r="EC83" s="21">
        <f t="shared" si="23"/>
        <v>279.5</v>
      </c>
      <c r="ED83" s="21">
        <f t="shared" si="23"/>
        <v>1616.5</v>
      </c>
      <c r="EE83" s="21">
        <f t="shared" si="23"/>
        <v>223.5</v>
      </c>
      <c r="EF83" s="21">
        <f t="shared" si="23"/>
        <v>1488.5</v>
      </c>
      <c r="EG83" s="21">
        <f t="shared" si="23"/>
        <v>261.5</v>
      </c>
      <c r="EH83" s="21">
        <f t="shared" si="23"/>
        <v>207</v>
      </c>
      <c r="EI83" s="21">
        <f t="shared" si="23"/>
        <v>16191</v>
      </c>
      <c r="EJ83" s="21">
        <f t="shared" si="23"/>
        <v>8443</v>
      </c>
      <c r="EK83" s="21">
        <f t="shared" si="23"/>
        <v>628</v>
      </c>
      <c r="EL83" s="21">
        <f t="shared" si="23"/>
        <v>441</v>
      </c>
      <c r="EM83" s="21">
        <f t="shared" si="23"/>
        <v>505</v>
      </c>
      <c r="EN83" s="21">
        <f t="shared" si="23"/>
        <v>1008</v>
      </c>
      <c r="EO83" s="21">
        <f t="shared" si="23"/>
        <v>439.5</v>
      </c>
      <c r="EP83" s="21">
        <f t="shared" si="23"/>
        <v>334</v>
      </c>
      <c r="EQ83" s="21">
        <f t="shared" si="23"/>
        <v>2207.5</v>
      </c>
      <c r="ER83" s="21">
        <f t="shared" si="23"/>
        <v>346.5</v>
      </c>
      <c r="ES83" s="21">
        <f t="shared" si="23"/>
        <v>103</v>
      </c>
      <c r="ET83" s="21">
        <f t="shared" si="23"/>
        <v>186</v>
      </c>
      <c r="EU83" s="21">
        <f t="shared" si="23"/>
        <v>562</v>
      </c>
      <c r="EV83" s="21">
        <f t="shared" si="23"/>
        <v>63.5</v>
      </c>
      <c r="EW83" s="21">
        <f t="shared" si="23"/>
        <v>706.5</v>
      </c>
      <c r="EX83" s="21">
        <f t="shared" si="23"/>
        <v>237.5</v>
      </c>
      <c r="EY83" s="21">
        <f t="shared" si="23"/>
        <v>221.5</v>
      </c>
      <c r="EZ83" s="21">
        <f t="shared" si="23"/>
        <v>118.5</v>
      </c>
      <c r="FA83" s="21">
        <f t="shared" si="23"/>
        <v>2869</v>
      </c>
      <c r="FB83" s="21">
        <f t="shared" si="23"/>
        <v>340</v>
      </c>
      <c r="FC83" s="21">
        <f t="shared" si="23"/>
        <v>2537.5</v>
      </c>
      <c r="FD83" s="21">
        <f t="shared" si="23"/>
        <v>334.5</v>
      </c>
      <c r="FE83" s="21">
        <f t="shared" si="23"/>
        <v>95</v>
      </c>
      <c r="FF83" s="21">
        <f t="shared" si="23"/>
        <v>169.5</v>
      </c>
      <c r="FG83" s="21">
        <f t="shared" si="23"/>
        <v>106</v>
      </c>
      <c r="FH83" s="21">
        <f t="shared" si="23"/>
        <v>85</v>
      </c>
      <c r="FI83" s="21">
        <f t="shared" si="23"/>
        <v>1714</v>
      </c>
      <c r="FJ83" s="21">
        <f t="shared" si="23"/>
        <v>1707.5</v>
      </c>
      <c r="FK83" s="21">
        <f t="shared" si="23"/>
        <v>2082</v>
      </c>
      <c r="FL83" s="21">
        <f t="shared" si="23"/>
        <v>4262.5</v>
      </c>
      <c r="FM83" s="21">
        <f t="shared" si="23"/>
        <v>3009</v>
      </c>
      <c r="FN83" s="21">
        <f t="shared" si="23"/>
        <v>18493</v>
      </c>
      <c r="FO83" s="21">
        <f t="shared" si="23"/>
        <v>1054</v>
      </c>
      <c r="FP83" s="21">
        <f t="shared" si="23"/>
        <v>2192.5</v>
      </c>
      <c r="FQ83" s="21">
        <f t="shared" si="23"/>
        <v>775.5</v>
      </c>
      <c r="FR83" s="21">
        <f t="shared" si="23"/>
        <v>143</v>
      </c>
      <c r="FS83" s="21">
        <f t="shared" si="23"/>
        <v>155</v>
      </c>
      <c r="FT83" s="21">
        <f t="shared" si="23"/>
        <v>81.5</v>
      </c>
      <c r="FU83" s="21">
        <f t="shared" si="23"/>
        <v>753.5</v>
      </c>
      <c r="FV83" s="21">
        <f t="shared" si="23"/>
        <v>654.5</v>
      </c>
      <c r="FW83" s="21">
        <f t="shared" si="23"/>
        <v>130.5</v>
      </c>
      <c r="FX83" s="21">
        <f t="shared" si="23"/>
        <v>74.5</v>
      </c>
      <c r="FY83" s="38"/>
      <c r="FZ83" s="21">
        <f aca="true" t="shared" si="24" ref="FZ83:FZ88">SUM(C83:FX83)</f>
        <v>766122.5</v>
      </c>
      <c r="GA83" s="21"/>
      <c r="GB83" s="38"/>
      <c r="GC83" s="38"/>
      <c r="GD83" s="38"/>
    </row>
    <row r="84" spans="1:183" ht="15">
      <c r="A84" s="11" t="s">
        <v>346</v>
      </c>
      <c r="B84" s="2" t="s">
        <v>347</v>
      </c>
      <c r="C84" s="21">
        <f>C17</f>
        <v>5604.5</v>
      </c>
      <c r="D84" s="21">
        <f aca="true" t="shared" si="25" ref="D84:BO87">D17</f>
        <v>34836.5</v>
      </c>
      <c r="E84" s="21">
        <f t="shared" si="25"/>
        <v>6218.5</v>
      </c>
      <c r="F84" s="21">
        <f t="shared" si="25"/>
        <v>13907.5</v>
      </c>
      <c r="G84" s="21">
        <f t="shared" si="25"/>
        <v>1054</v>
      </c>
      <c r="H84" s="21">
        <f t="shared" si="25"/>
        <v>938</v>
      </c>
      <c r="I84" s="21">
        <f t="shared" si="25"/>
        <v>9160.5</v>
      </c>
      <c r="J84" s="21">
        <f t="shared" si="25"/>
        <v>1980.5</v>
      </c>
      <c r="K84" s="21">
        <f t="shared" si="25"/>
        <v>286</v>
      </c>
      <c r="L84" s="21">
        <f t="shared" si="25"/>
        <v>2652</v>
      </c>
      <c r="M84" s="21">
        <f t="shared" si="25"/>
        <v>1439</v>
      </c>
      <c r="N84" s="21">
        <f t="shared" si="25"/>
        <v>48927</v>
      </c>
      <c r="O84" s="21">
        <f t="shared" si="25"/>
        <v>14739.5</v>
      </c>
      <c r="P84" s="21">
        <f t="shared" si="25"/>
        <v>149.5</v>
      </c>
      <c r="Q84" s="21">
        <f t="shared" si="25"/>
        <v>34528</v>
      </c>
      <c r="R84" s="21">
        <f t="shared" si="25"/>
        <v>423.5</v>
      </c>
      <c r="S84" s="21">
        <f t="shared" si="25"/>
        <v>1443.5</v>
      </c>
      <c r="T84" s="21">
        <f t="shared" si="25"/>
        <v>148.5</v>
      </c>
      <c r="U84" s="21">
        <f t="shared" si="25"/>
        <v>60.5</v>
      </c>
      <c r="V84" s="21">
        <f t="shared" si="25"/>
        <v>254</v>
      </c>
      <c r="W84" s="18">
        <f t="shared" si="25"/>
        <v>61.5</v>
      </c>
      <c r="X84" s="21">
        <f t="shared" si="25"/>
        <v>46.5</v>
      </c>
      <c r="Y84" s="21">
        <f t="shared" si="25"/>
        <v>488.5</v>
      </c>
      <c r="Z84" s="21">
        <f t="shared" si="25"/>
        <v>267</v>
      </c>
      <c r="AA84" s="21">
        <f t="shared" si="25"/>
        <v>25172.5</v>
      </c>
      <c r="AB84" s="21">
        <f t="shared" si="25"/>
        <v>27742</v>
      </c>
      <c r="AC84" s="21">
        <f t="shared" si="25"/>
        <v>894</v>
      </c>
      <c r="AD84" s="21">
        <f t="shared" si="25"/>
        <v>1039</v>
      </c>
      <c r="AE84" s="21">
        <f t="shared" si="25"/>
        <v>104.5</v>
      </c>
      <c r="AF84" s="21">
        <f t="shared" si="25"/>
        <v>169</v>
      </c>
      <c r="AG84" s="21">
        <f t="shared" si="25"/>
        <v>862.5</v>
      </c>
      <c r="AH84" s="21">
        <f t="shared" si="25"/>
        <v>994.5</v>
      </c>
      <c r="AI84" s="21">
        <f t="shared" si="25"/>
        <v>308.5</v>
      </c>
      <c r="AJ84" s="21">
        <f t="shared" si="25"/>
        <v>235</v>
      </c>
      <c r="AK84" s="21">
        <f t="shared" si="25"/>
        <v>221</v>
      </c>
      <c r="AL84" s="21">
        <f t="shared" si="25"/>
        <v>250</v>
      </c>
      <c r="AM84" s="21">
        <f t="shared" si="25"/>
        <v>468</v>
      </c>
      <c r="AN84" s="21">
        <f t="shared" si="25"/>
        <v>417</v>
      </c>
      <c r="AO84" s="21">
        <f t="shared" si="25"/>
        <v>4836</v>
      </c>
      <c r="AP84" s="21">
        <f t="shared" si="25"/>
        <v>70061.5</v>
      </c>
      <c r="AQ84" s="21">
        <f t="shared" si="25"/>
        <v>264</v>
      </c>
      <c r="AR84" s="21">
        <f t="shared" si="25"/>
        <v>54517</v>
      </c>
      <c r="AS84" s="21">
        <f t="shared" si="25"/>
        <v>5723.5</v>
      </c>
      <c r="AT84" s="21">
        <f t="shared" si="25"/>
        <v>2418</v>
      </c>
      <c r="AU84" s="21">
        <f t="shared" si="25"/>
        <v>333</v>
      </c>
      <c r="AV84" s="21">
        <f t="shared" si="25"/>
        <v>295</v>
      </c>
      <c r="AW84" s="21">
        <f t="shared" si="25"/>
        <v>206.5</v>
      </c>
      <c r="AX84" s="21">
        <f t="shared" si="25"/>
        <v>32</v>
      </c>
      <c r="AY84" s="21">
        <f t="shared" si="25"/>
        <v>512</v>
      </c>
      <c r="AZ84" s="21">
        <f t="shared" si="25"/>
        <v>10066.5</v>
      </c>
      <c r="BA84" s="21">
        <f t="shared" si="25"/>
        <v>8239.5</v>
      </c>
      <c r="BB84" s="21">
        <f t="shared" si="25"/>
        <v>6959</v>
      </c>
      <c r="BC84" s="21">
        <f t="shared" si="25"/>
        <v>27231</v>
      </c>
      <c r="BD84" s="21">
        <f t="shared" si="25"/>
        <v>4302.5</v>
      </c>
      <c r="BE84" s="21">
        <f t="shared" si="25"/>
        <v>1336</v>
      </c>
      <c r="BF84" s="21">
        <f t="shared" si="25"/>
        <v>21691.5</v>
      </c>
      <c r="BG84" s="21">
        <f t="shared" si="25"/>
        <v>897</v>
      </c>
      <c r="BH84" s="21">
        <f t="shared" si="25"/>
        <v>652</v>
      </c>
      <c r="BI84" s="21">
        <f t="shared" si="25"/>
        <v>204.5</v>
      </c>
      <c r="BJ84" s="21">
        <f t="shared" si="25"/>
        <v>5571</v>
      </c>
      <c r="BK84" s="21">
        <f t="shared" si="25"/>
        <v>13873.5</v>
      </c>
      <c r="BL84" s="21">
        <f t="shared" si="25"/>
        <v>174.5</v>
      </c>
      <c r="BM84" s="21">
        <f t="shared" si="25"/>
        <v>293.5</v>
      </c>
      <c r="BN84" s="21">
        <f t="shared" si="25"/>
        <v>3605</v>
      </c>
      <c r="BO84" s="21">
        <f t="shared" si="25"/>
        <v>1569</v>
      </c>
      <c r="BP84" s="21">
        <f aca="true" t="shared" si="26" ref="BP84:EA87">BP17</f>
        <v>199</v>
      </c>
      <c r="BQ84" s="21">
        <f t="shared" si="26"/>
        <v>4948.5</v>
      </c>
      <c r="BR84" s="21">
        <f t="shared" si="26"/>
        <v>4416</v>
      </c>
      <c r="BS84" s="21">
        <f t="shared" si="26"/>
        <v>993</v>
      </c>
      <c r="BT84" s="21">
        <f t="shared" si="26"/>
        <v>326</v>
      </c>
      <c r="BU84" s="21">
        <f t="shared" si="26"/>
        <v>416</v>
      </c>
      <c r="BV84" s="21">
        <f t="shared" si="26"/>
        <v>1224.5</v>
      </c>
      <c r="BW84" s="21">
        <f t="shared" si="26"/>
        <v>1695</v>
      </c>
      <c r="BX84" s="21">
        <f t="shared" si="26"/>
        <v>77</v>
      </c>
      <c r="BY84" s="21">
        <f t="shared" si="26"/>
        <v>523.5</v>
      </c>
      <c r="BZ84" s="21">
        <f t="shared" si="26"/>
        <v>206</v>
      </c>
      <c r="CA84" s="21">
        <f t="shared" si="26"/>
        <v>179</v>
      </c>
      <c r="CB84" s="21">
        <f>CB17</f>
        <v>79473</v>
      </c>
      <c r="CC84" s="21">
        <f t="shared" si="26"/>
        <v>160.5</v>
      </c>
      <c r="CD84" s="21">
        <f t="shared" si="26"/>
        <v>74.5</v>
      </c>
      <c r="CE84" s="21">
        <f t="shared" si="26"/>
        <v>144</v>
      </c>
      <c r="CF84" s="21">
        <f t="shared" si="26"/>
        <v>99.5</v>
      </c>
      <c r="CG84" s="21">
        <f t="shared" si="26"/>
        <v>175</v>
      </c>
      <c r="CH84" s="21">
        <f t="shared" si="26"/>
        <v>115</v>
      </c>
      <c r="CI84" s="21">
        <f t="shared" si="26"/>
        <v>715</v>
      </c>
      <c r="CJ84" s="21">
        <f t="shared" si="26"/>
        <v>1006</v>
      </c>
      <c r="CK84" s="21">
        <f t="shared" si="26"/>
        <v>4269</v>
      </c>
      <c r="CL84" s="21">
        <f t="shared" si="26"/>
        <v>1318</v>
      </c>
      <c r="CM84" s="21">
        <f t="shared" si="26"/>
        <v>713.5</v>
      </c>
      <c r="CN84" s="21">
        <f t="shared" si="26"/>
        <v>25046</v>
      </c>
      <c r="CO84" s="21">
        <f t="shared" si="26"/>
        <v>14195</v>
      </c>
      <c r="CP84" s="21">
        <f t="shared" si="26"/>
        <v>1072</v>
      </c>
      <c r="CQ84" s="21">
        <f t="shared" si="26"/>
        <v>1300</v>
      </c>
      <c r="CR84" s="21">
        <f t="shared" si="26"/>
        <v>199.5</v>
      </c>
      <c r="CS84" s="21">
        <f t="shared" si="26"/>
        <v>315</v>
      </c>
      <c r="CT84" s="21">
        <f t="shared" si="26"/>
        <v>93</v>
      </c>
      <c r="CU84" s="21">
        <f t="shared" si="26"/>
        <v>25.5</v>
      </c>
      <c r="CV84" s="21">
        <f t="shared" si="26"/>
        <v>54.5</v>
      </c>
      <c r="CW84" s="21">
        <f t="shared" si="26"/>
        <v>151</v>
      </c>
      <c r="CX84" s="21">
        <f t="shared" si="26"/>
        <v>423</v>
      </c>
      <c r="CY84" s="21">
        <f t="shared" si="26"/>
        <v>48</v>
      </c>
      <c r="CZ84" s="21">
        <f t="shared" si="26"/>
        <v>2212</v>
      </c>
      <c r="DA84" s="21">
        <f t="shared" si="26"/>
        <v>181.5</v>
      </c>
      <c r="DB84" s="21">
        <f t="shared" si="26"/>
        <v>303</v>
      </c>
      <c r="DC84" s="21">
        <f t="shared" si="26"/>
        <v>158.5</v>
      </c>
      <c r="DD84" s="21">
        <f t="shared" si="26"/>
        <v>110.5</v>
      </c>
      <c r="DE84" s="21">
        <f t="shared" si="26"/>
        <v>430</v>
      </c>
      <c r="DF84" s="21">
        <f t="shared" si="26"/>
        <v>20678</v>
      </c>
      <c r="DG84" s="21">
        <f t="shared" si="26"/>
        <v>84.5</v>
      </c>
      <c r="DH84" s="21">
        <f t="shared" si="26"/>
        <v>2151</v>
      </c>
      <c r="DI84" s="21">
        <f t="shared" si="26"/>
        <v>2717</v>
      </c>
      <c r="DJ84" s="21">
        <f t="shared" si="26"/>
        <v>616.5</v>
      </c>
      <c r="DK84" s="21">
        <f t="shared" si="26"/>
        <v>357.5</v>
      </c>
      <c r="DL84" s="21">
        <f t="shared" si="26"/>
        <v>5903.5</v>
      </c>
      <c r="DM84" s="21">
        <f t="shared" si="26"/>
        <v>302</v>
      </c>
      <c r="DN84" s="21">
        <f t="shared" si="26"/>
        <v>1384.5</v>
      </c>
      <c r="DO84" s="21">
        <f t="shared" si="26"/>
        <v>2916.5</v>
      </c>
      <c r="DP84" s="21">
        <f t="shared" si="26"/>
        <v>191.5</v>
      </c>
      <c r="DQ84" s="21">
        <f t="shared" si="26"/>
        <v>467.5</v>
      </c>
      <c r="DR84" s="21">
        <f t="shared" si="26"/>
        <v>1251</v>
      </c>
      <c r="DS84" s="21">
        <f t="shared" si="26"/>
        <v>772</v>
      </c>
      <c r="DT84" s="21">
        <f t="shared" si="26"/>
        <v>167</v>
      </c>
      <c r="DU84" s="21">
        <f t="shared" si="26"/>
        <v>405</v>
      </c>
      <c r="DV84" s="21">
        <f t="shared" si="26"/>
        <v>194</v>
      </c>
      <c r="DW84" s="21">
        <f t="shared" si="26"/>
        <v>363</v>
      </c>
      <c r="DX84" s="21">
        <f t="shared" si="26"/>
        <v>196</v>
      </c>
      <c r="DY84" s="21">
        <f t="shared" si="26"/>
        <v>314</v>
      </c>
      <c r="DZ84" s="21">
        <f t="shared" si="26"/>
        <v>1077.5</v>
      </c>
      <c r="EA84" s="21">
        <f t="shared" si="26"/>
        <v>492.5</v>
      </c>
      <c r="EB84" s="21">
        <f aca="true" t="shared" si="27" ref="EB84:FX87">EB17</f>
        <v>551.5</v>
      </c>
      <c r="EC84" s="21">
        <f t="shared" si="27"/>
        <v>282.5</v>
      </c>
      <c r="ED84" s="21">
        <f t="shared" si="27"/>
        <v>1622</v>
      </c>
      <c r="EE84" s="21">
        <f t="shared" si="27"/>
        <v>217</v>
      </c>
      <c r="EF84" s="21">
        <f t="shared" si="27"/>
        <v>1491</v>
      </c>
      <c r="EG84" s="21">
        <f t="shared" si="27"/>
        <v>259</v>
      </c>
      <c r="EH84" s="21">
        <f t="shared" si="27"/>
        <v>210.5</v>
      </c>
      <c r="EI84" s="21">
        <f t="shared" si="27"/>
        <v>16305</v>
      </c>
      <c r="EJ84" s="21">
        <f t="shared" si="27"/>
        <v>8346.5</v>
      </c>
      <c r="EK84" s="21">
        <f t="shared" si="27"/>
        <v>586.5</v>
      </c>
      <c r="EL84" s="21">
        <f t="shared" si="27"/>
        <v>421</v>
      </c>
      <c r="EM84" s="21">
        <f t="shared" si="27"/>
        <v>545.5</v>
      </c>
      <c r="EN84" s="21">
        <f t="shared" si="27"/>
        <v>999.5</v>
      </c>
      <c r="EO84" s="21">
        <f t="shared" si="27"/>
        <v>459.5</v>
      </c>
      <c r="EP84" s="21">
        <f t="shared" si="27"/>
        <v>366.5</v>
      </c>
      <c r="EQ84" s="21">
        <f t="shared" si="27"/>
        <v>2153.5</v>
      </c>
      <c r="ER84" s="21">
        <f t="shared" si="27"/>
        <v>359</v>
      </c>
      <c r="ES84" s="21">
        <f t="shared" si="27"/>
        <v>102</v>
      </c>
      <c r="ET84" s="21">
        <f t="shared" si="27"/>
        <v>185</v>
      </c>
      <c r="EU84" s="21">
        <f t="shared" si="27"/>
        <v>528.5</v>
      </c>
      <c r="EV84" s="21">
        <f t="shared" si="27"/>
        <v>61.5</v>
      </c>
      <c r="EW84" s="21">
        <f t="shared" si="27"/>
        <v>664.5</v>
      </c>
      <c r="EX84" s="21">
        <f t="shared" si="27"/>
        <v>220</v>
      </c>
      <c r="EY84" s="21">
        <f t="shared" si="27"/>
        <v>218.5</v>
      </c>
      <c r="EZ84" s="21">
        <f t="shared" si="27"/>
        <v>116</v>
      </c>
      <c r="FA84" s="21">
        <f t="shared" si="27"/>
        <v>2855.5</v>
      </c>
      <c r="FB84" s="21">
        <f t="shared" si="27"/>
        <v>371</v>
      </c>
      <c r="FC84" s="21">
        <f t="shared" si="27"/>
        <v>2541.5</v>
      </c>
      <c r="FD84" s="21">
        <f t="shared" si="27"/>
        <v>360</v>
      </c>
      <c r="FE84" s="21">
        <f t="shared" si="27"/>
        <v>100</v>
      </c>
      <c r="FF84" s="21">
        <f t="shared" si="27"/>
        <v>186</v>
      </c>
      <c r="FG84" s="21">
        <f t="shared" si="27"/>
        <v>100.5</v>
      </c>
      <c r="FH84" s="21">
        <f t="shared" si="27"/>
        <v>98.5</v>
      </c>
      <c r="FI84" s="21">
        <f t="shared" si="27"/>
        <v>1807.5</v>
      </c>
      <c r="FJ84" s="21">
        <f t="shared" si="27"/>
        <v>1694</v>
      </c>
      <c r="FK84" s="21">
        <f t="shared" si="27"/>
        <v>2096</v>
      </c>
      <c r="FL84" s="21">
        <f t="shared" si="27"/>
        <v>4076.5</v>
      </c>
      <c r="FM84" s="21">
        <f t="shared" si="27"/>
        <v>2892</v>
      </c>
      <c r="FN84" s="21">
        <f t="shared" si="27"/>
        <v>18191</v>
      </c>
      <c r="FO84" s="21">
        <f t="shared" si="27"/>
        <v>1048</v>
      </c>
      <c r="FP84" s="21">
        <f t="shared" si="27"/>
        <v>2126</v>
      </c>
      <c r="FQ84" s="21">
        <f t="shared" si="27"/>
        <v>823</v>
      </c>
      <c r="FR84" s="21">
        <f t="shared" si="27"/>
        <v>139.5</v>
      </c>
      <c r="FS84" s="21">
        <f t="shared" si="27"/>
        <v>162.5</v>
      </c>
      <c r="FT84" s="21">
        <f t="shared" si="27"/>
        <v>74.5</v>
      </c>
      <c r="FU84" s="21">
        <f t="shared" si="27"/>
        <v>771.5</v>
      </c>
      <c r="FV84" s="21">
        <f t="shared" si="27"/>
        <v>641.5</v>
      </c>
      <c r="FW84" s="21">
        <f t="shared" si="27"/>
        <v>125.5</v>
      </c>
      <c r="FX84" s="21">
        <f t="shared" si="27"/>
        <v>76</v>
      </c>
      <c r="FZ84" s="21">
        <f t="shared" si="24"/>
        <v>757773</v>
      </c>
      <c r="GA84" s="21"/>
    </row>
    <row r="85" spans="1:189" ht="15">
      <c r="A85" s="11" t="s">
        <v>348</v>
      </c>
      <c r="B85" s="2" t="s">
        <v>349</v>
      </c>
      <c r="C85" s="21">
        <f aca="true" t="shared" si="28" ref="C85:R87">C18</f>
        <v>5151</v>
      </c>
      <c r="D85" s="21">
        <f t="shared" si="28"/>
        <v>34844.5</v>
      </c>
      <c r="E85" s="21">
        <f t="shared" si="28"/>
        <v>6083</v>
      </c>
      <c r="F85" s="21">
        <f t="shared" si="28"/>
        <v>13327.5</v>
      </c>
      <c r="G85" s="21">
        <f t="shared" si="28"/>
        <v>1028</v>
      </c>
      <c r="H85" s="21">
        <f t="shared" si="28"/>
        <v>945.5</v>
      </c>
      <c r="I85" s="21">
        <f t="shared" si="28"/>
        <v>8909.5</v>
      </c>
      <c r="J85" s="21">
        <f t="shared" si="28"/>
        <v>1974.5</v>
      </c>
      <c r="K85" s="21">
        <f t="shared" si="28"/>
        <v>289</v>
      </c>
      <c r="L85" s="21">
        <f t="shared" si="28"/>
        <v>2799</v>
      </c>
      <c r="M85" s="21">
        <f t="shared" si="28"/>
        <v>1382.5</v>
      </c>
      <c r="N85" s="21">
        <f t="shared" si="28"/>
        <v>48502</v>
      </c>
      <c r="O85" s="21">
        <f t="shared" si="28"/>
        <v>14774.5</v>
      </c>
      <c r="P85" s="21">
        <f t="shared" si="28"/>
        <v>145</v>
      </c>
      <c r="Q85" s="21">
        <f t="shared" si="28"/>
        <v>33265.5</v>
      </c>
      <c r="R85" s="21">
        <f t="shared" si="28"/>
        <v>431.5</v>
      </c>
      <c r="S85" s="21">
        <f t="shared" si="25"/>
        <v>1464</v>
      </c>
      <c r="T85" s="21">
        <f t="shared" si="25"/>
        <v>145.5</v>
      </c>
      <c r="U85" s="21">
        <f t="shared" si="25"/>
        <v>63</v>
      </c>
      <c r="V85" s="21">
        <f t="shared" si="25"/>
        <v>262</v>
      </c>
      <c r="W85" s="18">
        <f t="shared" si="25"/>
        <v>67</v>
      </c>
      <c r="X85" s="21">
        <f t="shared" si="25"/>
        <v>43.5</v>
      </c>
      <c r="Y85" s="21">
        <f t="shared" si="25"/>
        <v>527</v>
      </c>
      <c r="Z85" s="21">
        <f t="shared" si="25"/>
        <v>237</v>
      </c>
      <c r="AA85" s="21">
        <f t="shared" si="25"/>
        <v>24571</v>
      </c>
      <c r="AB85" s="21">
        <f t="shared" si="25"/>
        <v>27336</v>
      </c>
      <c r="AC85" s="21">
        <f t="shared" si="25"/>
        <v>879</v>
      </c>
      <c r="AD85" s="21">
        <f t="shared" si="25"/>
        <v>1044</v>
      </c>
      <c r="AE85" s="21">
        <f t="shared" si="25"/>
        <v>93.5</v>
      </c>
      <c r="AF85" s="21">
        <f t="shared" si="25"/>
        <v>155.5</v>
      </c>
      <c r="AG85" s="21">
        <f t="shared" si="25"/>
        <v>856.5</v>
      </c>
      <c r="AH85" s="21">
        <f t="shared" si="25"/>
        <v>1018.5</v>
      </c>
      <c r="AI85" s="21">
        <f t="shared" si="25"/>
        <v>300.5</v>
      </c>
      <c r="AJ85" s="21">
        <f t="shared" si="25"/>
        <v>264.5</v>
      </c>
      <c r="AK85" s="21">
        <f t="shared" si="25"/>
        <v>190.5</v>
      </c>
      <c r="AL85" s="21">
        <f t="shared" si="25"/>
        <v>245.5</v>
      </c>
      <c r="AM85" s="21">
        <f t="shared" si="25"/>
        <v>460</v>
      </c>
      <c r="AN85" s="21">
        <f t="shared" si="25"/>
        <v>442</v>
      </c>
      <c r="AO85" s="21">
        <f t="shared" si="25"/>
        <v>4924.5</v>
      </c>
      <c r="AP85" s="21">
        <f t="shared" si="25"/>
        <v>68384</v>
      </c>
      <c r="AQ85" s="21">
        <f t="shared" si="25"/>
        <v>251.5</v>
      </c>
      <c r="AR85" s="21">
        <f t="shared" si="25"/>
        <v>53211.5</v>
      </c>
      <c r="AS85" s="21">
        <f t="shared" si="25"/>
        <v>5770.5</v>
      </c>
      <c r="AT85" s="21">
        <f t="shared" si="25"/>
        <v>2516</v>
      </c>
      <c r="AU85" s="21">
        <f t="shared" si="25"/>
        <v>336.5</v>
      </c>
      <c r="AV85" s="21">
        <f t="shared" si="25"/>
        <v>281.5</v>
      </c>
      <c r="AW85" s="21">
        <f t="shared" si="25"/>
        <v>219</v>
      </c>
      <c r="AX85" s="21">
        <f t="shared" si="25"/>
        <v>43.5</v>
      </c>
      <c r="AY85" s="21">
        <f t="shared" si="25"/>
        <v>514.5</v>
      </c>
      <c r="AZ85" s="21">
        <f t="shared" si="25"/>
        <v>10102.5</v>
      </c>
      <c r="BA85" s="21">
        <f t="shared" si="25"/>
        <v>8211.5</v>
      </c>
      <c r="BB85" s="21">
        <f t="shared" si="25"/>
        <v>6841.5</v>
      </c>
      <c r="BC85" s="21">
        <f t="shared" si="25"/>
        <v>27516.5</v>
      </c>
      <c r="BD85" s="21">
        <f t="shared" si="25"/>
        <v>4329</v>
      </c>
      <c r="BE85" s="21">
        <f t="shared" si="25"/>
        <v>1330.5</v>
      </c>
      <c r="BF85" s="21">
        <f t="shared" si="25"/>
        <v>21186</v>
      </c>
      <c r="BG85" s="21">
        <f t="shared" si="25"/>
        <v>800.5</v>
      </c>
      <c r="BH85" s="21">
        <f t="shared" si="25"/>
        <v>644</v>
      </c>
      <c r="BI85" s="21">
        <f t="shared" si="25"/>
        <v>245.5</v>
      </c>
      <c r="BJ85" s="21">
        <f t="shared" si="25"/>
        <v>5586</v>
      </c>
      <c r="BK85" s="21">
        <f t="shared" si="25"/>
        <v>13507</v>
      </c>
      <c r="BL85" s="21">
        <f t="shared" si="25"/>
        <v>150</v>
      </c>
      <c r="BM85" s="21">
        <f t="shared" si="25"/>
        <v>303.5</v>
      </c>
      <c r="BN85" s="21">
        <f t="shared" si="25"/>
        <v>3618</v>
      </c>
      <c r="BO85" s="21">
        <f t="shared" si="25"/>
        <v>1580</v>
      </c>
      <c r="BP85" s="21">
        <f t="shared" si="26"/>
        <v>197</v>
      </c>
      <c r="BQ85" s="21">
        <f t="shared" si="26"/>
        <v>5106</v>
      </c>
      <c r="BR85" s="21">
        <f t="shared" si="26"/>
        <v>4317</v>
      </c>
      <c r="BS85" s="21">
        <f t="shared" si="26"/>
        <v>1090</v>
      </c>
      <c r="BT85" s="21">
        <f t="shared" si="26"/>
        <v>303</v>
      </c>
      <c r="BU85" s="21">
        <f t="shared" si="26"/>
        <v>436.5</v>
      </c>
      <c r="BV85" s="21">
        <f t="shared" si="26"/>
        <v>1331.5</v>
      </c>
      <c r="BW85" s="21">
        <f t="shared" si="26"/>
        <v>1647.5</v>
      </c>
      <c r="BX85" s="21">
        <f t="shared" si="26"/>
        <v>77</v>
      </c>
      <c r="BY85" s="21">
        <f t="shared" si="26"/>
        <v>565</v>
      </c>
      <c r="BZ85" s="21">
        <f t="shared" si="26"/>
        <v>238</v>
      </c>
      <c r="CA85" s="21">
        <f t="shared" si="26"/>
        <v>193</v>
      </c>
      <c r="CB85" s="21">
        <f>CB18</f>
        <v>79864.5</v>
      </c>
      <c r="CC85" s="21">
        <f t="shared" si="26"/>
        <v>170</v>
      </c>
      <c r="CD85" s="21">
        <f t="shared" si="26"/>
        <v>75</v>
      </c>
      <c r="CE85" s="21">
        <f t="shared" si="26"/>
        <v>142.5</v>
      </c>
      <c r="CF85" s="21">
        <f t="shared" si="26"/>
        <v>111</v>
      </c>
      <c r="CG85" s="21">
        <f t="shared" si="26"/>
        <v>173</v>
      </c>
      <c r="CH85" s="21">
        <f t="shared" si="26"/>
        <v>118</v>
      </c>
      <c r="CI85" s="21">
        <f t="shared" si="26"/>
        <v>704.5</v>
      </c>
      <c r="CJ85" s="21">
        <f t="shared" si="26"/>
        <v>1031</v>
      </c>
      <c r="CK85" s="21">
        <f t="shared" si="26"/>
        <v>4322.5</v>
      </c>
      <c r="CL85" s="21">
        <f t="shared" si="26"/>
        <v>1316.5</v>
      </c>
      <c r="CM85" s="21">
        <f t="shared" si="26"/>
        <v>762.5</v>
      </c>
      <c r="CN85" s="21">
        <f t="shared" si="26"/>
        <v>24611.5</v>
      </c>
      <c r="CO85" s="21">
        <f t="shared" si="26"/>
        <v>14236.5</v>
      </c>
      <c r="CP85" s="21">
        <f t="shared" si="26"/>
        <v>1119.5</v>
      </c>
      <c r="CQ85" s="21">
        <f t="shared" si="26"/>
        <v>1347</v>
      </c>
      <c r="CR85" s="21">
        <f t="shared" si="26"/>
        <v>203</v>
      </c>
      <c r="CS85" s="21">
        <f t="shared" si="26"/>
        <v>315</v>
      </c>
      <c r="CT85" s="21">
        <f t="shared" si="26"/>
        <v>114</v>
      </c>
      <c r="CU85" s="21">
        <f t="shared" si="26"/>
        <v>26.5</v>
      </c>
      <c r="CV85" s="21">
        <f t="shared" si="26"/>
        <v>57</v>
      </c>
      <c r="CW85" s="21">
        <f t="shared" si="26"/>
        <v>165.5</v>
      </c>
      <c r="CX85" s="21">
        <f t="shared" si="26"/>
        <v>433</v>
      </c>
      <c r="CY85" s="21">
        <f t="shared" si="26"/>
        <v>56.5</v>
      </c>
      <c r="CZ85" s="21">
        <f t="shared" si="26"/>
        <v>2270.5</v>
      </c>
      <c r="DA85" s="21">
        <f t="shared" si="26"/>
        <v>168</v>
      </c>
      <c r="DB85" s="21">
        <f t="shared" si="26"/>
        <v>296.5</v>
      </c>
      <c r="DC85" s="21">
        <f t="shared" si="26"/>
        <v>150</v>
      </c>
      <c r="DD85" s="21">
        <f t="shared" si="26"/>
        <v>124</v>
      </c>
      <c r="DE85" s="21">
        <f t="shared" si="26"/>
        <v>449</v>
      </c>
      <c r="DF85" s="21">
        <f t="shared" si="26"/>
        <v>20600</v>
      </c>
      <c r="DG85" s="21">
        <f t="shared" si="26"/>
        <v>91.5</v>
      </c>
      <c r="DH85" s="21">
        <f t="shared" si="26"/>
        <v>2254.5</v>
      </c>
      <c r="DI85" s="21">
        <f t="shared" si="26"/>
        <v>2746</v>
      </c>
      <c r="DJ85" s="21">
        <f t="shared" si="26"/>
        <v>638.5</v>
      </c>
      <c r="DK85" s="21">
        <f t="shared" si="26"/>
        <v>356</v>
      </c>
      <c r="DL85" s="21">
        <f t="shared" si="26"/>
        <v>6006.5</v>
      </c>
      <c r="DM85" s="21">
        <f t="shared" si="26"/>
        <v>298.5</v>
      </c>
      <c r="DN85" s="21">
        <f t="shared" si="26"/>
        <v>1365</v>
      </c>
      <c r="DO85" s="21">
        <f t="shared" si="26"/>
        <v>2942</v>
      </c>
      <c r="DP85" s="21">
        <f t="shared" si="26"/>
        <v>185</v>
      </c>
      <c r="DQ85" s="21">
        <f t="shared" si="26"/>
        <v>492.5</v>
      </c>
      <c r="DR85" s="21">
        <f t="shared" si="26"/>
        <v>1264.5</v>
      </c>
      <c r="DS85" s="21">
        <f t="shared" si="26"/>
        <v>791</v>
      </c>
      <c r="DT85" s="21">
        <f t="shared" si="26"/>
        <v>171</v>
      </c>
      <c r="DU85" s="21">
        <f t="shared" si="26"/>
        <v>386</v>
      </c>
      <c r="DV85" s="21">
        <f t="shared" si="26"/>
        <v>191</v>
      </c>
      <c r="DW85" s="21">
        <f t="shared" si="26"/>
        <v>366</v>
      </c>
      <c r="DX85" s="21">
        <f t="shared" si="26"/>
        <v>212</v>
      </c>
      <c r="DY85" s="21">
        <f t="shared" si="26"/>
        <v>331</v>
      </c>
      <c r="DZ85" s="21">
        <f t="shared" si="26"/>
        <v>1112</v>
      </c>
      <c r="EA85" s="21">
        <f t="shared" si="26"/>
        <v>499.5</v>
      </c>
      <c r="EB85" s="21">
        <f t="shared" si="27"/>
        <v>564</v>
      </c>
      <c r="EC85" s="21">
        <f t="shared" si="27"/>
        <v>275</v>
      </c>
      <c r="ED85" s="21">
        <f t="shared" si="27"/>
        <v>1589</v>
      </c>
      <c r="EE85" s="21">
        <f t="shared" si="27"/>
        <v>215.5</v>
      </c>
      <c r="EF85" s="21">
        <f t="shared" si="27"/>
        <v>1547.5</v>
      </c>
      <c r="EG85" s="21">
        <f t="shared" si="27"/>
        <v>255</v>
      </c>
      <c r="EH85" s="21">
        <f t="shared" si="27"/>
        <v>204.5</v>
      </c>
      <c r="EI85" s="21">
        <f t="shared" si="27"/>
        <v>16301</v>
      </c>
      <c r="EJ85" s="21">
        <f t="shared" si="27"/>
        <v>8411</v>
      </c>
      <c r="EK85" s="21">
        <f t="shared" si="27"/>
        <v>632.5</v>
      </c>
      <c r="EL85" s="21">
        <f t="shared" si="27"/>
        <v>447</v>
      </c>
      <c r="EM85" s="21">
        <f t="shared" si="27"/>
        <v>574</v>
      </c>
      <c r="EN85" s="21">
        <f t="shared" si="27"/>
        <v>1018</v>
      </c>
      <c r="EO85" s="21">
        <f t="shared" si="27"/>
        <v>464</v>
      </c>
      <c r="EP85" s="21">
        <f t="shared" si="27"/>
        <v>396.5</v>
      </c>
      <c r="EQ85" s="21">
        <f t="shared" si="27"/>
        <v>2104</v>
      </c>
      <c r="ER85" s="21">
        <f t="shared" si="27"/>
        <v>374.5</v>
      </c>
      <c r="ES85" s="21">
        <f t="shared" si="27"/>
        <v>109.5</v>
      </c>
      <c r="ET85" s="21">
        <f t="shared" si="27"/>
        <v>200.5</v>
      </c>
      <c r="EU85" s="21">
        <f t="shared" si="27"/>
        <v>555</v>
      </c>
      <c r="EV85" s="21">
        <f t="shared" si="27"/>
        <v>62</v>
      </c>
      <c r="EW85" s="21">
        <f t="shared" si="27"/>
        <v>645</v>
      </c>
      <c r="EX85" s="21">
        <f t="shared" si="27"/>
        <v>240</v>
      </c>
      <c r="EY85" s="21">
        <f t="shared" si="27"/>
        <v>222.5</v>
      </c>
      <c r="EZ85" s="21">
        <f t="shared" si="27"/>
        <v>114.5</v>
      </c>
      <c r="FA85" s="21">
        <f t="shared" si="27"/>
        <v>2830.5</v>
      </c>
      <c r="FB85" s="21">
        <f t="shared" si="27"/>
        <v>409.5</v>
      </c>
      <c r="FC85" s="21">
        <f t="shared" si="27"/>
        <v>2586.5</v>
      </c>
      <c r="FD85" s="21">
        <f t="shared" si="27"/>
        <v>359.5</v>
      </c>
      <c r="FE85" s="21">
        <f t="shared" si="27"/>
        <v>98.5</v>
      </c>
      <c r="FF85" s="21">
        <f t="shared" si="27"/>
        <v>180.5</v>
      </c>
      <c r="FG85" s="21">
        <f t="shared" si="27"/>
        <v>111.5</v>
      </c>
      <c r="FH85" s="21">
        <f t="shared" si="27"/>
        <v>91.5</v>
      </c>
      <c r="FI85" s="21">
        <f t="shared" si="27"/>
        <v>1714.5</v>
      </c>
      <c r="FJ85" s="21">
        <f t="shared" si="27"/>
        <v>1643.5</v>
      </c>
      <c r="FK85" s="21">
        <f t="shared" si="27"/>
        <v>1989.5</v>
      </c>
      <c r="FL85" s="21">
        <f t="shared" si="27"/>
        <v>3826.5</v>
      </c>
      <c r="FM85" s="21">
        <f t="shared" si="27"/>
        <v>2875</v>
      </c>
      <c r="FN85" s="21">
        <f t="shared" si="27"/>
        <v>17856.5</v>
      </c>
      <c r="FO85" s="21">
        <f t="shared" si="27"/>
        <v>1080.5</v>
      </c>
      <c r="FP85" s="21">
        <f t="shared" si="27"/>
        <v>2122</v>
      </c>
      <c r="FQ85" s="21">
        <f t="shared" si="27"/>
        <v>802.5</v>
      </c>
      <c r="FR85" s="21">
        <f t="shared" si="27"/>
        <v>143</v>
      </c>
      <c r="FS85" s="21">
        <f t="shared" si="27"/>
        <v>152</v>
      </c>
      <c r="FT85" s="21">
        <f t="shared" si="27"/>
        <v>89</v>
      </c>
      <c r="FU85" s="21">
        <f t="shared" si="27"/>
        <v>744.5</v>
      </c>
      <c r="FV85" s="21">
        <f t="shared" si="27"/>
        <v>626</v>
      </c>
      <c r="FW85" s="21">
        <f t="shared" si="27"/>
        <v>126.5</v>
      </c>
      <c r="FX85" s="21">
        <f t="shared" si="27"/>
        <v>81</v>
      </c>
      <c r="FY85" s="21"/>
      <c r="FZ85" s="21">
        <f t="shared" si="24"/>
        <v>750721.5</v>
      </c>
      <c r="GA85" s="21"/>
      <c r="GB85" s="21"/>
      <c r="GC85" s="21"/>
      <c r="GD85" s="21"/>
      <c r="GE85" s="21"/>
      <c r="GF85" s="21"/>
      <c r="GG85" s="12"/>
    </row>
    <row r="86" spans="1:189" ht="15">
      <c r="A86" s="11" t="s">
        <v>350</v>
      </c>
      <c r="B86" s="2" t="s">
        <v>351</v>
      </c>
      <c r="C86" s="21">
        <f t="shared" si="28"/>
        <v>5151</v>
      </c>
      <c r="D86" s="21">
        <f t="shared" si="28"/>
        <v>34186.5</v>
      </c>
      <c r="E86" s="21">
        <f t="shared" si="28"/>
        <v>5758</v>
      </c>
      <c r="F86" s="21">
        <f t="shared" si="28"/>
        <v>12574</v>
      </c>
      <c r="G86" s="21">
        <f t="shared" si="28"/>
        <v>1033.5</v>
      </c>
      <c r="H86" s="21">
        <f t="shared" si="28"/>
        <v>913</v>
      </c>
      <c r="I86" s="21">
        <f t="shared" si="28"/>
        <v>8803.5</v>
      </c>
      <c r="J86" s="21">
        <f t="shared" si="28"/>
        <v>2030.5</v>
      </c>
      <c r="K86" s="21">
        <f t="shared" si="28"/>
        <v>292</v>
      </c>
      <c r="L86" s="21">
        <f t="shared" si="28"/>
        <v>2965.5</v>
      </c>
      <c r="M86" s="21">
        <f t="shared" si="28"/>
        <v>1441.5</v>
      </c>
      <c r="N86" s="21">
        <f t="shared" si="28"/>
        <v>47966</v>
      </c>
      <c r="O86" s="21">
        <f t="shared" si="28"/>
        <v>14736.5</v>
      </c>
      <c r="P86" s="21">
        <f t="shared" si="28"/>
        <v>147.5</v>
      </c>
      <c r="Q86" s="21">
        <f t="shared" si="28"/>
        <v>32079</v>
      </c>
      <c r="R86" s="21">
        <f t="shared" si="28"/>
        <v>466.5</v>
      </c>
      <c r="S86" s="21">
        <f t="shared" si="25"/>
        <v>1476</v>
      </c>
      <c r="T86" s="21">
        <f t="shared" si="25"/>
        <v>138</v>
      </c>
      <c r="U86" s="21">
        <f t="shared" si="25"/>
        <v>63.5</v>
      </c>
      <c r="V86" s="21">
        <f t="shared" si="25"/>
        <v>262</v>
      </c>
      <c r="W86" s="18">
        <f t="shared" si="25"/>
        <v>71.5</v>
      </c>
      <c r="X86" s="21">
        <f t="shared" si="25"/>
        <v>48</v>
      </c>
      <c r="Y86" s="21">
        <f t="shared" si="25"/>
        <v>515</v>
      </c>
      <c r="Z86" s="21">
        <f t="shared" si="25"/>
        <v>249</v>
      </c>
      <c r="AA86" s="21">
        <f t="shared" si="25"/>
        <v>23575</v>
      </c>
      <c r="AB86" s="21">
        <f t="shared" si="25"/>
        <v>27116.5</v>
      </c>
      <c r="AC86" s="21">
        <f t="shared" si="25"/>
        <v>901.5</v>
      </c>
      <c r="AD86" s="21">
        <f t="shared" si="25"/>
        <v>995</v>
      </c>
      <c r="AE86" s="21">
        <f t="shared" si="25"/>
        <v>97</v>
      </c>
      <c r="AF86" s="21">
        <f t="shared" si="25"/>
        <v>169.5</v>
      </c>
      <c r="AG86" s="21">
        <f t="shared" si="25"/>
        <v>872</v>
      </c>
      <c r="AH86" s="21">
        <f t="shared" si="25"/>
        <v>1043</v>
      </c>
      <c r="AI86" s="21">
        <f t="shared" si="25"/>
        <v>320.5</v>
      </c>
      <c r="AJ86" s="21">
        <f t="shared" si="25"/>
        <v>256</v>
      </c>
      <c r="AK86" s="21">
        <f t="shared" si="25"/>
        <v>205.5</v>
      </c>
      <c r="AL86" s="21">
        <f t="shared" si="25"/>
        <v>226.5</v>
      </c>
      <c r="AM86" s="21">
        <f t="shared" si="25"/>
        <v>462</v>
      </c>
      <c r="AN86" s="21">
        <f t="shared" si="25"/>
        <v>463</v>
      </c>
      <c r="AO86" s="21">
        <f t="shared" si="25"/>
        <v>5030</v>
      </c>
      <c r="AP86" s="21">
        <f t="shared" si="25"/>
        <v>65999.5</v>
      </c>
      <c r="AQ86" s="21">
        <f t="shared" si="25"/>
        <v>250</v>
      </c>
      <c r="AR86" s="21">
        <f t="shared" si="25"/>
        <v>51738.5</v>
      </c>
      <c r="AS86" s="21">
        <f t="shared" si="25"/>
        <v>5525.5</v>
      </c>
      <c r="AT86" s="21">
        <f t="shared" si="25"/>
        <v>2620</v>
      </c>
      <c r="AU86" s="21">
        <f t="shared" si="25"/>
        <v>343</v>
      </c>
      <c r="AV86" s="21">
        <f t="shared" si="25"/>
        <v>276</v>
      </c>
      <c r="AW86" s="21">
        <f t="shared" si="25"/>
        <v>249.5</v>
      </c>
      <c r="AX86" s="21">
        <f t="shared" si="25"/>
        <v>55.5</v>
      </c>
      <c r="AY86" s="21">
        <f t="shared" si="25"/>
        <v>499.5</v>
      </c>
      <c r="AZ86" s="21">
        <f t="shared" si="25"/>
        <v>9856</v>
      </c>
      <c r="BA86" s="21">
        <f t="shared" si="25"/>
        <v>7881</v>
      </c>
      <c r="BB86" s="21">
        <f t="shared" si="25"/>
        <v>6355</v>
      </c>
      <c r="BC86" s="21">
        <f t="shared" si="25"/>
        <v>27339.5</v>
      </c>
      <c r="BD86" s="21">
        <f t="shared" si="25"/>
        <v>4366.5</v>
      </c>
      <c r="BE86" s="21">
        <f t="shared" si="25"/>
        <v>1305</v>
      </c>
      <c r="BF86" s="21">
        <f t="shared" si="25"/>
        <v>20657</v>
      </c>
      <c r="BG86" s="21">
        <f t="shared" si="25"/>
        <v>771</v>
      </c>
      <c r="BH86" s="21">
        <f t="shared" si="25"/>
        <v>604.5</v>
      </c>
      <c r="BI86" s="21">
        <f t="shared" si="25"/>
        <v>243.5</v>
      </c>
      <c r="BJ86" s="21">
        <f t="shared" si="25"/>
        <v>5529.5</v>
      </c>
      <c r="BK86" s="21">
        <f t="shared" si="25"/>
        <v>12821.5</v>
      </c>
      <c r="BL86" s="21">
        <f t="shared" si="25"/>
        <v>122</v>
      </c>
      <c r="BM86" s="21">
        <f t="shared" si="25"/>
        <v>304</v>
      </c>
      <c r="BN86" s="21">
        <f t="shared" si="25"/>
        <v>3717</v>
      </c>
      <c r="BO86" s="21">
        <f t="shared" si="25"/>
        <v>1600.5</v>
      </c>
      <c r="BP86" s="21">
        <f t="shared" si="26"/>
        <v>206.5</v>
      </c>
      <c r="BQ86" s="21">
        <f t="shared" si="26"/>
        <v>5004</v>
      </c>
      <c r="BR86" s="21">
        <f t="shared" si="26"/>
        <v>4419</v>
      </c>
      <c r="BS86" s="21">
        <f t="shared" si="26"/>
        <v>1271.5</v>
      </c>
      <c r="BT86" s="21">
        <f t="shared" si="26"/>
        <v>310</v>
      </c>
      <c r="BU86" s="21">
        <f t="shared" si="26"/>
        <v>438.5</v>
      </c>
      <c r="BV86" s="21">
        <f t="shared" si="26"/>
        <v>1349</v>
      </c>
      <c r="BW86" s="21">
        <f t="shared" si="26"/>
        <v>1662.5</v>
      </c>
      <c r="BX86" s="21">
        <f t="shared" si="26"/>
        <v>85</v>
      </c>
      <c r="BY86" s="21">
        <f t="shared" si="26"/>
        <v>590</v>
      </c>
      <c r="BZ86" s="21">
        <f t="shared" si="26"/>
        <v>238.5</v>
      </c>
      <c r="CA86" s="21">
        <f t="shared" si="26"/>
        <v>190.5</v>
      </c>
      <c r="CB86" s="21">
        <f>CB19</f>
        <v>79869</v>
      </c>
      <c r="CC86" s="21">
        <f t="shared" si="26"/>
        <v>182.5</v>
      </c>
      <c r="CD86" s="21">
        <f t="shared" si="26"/>
        <v>67.5</v>
      </c>
      <c r="CE86" s="21">
        <f t="shared" si="26"/>
        <v>153</v>
      </c>
      <c r="CF86" s="21">
        <f t="shared" si="26"/>
        <v>109</v>
      </c>
      <c r="CG86" s="21">
        <f t="shared" si="26"/>
        <v>175.5</v>
      </c>
      <c r="CH86" s="21">
        <f t="shared" si="26"/>
        <v>116.5</v>
      </c>
      <c r="CI86" s="21">
        <f t="shared" si="26"/>
        <v>691</v>
      </c>
      <c r="CJ86" s="21">
        <f t="shared" si="26"/>
        <v>1073.5</v>
      </c>
      <c r="CK86" s="21">
        <f t="shared" si="26"/>
        <v>4448.5</v>
      </c>
      <c r="CL86" s="21">
        <f t="shared" si="26"/>
        <v>1291</v>
      </c>
      <c r="CM86" s="21">
        <f t="shared" si="26"/>
        <v>754.5</v>
      </c>
      <c r="CN86" s="21">
        <f t="shared" si="26"/>
        <v>24257</v>
      </c>
      <c r="CO86" s="21">
        <f t="shared" si="26"/>
        <v>14330</v>
      </c>
      <c r="CP86" s="21">
        <f t="shared" si="26"/>
        <v>1110</v>
      </c>
      <c r="CQ86" s="21">
        <f t="shared" si="26"/>
        <v>1497</v>
      </c>
      <c r="CR86" s="21">
        <f t="shared" si="26"/>
        <v>191.5</v>
      </c>
      <c r="CS86" s="21">
        <f t="shared" si="26"/>
        <v>311</v>
      </c>
      <c r="CT86" s="21">
        <f t="shared" si="26"/>
        <v>115</v>
      </c>
      <c r="CU86" s="21">
        <f t="shared" si="26"/>
        <v>28.5</v>
      </c>
      <c r="CV86" s="21">
        <f t="shared" si="26"/>
        <v>54.5</v>
      </c>
      <c r="CW86" s="21">
        <f t="shared" si="26"/>
        <v>160</v>
      </c>
      <c r="CX86" s="21">
        <f t="shared" si="26"/>
        <v>447</v>
      </c>
      <c r="CY86" s="21">
        <f t="shared" si="26"/>
        <v>50</v>
      </c>
      <c r="CZ86" s="21">
        <f t="shared" si="26"/>
        <v>2244.5</v>
      </c>
      <c r="DA86" s="21">
        <f t="shared" si="26"/>
        <v>170.5</v>
      </c>
      <c r="DB86" s="21">
        <f t="shared" si="26"/>
        <v>287</v>
      </c>
      <c r="DC86" s="21">
        <f t="shared" si="26"/>
        <v>150.5</v>
      </c>
      <c r="DD86" s="21">
        <f t="shared" si="26"/>
        <v>134.5</v>
      </c>
      <c r="DE86" s="21">
        <f t="shared" si="26"/>
        <v>476.5</v>
      </c>
      <c r="DF86" s="21">
        <f t="shared" si="26"/>
        <v>20663.5</v>
      </c>
      <c r="DG86" s="21">
        <f t="shared" si="26"/>
        <v>104.5</v>
      </c>
      <c r="DH86" s="21">
        <f t="shared" si="26"/>
        <v>2169.5</v>
      </c>
      <c r="DI86" s="21">
        <f t="shared" si="26"/>
        <v>2846</v>
      </c>
      <c r="DJ86" s="21">
        <f t="shared" si="26"/>
        <v>663.5</v>
      </c>
      <c r="DK86" s="21">
        <f t="shared" si="26"/>
        <v>352.5</v>
      </c>
      <c r="DL86" s="21">
        <f t="shared" si="26"/>
        <v>6005</v>
      </c>
      <c r="DM86" s="21">
        <f t="shared" si="26"/>
        <v>298</v>
      </c>
      <c r="DN86" s="21">
        <f t="shared" si="26"/>
        <v>1411.5</v>
      </c>
      <c r="DO86" s="21">
        <f t="shared" si="26"/>
        <v>2941.5</v>
      </c>
      <c r="DP86" s="21">
        <f t="shared" si="26"/>
        <v>192</v>
      </c>
      <c r="DQ86" s="21">
        <f t="shared" si="26"/>
        <v>483</v>
      </c>
      <c r="DR86" s="21">
        <f t="shared" si="26"/>
        <v>1299</v>
      </c>
      <c r="DS86" s="21">
        <f t="shared" si="26"/>
        <v>762.5</v>
      </c>
      <c r="DT86" s="21">
        <f t="shared" si="26"/>
        <v>163.5</v>
      </c>
      <c r="DU86" s="21">
        <f t="shared" si="26"/>
        <v>390.5</v>
      </c>
      <c r="DV86" s="21">
        <f t="shared" si="26"/>
        <v>187</v>
      </c>
      <c r="DW86" s="21">
        <f t="shared" si="26"/>
        <v>362</v>
      </c>
      <c r="DX86" s="21">
        <f t="shared" si="26"/>
        <v>226</v>
      </c>
      <c r="DY86" s="21">
        <f t="shared" si="26"/>
        <v>335</v>
      </c>
      <c r="DZ86" s="21">
        <f t="shared" si="26"/>
        <v>1163</v>
      </c>
      <c r="EA86" s="21">
        <f t="shared" si="26"/>
        <v>498.5</v>
      </c>
      <c r="EB86" s="21">
        <f t="shared" si="27"/>
        <v>546</v>
      </c>
      <c r="EC86" s="21">
        <f t="shared" si="27"/>
        <v>254</v>
      </c>
      <c r="ED86" s="21">
        <f t="shared" si="27"/>
        <v>1568.5</v>
      </c>
      <c r="EE86" s="21">
        <f t="shared" si="27"/>
        <v>232.5</v>
      </c>
      <c r="EF86" s="21">
        <f t="shared" si="27"/>
        <v>1515.5</v>
      </c>
      <c r="EG86" s="21">
        <f t="shared" si="27"/>
        <v>262</v>
      </c>
      <c r="EH86" s="21">
        <f t="shared" si="27"/>
        <v>226.5</v>
      </c>
      <c r="EI86" s="21">
        <f t="shared" si="27"/>
        <v>16329.5</v>
      </c>
      <c r="EJ86" s="21">
        <f t="shared" si="27"/>
        <v>8375.5</v>
      </c>
      <c r="EK86" s="21">
        <f t="shared" si="27"/>
        <v>641.5</v>
      </c>
      <c r="EL86" s="21">
        <f t="shared" si="27"/>
        <v>455</v>
      </c>
      <c r="EM86" s="21">
        <f t="shared" si="27"/>
        <v>539.5</v>
      </c>
      <c r="EN86" s="21">
        <f t="shared" si="27"/>
        <v>1002.5</v>
      </c>
      <c r="EO86" s="21">
        <f t="shared" si="27"/>
        <v>445.5</v>
      </c>
      <c r="EP86" s="21">
        <f t="shared" si="27"/>
        <v>412.5</v>
      </c>
      <c r="EQ86" s="21">
        <f t="shared" si="27"/>
        <v>2074</v>
      </c>
      <c r="ER86" s="21">
        <f t="shared" si="27"/>
        <v>378.5</v>
      </c>
      <c r="ES86" s="21">
        <f t="shared" si="27"/>
        <v>114</v>
      </c>
      <c r="ET86" s="21">
        <f t="shared" si="27"/>
        <v>191</v>
      </c>
      <c r="EU86" s="21">
        <f t="shared" si="27"/>
        <v>531</v>
      </c>
      <c r="EV86" s="21">
        <f t="shared" si="27"/>
        <v>60.5</v>
      </c>
      <c r="EW86" s="21">
        <f t="shared" si="27"/>
        <v>662.5</v>
      </c>
      <c r="EX86" s="21">
        <f t="shared" si="27"/>
        <v>272</v>
      </c>
      <c r="EY86" s="21">
        <f t="shared" si="27"/>
        <v>244.5</v>
      </c>
      <c r="EZ86" s="21">
        <f t="shared" si="27"/>
        <v>109.5</v>
      </c>
      <c r="FA86" s="21">
        <f t="shared" si="27"/>
        <v>2831.5</v>
      </c>
      <c r="FB86" s="21">
        <f t="shared" si="27"/>
        <v>406</v>
      </c>
      <c r="FC86" s="21">
        <f t="shared" si="27"/>
        <v>2670.5</v>
      </c>
      <c r="FD86" s="21">
        <f t="shared" si="27"/>
        <v>374</v>
      </c>
      <c r="FE86" s="21">
        <f t="shared" si="27"/>
        <v>102.5</v>
      </c>
      <c r="FF86" s="21">
        <f t="shared" si="27"/>
        <v>169</v>
      </c>
      <c r="FG86" s="21">
        <f t="shared" si="27"/>
        <v>93</v>
      </c>
      <c r="FH86" s="21">
        <f t="shared" si="27"/>
        <v>83</v>
      </c>
      <c r="FI86" s="21">
        <f t="shared" si="27"/>
        <v>1727</v>
      </c>
      <c r="FJ86" s="21">
        <f t="shared" si="27"/>
        <v>1650</v>
      </c>
      <c r="FK86" s="21">
        <f t="shared" si="27"/>
        <v>1997</v>
      </c>
      <c r="FL86" s="21">
        <f t="shared" si="27"/>
        <v>3703.5</v>
      </c>
      <c r="FM86" s="21">
        <f t="shared" si="27"/>
        <v>2812.5</v>
      </c>
      <c r="FN86" s="21">
        <f t="shared" si="27"/>
        <v>17684</v>
      </c>
      <c r="FO86" s="21">
        <f t="shared" si="27"/>
        <v>1100.5</v>
      </c>
      <c r="FP86" s="21">
        <f t="shared" si="27"/>
        <v>2142.5</v>
      </c>
      <c r="FQ86" s="21">
        <f t="shared" si="27"/>
        <v>831.5</v>
      </c>
      <c r="FR86" s="21">
        <f t="shared" si="27"/>
        <v>139.5</v>
      </c>
      <c r="FS86" s="21">
        <f t="shared" si="27"/>
        <v>145</v>
      </c>
      <c r="FT86" s="21">
        <f t="shared" si="27"/>
        <v>100</v>
      </c>
      <c r="FU86" s="21">
        <f t="shared" si="27"/>
        <v>759</v>
      </c>
      <c r="FV86" s="21">
        <f t="shared" si="27"/>
        <v>618</v>
      </c>
      <c r="FW86" s="21">
        <f t="shared" si="27"/>
        <v>130</v>
      </c>
      <c r="FX86" s="21">
        <f t="shared" si="27"/>
        <v>78.5</v>
      </c>
      <c r="FY86" s="21"/>
      <c r="FZ86" s="21">
        <f t="shared" si="24"/>
        <v>740152</v>
      </c>
      <c r="GA86" s="21"/>
      <c r="GB86" s="21"/>
      <c r="GC86" s="21"/>
      <c r="GD86" s="21"/>
      <c r="GE86" s="21"/>
      <c r="GF86" s="21"/>
      <c r="GG86" s="12"/>
    </row>
    <row r="87" spans="1:189" ht="15">
      <c r="A87" s="11" t="s">
        <v>352</v>
      </c>
      <c r="B87" s="2" t="s">
        <v>353</v>
      </c>
      <c r="C87" s="21">
        <f t="shared" si="28"/>
        <v>4967</v>
      </c>
      <c r="D87" s="21">
        <f t="shared" si="28"/>
        <v>33464</v>
      </c>
      <c r="E87" s="21">
        <f t="shared" si="28"/>
        <v>5582</v>
      </c>
      <c r="F87" s="21">
        <f t="shared" si="28"/>
        <v>11703.5</v>
      </c>
      <c r="G87" s="21">
        <f t="shared" si="28"/>
        <v>1053</v>
      </c>
      <c r="H87" s="21">
        <f t="shared" si="28"/>
        <v>910.5</v>
      </c>
      <c r="I87" s="21">
        <f t="shared" si="28"/>
        <v>9171</v>
      </c>
      <c r="J87" s="21">
        <f t="shared" si="28"/>
        <v>2065</v>
      </c>
      <c r="K87" s="21">
        <f t="shared" si="28"/>
        <v>300</v>
      </c>
      <c r="L87" s="21">
        <f t="shared" si="28"/>
        <v>3102</v>
      </c>
      <c r="M87" s="21">
        <f t="shared" si="28"/>
        <v>1330</v>
      </c>
      <c r="N87" s="21">
        <f t="shared" si="28"/>
        <v>47503</v>
      </c>
      <c r="O87" s="21">
        <f t="shared" si="28"/>
        <v>14890.5</v>
      </c>
      <c r="P87" s="21">
        <f t="shared" si="28"/>
        <v>155</v>
      </c>
      <c r="Q87" s="21">
        <f t="shared" si="28"/>
        <v>30899</v>
      </c>
      <c r="R87" s="21">
        <f t="shared" si="28"/>
        <v>479</v>
      </c>
      <c r="S87" s="21">
        <f t="shared" si="25"/>
        <v>1501</v>
      </c>
      <c r="T87" s="21">
        <f t="shared" si="25"/>
        <v>139</v>
      </c>
      <c r="U87" s="21">
        <f t="shared" si="25"/>
        <v>58.5</v>
      </c>
      <c r="V87" s="21">
        <f t="shared" si="25"/>
        <v>271</v>
      </c>
      <c r="W87" s="21">
        <f t="shared" si="25"/>
        <v>62</v>
      </c>
      <c r="X87" s="21">
        <f t="shared" si="25"/>
        <v>43.5</v>
      </c>
      <c r="Y87" s="21">
        <f t="shared" si="25"/>
        <v>491</v>
      </c>
      <c r="Z87" s="21">
        <f t="shared" si="25"/>
        <v>244</v>
      </c>
      <c r="AA87" s="21">
        <f t="shared" si="25"/>
        <v>22675</v>
      </c>
      <c r="AB87" s="21">
        <f t="shared" si="25"/>
        <v>27021</v>
      </c>
      <c r="AC87" s="21">
        <f t="shared" si="25"/>
        <v>927</v>
      </c>
      <c r="AD87" s="21">
        <f t="shared" si="25"/>
        <v>1023</v>
      </c>
      <c r="AE87" s="21">
        <f t="shared" si="25"/>
        <v>97.5</v>
      </c>
      <c r="AF87" s="21">
        <f t="shared" si="25"/>
        <v>190.5</v>
      </c>
      <c r="AG87" s="21">
        <f t="shared" si="25"/>
        <v>928.5</v>
      </c>
      <c r="AH87" s="21">
        <f t="shared" si="25"/>
        <v>1054</v>
      </c>
      <c r="AI87" s="21">
        <f t="shared" si="25"/>
        <v>318.5</v>
      </c>
      <c r="AJ87" s="21">
        <f t="shared" si="25"/>
        <v>269.5</v>
      </c>
      <c r="AK87" s="21">
        <f t="shared" si="25"/>
        <v>210</v>
      </c>
      <c r="AL87" s="21">
        <f t="shared" si="25"/>
        <v>244</v>
      </c>
      <c r="AM87" s="21">
        <f t="shared" si="25"/>
        <v>483.5</v>
      </c>
      <c r="AN87" s="21">
        <f t="shared" si="25"/>
        <v>475.5</v>
      </c>
      <c r="AO87" s="21">
        <f t="shared" si="25"/>
        <v>5059</v>
      </c>
      <c r="AP87" s="21">
        <f t="shared" si="25"/>
        <v>65590.5</v>
      </c>
      <c r="AQ87" s="21">
        <f t="shared" si="25"/>
        <v>252</v>
      </c>
      <c r="AR87" s="21">
        <f t="shared" si="25"/>
        <v>49552.5</v>
      </c>
      <c r="AS87" s="21">
        <f t="shared" si="25"/>
        <v>5240</v>
      </c>
      <c r="AT87" s="21">
        <f t="shared" si="25"/>
        <v>2737</v>
      </c>
      <c r="AU87" s="21">
        <f t="shared" si="25"/>
        <v>336.5</v>
      </c>
      <c r="AV87" s="21">
        <f t="shared" si="25"/>
        <v>305.5</v>
      </c>
      <c r="AW87" s="21">
        <f t="shared" si="25"/>
        <v>230.5</v>
      </c>
      <c r="AX87" s="21">
        <f t="shared" si="25"/>
        <v>62.5</v>
      </c>
      <c r="AY87" s="21">
        <f t="shared" si="25"/>
        <v>523</v>
      </c>
      <c r="AZ87" s="21">
        <f t="shared" si="25"/>
        <v>10088.5</v>
      </c>
      <c r="BA87" s="21">
        <f t="shared" si="25"/>
        <v>7917.5</v>
      </c>
      <c r="BB87" s="21">
        <f t="shared" si="25"/>
        <v>6094</v>
      </c>
      <c r="BC87" s="21">
        <f t="shared" si="25"/>
        <v>27518.5</v>
      </c>
      <c r="BD87" s="21">
        <f t="shared" si="25"/>
        <v>4560</v>
      </c>
      <c r="BE87" s="21">
        <f t="shared" si="25"/>
        <v>1304</v>
      </c>
      <c r="BF87" s="21">
        <f t="shared" si="25"/>
        <v>20212.5</v>
      </c>
      <c r="BG87" s="21">
        <f t="shared" si="25"/>
        <v>866</v>
      </c>
      <c r="BH87" s="21">
        <f t="shared" si="25"/>
        <v>639</v>
      </c>
      <c r="BI87" s="21">
        <f t="shared" si="25"/>
        <v>278</v>
      </c>
      <c r="BJ87" s="21">
        <f t="shared" si="25"/>
        <v>5568.5</v>
      </c>
      <c r="BK87" s="21">
        <f t="shared" si="25"/>
        <v>12132.5</v>
      </c>
      <c r="BL87" s="21">
        <f t="shared" si="25"/>
        <v>132.5</v>
      </c>
      <c r="BM87" s="21">
        <f t="shared" si="25"/>
        <v>306.5</v>
      </c>
      <c r="BN87" s="21">
        <f t="shared" si="25"/>
        <v>3711.5</v>
      </c>
      <c r="BO87" s="21">
        <f t="shared" si="25"/>
        <v>1662</v>
      </c>
      <c r="BP87" s="21">
        <f t="shared" si="26"/>
        <v>217</v>
      </c>
      <c r="BQ87" s="21">
        <f t="shared" si="26"/>
        <v>4873</v>
      </c>
      <c r="BR87" s="21">
        <f t="shared" si="26"/>
        <v>4129.5</v>
      </c>
      <c r="BS87" s="21">
        <f t="shared" si="26"/>
        <v>1171.5</v>
      </c>
      <c r="BT87" s="21">
        <f t="shared" si="26"/>
        <v>319.5</v>
      </c>
      <c r="BU87" s="21">
        <f t="shared" si="26"/>
        <v>467.5</v>
      </c>
      <c r="BV87" s="21">
        <f t="shared" si="26"/>
        <v>1321</v>
      </c>
      <c r="BW87" s="21">
        <f t="shared" si="26"/>
        <v>1597.5</v>
      </c>
      <c r="BX87" s="21">
        <f t="shared" si="26"/>
        <v>81.5</v>
      </c>
      <c r="BY87" s="21">
        <f t="shared" si="26"/>
        <v>593</v>
      </c>
      <c r="BZ87" s="21">
        <f t="shared" si="26"/>
        <v>262</v>
      </c>
      <c r="CA87" s="21">
        <f t="shared" si="26"/>
        <v>176.5</v>
      </c>
      <c r="CB87" s="21">
        <f t="shared" si="26"/>
        <v>80118.5</v>
      </c>
      <c r="CC87" s="21">
        <f t="shared" si="26"/>
        <v>170.5</v>
      </c>
      <c r="CD87" s="21">
        <f t="shared" si="26"/>
        <v>52</v>
      </c>
      <c r="CE87" s="21">
        <f t="shared" si="26"/>
        <v>151</v>
      </c>
      <c r="CF87" s="21">
        <f t="shared" si="26"/>
        <v>105.5</v>
      </c>
      <c r="CG87" s="21">
        <f t="shared" si="26"/>
        <v>209</v>
      </c>
      <c r="CH87" s="21">
        <f t="shared" si="26"/>
        <v>111</v>
      </c>
      <c r="CI87" s="21">
        <f t="shared" si="26"/>
        <v>675.5</v>
      </c>
      <c r="CJ87" s="21">
        <f t="shared" si="26"/>
        <v>1046</v>
      </c>
      <c r="CK87" s="21">
        <f t="shared" si="26"/>
        <v>4463</v>
      </c>
      <c r="CL87" s="21">
        <f t="shared" si="26"/>
        <v>1278.5</v>
      </c>
      <c r="CM87" s="21">
        <f t="shared" si="26"/>
        <v>769</v>
      </c>
      <c r="CN87" s="21">
        <f t="shared" si="26"/>
        <v>24054.5</v>
      </c>
      <c r="CO87" s="21">
        <f t="shared" si="26"/>
        <v>14338.5</v>
      </c>
      <c r="CP87" s="21">
        <f t="shared" si="26"/>
        <v>1147</v>
      </c>
      <c r="CQ87" s="21">
        <f t="shared" si="26"/>
        <v>1433</v>
      </c>
      <c r="CR87" s="21">
        <f t="shared" si="26"/>
        <v>211</v>
      </c>
      <c r="CS87" s="21">
        <f t="shared" si="26"/>
        <v>321</v>
      </c>
      <c r="CT87" s="21">
        <f t="shared" si="26"/>
        <v>133.5</v>
      </c>
      <c r="CU87" s="21">
        <f t="shared" si="26"/>
        <v>50.5</v>
      </c>
      <c r="CV87" s="21">
        <f t="shared" si="26"/>
        <v>54</v>
      </c>
      <c r="CW87" s="21">
        <f t="shared" si="26"/>
        <v>176</v>
      </c>
      <c r="CX87" s="21">
        <f t="shared" si="26"/>
        <v>459.5</v>
      </c>
      <c r="CY87" s="21">
        <f t="shared" si="26"/>
        <v>58</v>
      </c>
      <c r="CZ87" s="21">
        <f t="shared" si="26"/>
        <v>2291</v>
      </c>
      <c r="DA87" s="21">
        <f t="shared" si="26"/>
        <v>180.5</v>
      </c>
      <c r="DB87" s="21">
        <f t="shared" si="26"/>
        <v>310.5</v>
      </c>
      <c r="DC87" s="21">
        <f t="shared" si="26"/>
        <v>143</v>
      </c>
      <c r="DD87" s="21">
        <f t="shared" si="26"/>
        <v>127.5</v>
      </c>
      <c r="DE87" s="21">
        <f t="shared" si="26"/>
        <v>447</v>
      </c>
      <c r="DF87" s="21">
        <f t="shared" si="26"/>
        <v>19958</v>
      </c>
      <c r="DG87" s="21">
        <f t="shared" si="26"/>
        <v>112.5</v>
      </c>
      <c r="DH87" s="21">
        <f t="shared" si="26"/>
        <v>2162</v>
      </c>
      <c r="DI87" s="21">
        <f t="shared" si="26"/>
        <v>2798</v>
      </c>
      <c r="DJ87" s="21">
        <f t="shared" si="26"/>
        <v>664.5</v>
      </c>
      <c r="DK87" s="21">
        <f t="shared" si="26"/>
        <v>375.5</v>
      </c>
      <c r="DL87" s="21">
        <f t="shared" si="26"/>
        <v>5856</v>
      </c>
      <c r="DM87" s="21">
        <f t="shared" si="26"/>
        <v>286</v>
      </c>
      <c r="DN87" s="21">
        <f t="shared" si="26"/>
        <v>1424.5</v>
      </c>
      <c r="DO87" s="21">
        <f t="shared" si="26"/>
        <v>2856.5</v>
      </c>
      <c r="DP87" s="21">
        <f t="shared" si="26"/>
        <v>202.5</v>
      </c>
      <c r="DQ87" s="21">
        <f t="shared" si="26"/>
        <v>506</v>
      </c>
      <c r="DR87" s="21">
        <f t="shared" si="26"/>
        <v>1318.5</v>
      </c>
      <c r="DS87" s="21">
        <f t="shared" si="26"/>
        <v>767</v>
      </c>
      <c r="DT87" s="21">
        <f t="shared" si="26"/>
        <v>213</v>
      </c>
      <c r="DU87" s="21">
        <f t="shared" si="26"/>
        <v>371.5</v>
      </c>
      <c r="DV87" s="21">
        <f t="shared" si="26"/>
        <v>181</v>
      </c>
      <c r="DW87" s="21">
        <f t="shared" si="26"/>
        <v>353.5</v>
      </c>
      <c r="DX87" s="21">
        <f t="shared" si="26"/>
        <v>241.5</v>
      </c>
      <c r="DY87" s="21">
        <f t="shared" si="26"/>
        <v>308</v>
      </c>
      <c r="DZ87" s="21">
        <f t="shared" si="26"/>
        <v>1155.5</v>
      </c>
      <c r="EA87" s="21">
        <f t="shared" si="26"/>
        <v>518.5</v>
      </c>
      <c r="EB87" s="21">
        <f t="shared" si="27"/>
        <v>537.5</v>
      </c>
      <c r="EC87" s="21">
        <f t="shared" si="27"/>
        <v>274.5</v>
      </c>
      <c r="ED87" s="21">
        <f t="shared" si="27"/>
        <v>1537</v>
      </c>
      <c r="EE87" s="21">
        <f t="shared" si="27"/>
        <v>241.5</v>
      </c>
      <c r="EF87" s="21">
        <f t="shared" si="27"/>
        <v>1502</v>
      </c>
      <c r="EG87" s="21">
        <f t="shared" si="27"/>
        <v>271.5</v>
      </c>
      <c r="EH87" s="21">
        <f t="shared" si="27"/>
        <v>253.5</v>
      </c>
      <c r="EI87" s="21">
        <f t="shared" si="27"/>
        <v>16314</v>
      </c>
      <c r="EJ87" s="21">
        <f t="shared" si="27"/>
        <v>8290</v>
      </c>
      <c r="EK87" s="21">
        <f t="shared" si="27"/>
        <v>620.5</v>
      </c>
      <c r="EL87" s="21">
        <f t="shared" si="27"/>
        <v>435</v>
      </c>
      <c r="EM87" s="21">
        <f t="shared" si="27"/>
        <v>565</v>
      </c>
      <c r="EN87" s="21">
        <f t="shared" si="27"/>
        <v>1035</v>
      </c>
      <c r="EO87" s="21">
        <f t="shared" si="27"/>
        <v>451.5</v>
      </c>
      <c r="EP87" s="21">
        <f t="shared" si="27"/>
        <v>407.5</v>
      </c>
      <c r="EQ87" s="21">
        <f t="shared" si="27"/>
        <v>2026</v>
      </c>
      <c r="ER87" s="21">
        <f t="shared" si="27"/>
        <v>377</v>
      </c>
      <c r="ES87" s="21">
        <f t="shared" si="27"/>
        <v>123.5</v>
      </c>
      <c r="ET87" s="21">
        <f t="shared" si="27"/>
        <v>196</v>
      </c>
      <c r="EU87" s="21">
        <f t="shared" si="27"/>
        <v>554.5</v>
      </c>
      <c r="EV87" s="21">
        <f t="shared" si="27"/>
        <v>59.5</v>
      </c>
      <c r="EW87" s="21">
        <f t="shared" si="27"/>
        <v>664.5</v>
      </c>
      <c r="EX87" s="21">
        <f t="shared" si="27"/>
        <v>266.5</v>
      </c>
      <c r="EY87" s="21">
        <f t="shared" si="27"/>
        <v>248</v>
      </c>
      <c r="EZ87" s="21">
        <f t="shared" si="27"/>
        <v>105.5</v>
      </c>
      <c r="FA87" s="21">
        <f t="shared" si="27"/>
        <v>2817.5</v>
      </c>
      <c r="FB87" s="21">
        <f t="shared" si="27"/>
        <v>462.5</v>
      </c>
      <c r="FC87" s="21">
        <f t="shared" si="27"/>
        <v>2778</v>
      </c>
      <c r="FD87" s="21">
        <f t="shared" si="27"/>
        <v>388</v>
      </c>
      <c r="FE87" s="21">
        <f t="shared" si="27"/>
        <v>93</v>
      </c>
      <c r="FF87" s="21">
        <f t="shared" si="27"/>
        <v>183</v>
      </c>
      <c r="FG87" s="21">
        <f t="shared" si="27"/>
        <v>89.5</v>
      </c>
      <c r="FH87" s="21">
        <f t="shared" si="27"/>
        <v>89.5</v>
      </c>
      <c r="FI87" s="21">
        <f t="shared" si="27"/>
        <v>1747</v>
      </c>
      <c r="FJ87" s="21">
        <f t="shared" si="27"/>
        <v>1650</v>
      </c>
      <c r="FK87" s="21">
        <f t="shared" si="27"/>
        <v>1960.5</v>
      </c>
      <c r="FL87" s="21">
        <f t="shared" si="27"/>
        <v>3598.5</v>
      </c>
      <c r="FM87" s="21">
        <f t="shared" si="27"/>
        <v>2671.5</v>
      </c>
      <c r="FN87" s="21">
        <f t="shared" si="27"/>
        <v>17269</v>
      </c>
      <c r="FO87" s="21">
        <f t="shared" si="27"/>
        <v>1087.5</v>
      </c>
      <c r="FP87" s="21">
        <f t="shared" si="27"/>
        <v>2153</v>
      </c>
      <c r="FQ87" s="21">
        <f t="shared" si="27"/>
        <v>824.5</v>
      </c>
      <c r="FR87" s="21">
        <f t="shared" si="27"/>
        <v>136.5</v>
      </c>
      <c r="FS87" s="21">
        <f t="shared" si="27"/>
        <v>152</v>
      </c>
      <c r="FT87" s="21">
        <f t="shared" si="27"/>
        <v>119</v>
      </c>
      <c r="FU87" s="21">
        <f t="shared" si="27"/>
        <v>757</v>
      </c>
      <c r="FV87" s="21">
        <f t="shared" si="27"/>
        <v>609</v>
      </c>
      <c r="FW87" s="21">
        <f t="shared" si="27"/>
        <v>127.5</v>
      </c>
      <c r="FX87" s="21">
        <f t="shared" si="27"/>
        <v>87</v>
      </c>
      <c r="FY87" s="21"/>
      <c r="FZ87" s="21">
        <f t="shared" si="24"/>
        <v>731315</v>
      </c>
      <c r="GA87" s="21"/>
      <c r="GB87" s="21"/>
      <c r="GC87" s="21"/>
      <c r="GD87" s="21"/>
      <c r="GE87" s="21"/>
      <c r="GF87" s="21"/>
      <c r="GG87" s="12"/>
    </row>
    <row r="88" spans="1:189" ht="15">
      <c r="A88" s="11" t="s">
        <v>354</v>
      </c>
      <c r="B88" s="2" t="s">
        <v>355</v>
      </c>
      <c r="C88" s="21">
        <f>MAX(C83,ROUND(AVERAGE(C83:C84),1),ROUND(AVERAGE(C83:C85),1),ROUND(AVERAGE(C83:C86),1),ROUND(AVERAGE(C83:C87),1))</f>
        <v>5609.5</v>
      </c>
      <c r="D88" s="21">
        <f aca="true" t="shared" si="29" ref="D88:BO88">MAX(D83,ROUND(AVERAGE(D83:D84),1),ROUND(AVERAGE(D83:D85),1),ROUND(AVERAGE(D83:D86),1),ROUND(AVERAGE(D83:D87),1))</f>
        <v>35735.5</v>
      </c>
      <c r="E88" s="21">
        <f t="shared" si="29"/>
        <v>6416.5</v>
      </c>
      <c r="F88" s="21">
        <f t="shared" si="29"/>
        <v>14504</v>
      </c>
      <c r="G88" s="21">
        <f t="shared" si="29"/>
        <v>1032.6</v>
      </c>
      <c r="H88" s="21">
        <f t="shared" si="29"/>
        <v>936.5</v>
      </c>
      <c r="I88" s="21">
        <f t="shared" si="29"/>
        <v>9189</v>
      </c>
      <c r="J88" s="21">
        <f t="shared" si="29"/>
        <v>2011.9</v>
      </c>
      <c r="K88" s="21">
        <f t="shared" si="29"/>
        <v>289.2</v>
      </c>
      <c r="L88" s="21">
        <f t="shared" si="29"/>
        <v>2830.1</v>
      </c>
      <c r="M88" s="21">
        <f t="shared" si="29"/>
        <v>1435</v>
      </c>
      <c r="N88" s="21">
        <f t="shared" si="29"/>
        <v>49312.5</v>
      </c>
      <c r="O88" s="21">
        <f t="shared" si="29"/>
        <v>14740.5</v>
      </c>
      <c r="P88" s="21">
        <f t="shared" si="29"/>
        <v>153.5</v>
      </c>
      <c r="Q88" s="21">
        <f t="shared" si="29"/>
        <v>35494</v>
      </c>
      <c r="R88" s="21">
        <f t="shared" si="29"/>
        <v>445.4</v>
      </c>
      <c r="S88" s="21">
        <f t="shared" si="29"/>
        <v>1448.5</v>
      </c>
      <c r="T88" s="21">
        <f t="shared" si="29"/>
        <v>141.8</v>
      </c>
      <c r="U88" s="21">
        <f t="shared" si="29"/>
        <v>65.5</v>
      </c>
      <c r="V88" s="21">
        <f t="shared" si="29"/>
        <v>259.7</v>
      </c>
      <c r="W88" s="21">
        <f t="shared" si="29"/>
        <v>63.4</v>
      </c>
      <c r="X88" s="21">
        <f t="shared" si="29"/>
        <v>47.5</v>
      </c>
      <c r="Y88" s="21">
        <f t="shared" si="29"/>
        <v>502.1</v>
      </c>
      <c r="Z88" s="21">
        <f t="shared" si="29"/>
        <v>262</v>
      </c>
      <c r="AA88" s="21">
        <f t="shared" si="29"/>
        <v>25788.5</v>
      </c>
      <c r="AB88" s="21">
        <f t="shared" si="29"/>
        <v>27865.5</v>
      </c>
      <c r="AC88" s="21">
        <f t="shared" si="29"/>
        <v>922</v>
      </c>
      <c r="AD88" s="21">
        <f t="shared" si="29"/>
        <v>1036.3</v>
      </c>
      <c r="AE88" s="21">
        <f t="shared" si="29"/>
        <v>113.5</v>
      </c>
      <c r="AF88" s="21">
        <f t="shared" si="29"/>
        <v>170.4</v>
      </c>
      <c r="AG88" s="21">
        <f t="shared" si="29"/>
        <v>880.5</v>
      </c>
      <c r="AH88" s="21">
        <f t="shared" si="29"/>
        <v>1014.6</v>
      </c>
      <c r="AI88" s="21">
        <f t="shared" si="29"/>
        <v>315.5</v>
      </c>
      <c r="AJ88" s="21">
        <f t="shared" si="29"/>
        <v>248.3</v>
      </c>
      <c r="AK88" s="21">
        <f t="shared" si="29"/>
        <v>229.5</v>
      </c>
      <c r="AL88" s="21">
        <f t="shared" si="29"/>
        <v>261.5</v>
      </c>
      <c r="AM88" s="21">
        <f t="shared" si="29"/>
        <v>468.1</v>
      </c>
      <c r="AN88" s="21">
        <f t="shared" si="29"/>
        <v>439.1</v>
      </c>
      <c r="AO88" s="21">
        <f t="shared" si="29"/>
        <v>4931.5</v>
      </c>
      <c r="AP88" s="21">
        <f t="shared" si="29"/>
        <v>72270.5</v>
      </c>
      <c r="AQ88" s="21">
        <f t="shared" si="29"/>
        <v>258.8</v>
      </c>
      <c r="AR88" s="21">
        <f t="shared" si="29"/>
        <v>56102.5</v>
      </c>
      <c r="AS88" s="21">
        <f>MAX(AS83,ROUND(AVERAGE(AS83:AS84),1),ROUND(AVERAGE(AS83:AS85),1),ROUND(AVERAGE(AS83:AS86),1),ROUND(AVERAGE(AS83:AS87),1))</f>
        <v>5888</v>
      </c>
      <c r="AT88" s="21">
        <f t="shared" si="29"/>
        <v>2547.9</v>
      </c>
      <c r="AU88" s="21">
        <f t="shared" si="29"/>
        <v>351</v>
      </c>
      <c r="AV88" s="21">
        <f t="shared" si="29"/>
        <v>295.5</v>
      </c>
      <c r="AW88" s="21">
        <f t="shared" si="29"/>
        <v>217.5</v>
      </c>
      <c r="AX88" s="21">
        <f t="shared" si="29"/>
        <v>45.6</v>
      </c>
      <c r="AY88" s="21">
        <f t="shared" si="29"/>
        <v>507.6</v>
      </c>
      <c r="AZ88" s="21">
        <f t="shared" si="29"/>
        <v>10082.8</v>
      </c>
      <c r="BA88" s="21">
        <f t="shared" si="29"/>
        <v>8454</v>
      </c>
      <c r="BB88" s="21">
        <f t="shared" si="29"/>
        <v>7088</v>
      </c>
      <c r="BC88" s="21">
        <f t="shared" si="29"/>
        <v>27357.9</v>
      </c>
      <c r="BD88" s="21">
        <f t="shared" si="29"/>
        <v>4378.7</v>
      </c>
      <c r="BE88" s="21">
        <f t="shared" si="29"/>
        <v>1427</v>
      </c>
      <c r="BF88" s="21">
        <f t="shared" si="29"/>
        <v>22245.5</v>
      </c>
      <c r="BG88" s="21">
        <f t="shared" si="29"/>
        <v>904</v>
      </c>
      <c r="BH88" s="21">
        <f t="shared" si="29"/>
        <v>636.8</v>
      </c>
      <c r="BI88" s="21">
        <f t="shared" si="29"/>
        <v>232.1</v>
      </c>
      <c r="BJ88" s="21">
        <f t="shared" si="29"/>
        <v>5618</v>
      </c>
      <c r="BK88" s="21">
        <f t="shared" si="29"/>
        <v>13791.5</v>
      </c>
      <c r="BL88" s="21">
        <f t="shared" si="29"/>
        <v>163</v>
      </c>
      <c r="BM88" s="21">
        <f t="shared" si="29"/>
        <v>297.5</v>
      </c>
      <c r="BN88" s="21">
        <f t="shared" si="29"/>
        <v>3657.5</v>
      </c>
      <c r="BO88" s="21">
        <f t="shared" si="29"/>
        <v>1590.3</v>
      </c>
      <c r="BP88" s="21">
        <f aca="true" t="shared" si="30" ref="BP88:EA88">MAX(BP83,ROUND(AVERAGE(BP83:BP84),1),ROUND(AVERAGE(BP83:BP85),1),ROUND(AVERAGE(BP83:BP86),1),ROUND(AVERAGE(BP83:BP87),1))</f>
        <v>201.2</v>
      </c>
      <c r="BQ88" s="21">
        <f t="shared" si="30"/>
        <v>5025</v>
      </c>
      <c r="BR88" s="21">
        <f t="shared" si="30"/>
        <v>4450.5</v>
      </c>
      <c r="BS88" s="21">
        <f t="shared" si="30"/>
        <v>1112</v>
      </c>
      <c r="BT88" s="21">
        <f t="shared" si="30"/>
        <v>324</v>
      </c>
      <c r="BU88" s="21">
        <f t="shared" si="30"/>
        <v>434.1</v>
      </c>
      <c r="BV88" s="21">
        <f t="shared" si="30"/>
        <v>1279.9</v>
      </c>
      <c r="BW88" s="21">
        <f t="shared" si="30"/>
        <v>1690</v>
      </c>
      <c r="BX88" s="21">
        <f t="shared" si="30"/>
        <v>78.6</v>
      </c>
      <c r="BY88" s="21">
        <f t="shared" si="30"/>
        <v>555.2</v>
      </c>
      <c r="BZ88" s="21">
        <f t="shared" si="30"/>
        <v>230.3</v>
      </c>
      <c r="CA88" s="21">
        <f t="shared" si="30"/>
        <v>182.3</v>
      </c>
      <c r="CB88" s="21">
        <f t="shared" si="30"/>
        <v>79703.6</v>
      </c>
      <c r="CC88" s="21">
        <f t="shared" si="30"/>
        <v>170.5</v>
      </c>
      <c r="CD88" s="21">
        <f t="shared" si="30"/>
        <v>75.5</v>
      </c>
      <c r="CE88" s="21">
        <f t="shared" si="30"/>
        <v>145.2</v>
      </c>
      <c r="CF88" s="21">
        <f t="shared" si="30"/>
        <v>113.5</v>
      </c>
      <c r="CG88" s="21">
        <f t="shared" si="30"/>
        <v>174.6</v>
      </c>
      <c r="CH88" s="21">
        <f t="shared" si="30"/>
        <v>119</v>
      </c>
      <c r="CI88" s="21">
        <f t="shared" si="30"/>
        <v>713.3</v>
      </c>
      <c r="CJ88" s="21">
        <f t="shared" si="30"/>
        <v>1042</v>
      </c>
      <c r="CK88" s="21">
        <f t="shared" si="30"/>
        <v>4331.4</v>
      </c>
      <c r="CL88" s="21">
        <f t="shared" si="30"/>
        <v>1305.5</v>
      </c>
      <c r="CM88" s="21">
        <f t="shared" si="30"/>
        <v>743.6</v>
      </c>
      <c r="CN88" s="21">
        <f t="shared" si="30"/>
        <v>25479.5</v>
      </c>
      <c r="CO88" s="21">
        <f t="shared" si="30"/>
        <v>14455</v>
      </c>
      <c r="CP88" s="21">
        <f t="shared" si="30"/>
        <v>1105.9</v>
      </c>
      <c r="CQ88" s="21">
        <f t="shared" si="30"/>
        <v>1379.2</v>
      </c>
      <c r="CR88" s="21">
        <f t="shared" si="30"/>
        <v>194.3</v>
      </c>
      <c r="CS88" s="21">
        <f t="shared" si="30"/>
        <v>331</v>
      </c>
      <c r="CT88" s="21">
        <f t="shared" si="30"/>
        <v>105.4</v>
      </c>
      <c r="CU88" s="21">
        <f t="shared" si="30"/>
        <v>31.2</v>
      </c>
      <c r="CV88" s="21">
        <f t="shared" si="30"/>
        <v>53.9</v>
      </c>
      <c r="CW88" s="21">
        <f t="shared" si="30"/>
        <v>162.9</v>
      </c>
      <c r="CX88" s="21">
        <f t="shared" si="30"/>
        <v>437.6</v>
      </c>
      <c r="CY88" s="21">
        <f t="shared" si="30"/>
        <v>49.7</v>
      </c>
      <c r="CZ88" s="21">
        <f t="shared" si="30"/>
        <v>2227.7</v>
      </c>
      <c r="DA88" s="21">
        <f t="shared" si="30"/>
        <v>175.5</v>
      </c>
      <c r="DB88" s="21">
        <f t="shared" si="30"/>
        <v>302.5</v>
      </c>
      <c r="DC88" s="21">
        <f t="shared" si="30"/>
        <v>169</v>
      </c>
      <c r="DD88" s="21">
        <f t="shared" si="30"/>
        <v>118.2</v>
      </c>
      <c r="DE88" s="21">
        <f t="shared" si="30"/>
        <v>450.3</v>
      </c>
      <c r="DF88" s="21">
        <f t="shared" si="30"/>
        <v>20614.4</v>
      </c>
      <c r="DG88" s="21">
        <f t="shared" si="30"/>
        <v>94.4</v>
      </c>
      <c r="DH88" s="21">
        <f t="shared" si="30"/>
        <v>2160</v>
      </c>
      <c r="DI88" s="21">
        <f t="shared" si="30"/>
        <v>2751.8</v>
      </c>
      <c r="DJ88" s="21">
        <f t="shared" si="30"/>
        <v>653.5</v>
      </c>
      <c r="DK88" s="21">
        <f t="shared" si="30"/>
        <v>359.9</v>
      </c>
      <c r="DL88" s="21">
        <f t="shared" si="30"/>
        <v>5926.5</v>
      </c>
      <c r="DM88" s="21">
        <f t="shared" si="30"/>
        <v>299.3</v>
      </c>
      <c r="DN88" s="21">
        <f t="shared" si="30"/>
        <v>1391.2</v>
      </c>
      <c r="DO88" s="21">
        <f t="shared" si="30"/>
        <v>2922.6</v>
      </c>
      <c r="DP88" s="21">
        <f t="shared" si="30"/>
        <v>192.1</v>
      </c>
      <c r="DQ88" s="21">
        <f t="shared" si="30"/>
        <v>481.4</v>
      </c>
      <c r="DR88" s="21">
        <f t="shared" si="30"/>
        <v>1277.2</v>
      </c>
      <c r="DS88" s="21">
        <f t="shared" si="30"/>
        <v>797</v>
      </c>
      <c r="DT88" s="21">
        <f t="shared" si="30"/>
        <v>173.9</v>
      </c>
      <c r="DU88" s="21">
        <f t="shared" si="30"/>
        <v>400.5</v>
      </c>
      <c r="DV88" s="21">
        <f t="shared" si="30"/>
        <v>192.8</v>
      </c>
      <c r="DW88" s="21">
        <f t="shared" si="30"/>
        <v>359.1</v>
      </c>
      <c r="DX88" s="21">
        <f t="shared" si="30"/>
        <v>209.3</v>
      </c>
      <c r="DY88" s="21">
        <f t="shared" si="30"/>
        <v>326.6</v>
      </c>
      <c r="DZ88" s="21">
        <f t="shared" si="30"/>
        <v>1097.4</v>
      </c>
      <c r="EA88" s="21">
        <f t="shared" si="30"/>
        <v>497.4</v>
      </c>
      <c r="EB88" s="21">
        <f aca="true" t="shared" si="31" ref="EB88:FX88">MAX(EB83,ROUND(AVERAGE(EB83:EB84),1),ROUND(AVERAGE(EB83:EB85),1),ROUND(AVERAGE(EB83:EB86),1),ROUND(AVERAGE(EB83:EB87),1))</f>
        <v>576</v>
      </c>
      <c r="EC88" s="21">
        <f t="shared" si="31"/>
        <v>281</v>
      </c>
      <c r="ED88" s="21">
        <f t="shared" si="31"/>
        <v>1619.3</v>
      </c>
      <c r="EE88" s="21">
        <f t="shared" si="31"/>
        <v>226</v>
      </c>
      <c r="EF88" s="21">
        <f t="shared" si="31"/>
        <v>1510.6</v>
      </c>
      <c r="EG88" s="21">
        <f t="shared" si="31"/>
        <v>261.8</v>
      </c>
      <c r="EH88" s="21">
        <f t="shared" si="31"/>
        <v>220.4</v>
      </c>
      <c r="EI88" s="21">
        <f t="shared" si="31"/>
        <v>16288.1</v>
      </c>
      <c r="EJ88" s="21">
        <f t="shared" si="31"/>
        <v>8443</v>
      </c>
      <c r="EK88" s="21">
        <f t="shared" si="31"/>
        <v>628</v>
      </c>
      <c r="EL88" s="21">
        <f t="shared" si="31"/>
        <v>441</v>
      </c>
      <c r="EM88" s="21">
        <f t="shared" si="31"/>
        <v>545.8</v>
      </c>
      <c r="EN88" s="21">
        <f t="shared" si="31"/>
        <v>1012.6</v>
      </c>
      <c r="EO88" s="21">
        <f t="shared" si="31"/>
        <v>454.3</v>
      </c>
      <c r="EP88" s="21">
        <f t="shared" si="31"/>
        <v>383.4</v>
      </c>
      <c r="EQ88" s="21">
        <f t="shared" si="31"/>
        <v>2207.5</v>
      </c>
      <c r="ER88" s="21">
        <f t="shared" si="31"/>
        <v>367.1</v>
      </c>
      <c r="ES88" s="21">
        <f t="shared" si="31"/>
        <v>110.4</v>
      </c>
      <c r="ET88" s="21">
        <f t="shared" si="31"/>
        <v>191.7</v>
      </c>
      <c r="EU88" s="21">
        <f t="shared" si="31"/>
        <v>562</v>
      </c>
      <c r="EV88" s="21">
        <f t="shared" si="31"/>
        <v>63.5</v>
      </c>
      <c r="EW88" s="21">
        <f t="shared" si="31"/>
        <v>706.5</v>
      </c>
      <c r="EX88" s="21">
        <f t="shared" si="31"/>
        <v>247.2</v>
      </c>
      <c r="EY88" s="21">
        <f t="shared" si="31"/>
        <v>231</v>
      </c>
      <c r="EZ88" s="21">
        <f t="shared" si="31"/>
        <v>118.5</v>
      </c>
      <c r="FA88" s="21">
        <f t="shared" si="31"/>
        <v>2869</v>
      </c>
      <c r="FB88" s="21">
        <f t="shared" si="31"/>
        <v>397.8</v>
      </c>
      <c r="FC88" s="21">
        <f t="shared" si="31"/>
        <v>2622.8</v>
      </c>
      <c r="FD88" s="21">
        <f t="shared" si="31"/>
        <v>363.2</v>
      </c>
      <c r="FE88" s="21">
        <f t="shared" si="31"/>
        <v>99</v>
      </c>
      <c r="FF88" s="21">
        <f t="shared" si="31"/>
        <v>178.7</v>
      </c>
      <c r="FG88" s="21">
        <f t="shared" si="31"/>
        <v>106</v>
      </c>
      <c r="FH88" s="21">
        <f t="shared" si="31"/>
        <v>91.8</v>
      </c>
      <c r="FI88" s="21">
        <f t="shared" si="31"/>
        <v>1760.8</v>
      </c>
      <c r="FJ88" s="21">
        <f t="shared" si="31"/>
        <v>1707.5</v>
      </c>
      <c r="FK88" s="21">
        <f t="shared" si="31"/>
        <v>2089</v>
      </c>
      <c r="FL88" s="21">
        <f t="shared" si="31"/>
        <v>4262.5</v>
      </c>
      <c r="FM88" s="21">
        <f t="shared" si="31"/>
        <v>3009</v>
      </c>
      <c r="FN88" s="21">
        <f t="shared" si="31"/>
        <v>18493</v>
      </c>
      <c r="FO88" s="21">
        <f t="shared" si="31"/>
        <v>1074.1</v>
      </c>
      <c r="FP88" s="21">
        <f t="shared" si="31"/>
        <v>2192.5</v>
      </c>
      <c r="FQ88" s="21">
        <f t="shared" si="31"/>
        <v>811.4</v>
      </c>
      <c r="FR88" s="21">
        <f t="shared" si="31"/>
        <v>143</v>
      </c>
      <c r="FS88" s="21">
        <f t="shared" si="31"/>
        <v>158.8</v>
      </c>
      <c r="FT88" s="21">
        <f t="shared" si="31"/>
        <v>92.8</v>
      </c>
      <c r="FU88" s="21">
        <f t="shared" si="31"/>
        <v>762.5</v>
      </c>
      <c r="FV88" s="21">
        <f t="shared" si="31"/>
        <v>654.5</v>
      </c>
      <c r="FW88" s="21">
        <f t="shared" si="31"/>
        <v>130.5</v>
      </c>
      <c r="FX88" s="21">
        <f t="shared" si="31"/>
        <v>79.4</v>
      </c>
      <c r="FY88" s="21"/>
      <c r="FZ88" s="9">
        <f t="shared" si="24"/>
        <v>770474.7000000003</v>
      </c>
      <c r="GA88" s="9"/>
      <c r="GB88" s="21"/>
      <c r="GC88" s="21"/>
      <c r="GD88" s="21"/>
      <c r="GE88" s="21"/>
      <c r="GF88" s="21"/>
      <c r="GG88" s="12"/>
    </row>
    <row r="89" spans="1:189" ht="15">
      <c r="A89" s="40"/>
      <c r="B89" s="2" t="s">
        <v>356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21"/>
      <c r="FZ89" s="9"/>
      <c r="GA89" s="9"/>
      <c r="GB89" s="21"/>
      <c r="GC89" s="21"/>
      <c r="GD89" s="21"/>
      <c r="GE89" s="21"/>
      <c r="GF89" s="21"/>
      <c r="GG89" s="12"/>
    </row>
    <row r="90" spans="1:197" ht="15">
      <c r="A90" s="40"/>
      <c r="B90" s="2" t="s">
        <v>357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21"/>
      <c r="FZ90" s="9"/>
      <c r="GA90" s="9"/>
      <c r="GB90" s="9"/>
      <c r="GC90" s="9"/>
      <c r="GD90" s="9"/>
      <c r="GE90" s="17"/>
      <c r="GF90" s="12"/>
      <c r="GH90" s="21"/>
      <c r="GI90" s="21"/>
      <c r="GJ90" s="21"/>
      <c r="GK90" s="21"/>
      <c r="GL90" s="21"/>
      <c r="GM90" s="21"/>
      <c r="GN90" s="21"/>
      <c r="GO90" s="21"/>
    </row>
    <row r="91" spans="1:197" ht="15">
      <c r="A91" s="11" t="s">
        <v>358</v>
      </c>
      <c r="B91" s="2" t="s">
        <v>359</v>
      </c>
      <c r="C91" s="15">
        <f>ROUND(C4*2*$A$81,1)</f>
        <v>45</v>
      </c>
      <c r="D91" s="15">
        <f aca="true" t="shared" si="32" ref="D91:BO91">ROUND(D4*2*$A$81,1)</f>
        <v>264</v>
      </c>
      <c r="E91" s="15">
        <f t="shared" si="32"/>
        <v>47.9</v>
      </c>
      <c r="F91" s="15">
        <f t="shared" si="32"/>
        <v>108.4</v>
      </c>
      <c r="G91" s="15">
        <f t="shared" si="32"/>
        <v>5</v>
      </c>
      <c r="H91" s="15">
        <f t="shared" si="32"/>
        <v>5</v>
      </c>
      <c r="I91" s="15">
        <f t="shared" si="32"/>
        <v>65.8</v>
      </c>
      <c r="J91" s="15">
        <f t="shared" si="32"/>
        <v>13.7</v>
      </c>
      <c r="K91" s="15">
        <f t="shared" si="32"/>
        <v>1.7</v>
      </c>
      <c r="L91" s="15">
        <f t="shared" si="32"/>
        <v>20.3</v>
      </c>
      <c r="M91" s="15">
        <f t="shared" si="32"/>
        <v>9.5</v>
      </c>
      <c r="N91" s="15">
        <f t="shared" si="32"/>
        <v>298.5</v>
      </c>
      <c r="O91" s="15">
        <f t="shared" si="32"/>
        <v>82</v>
      </c>
      <c r="P91" s="15">
        <f t="shared" si="32"/>
        <v>0.6</v>
      </c>
      <c r="Q91" s="15">
        <f t="shared" si="32"/>
        <v>279.8</v>
      </c>
      <c r="R91" s="15">
        <f t="shared" si="32"/>
        <v>2.2</v>
      </c>
      <c r="S91" s="15">
        <f t="shared" si="32"/>
        <v>7.8</v>
      </c>
      <c r="T91" s="15">
        <f t="shared" si="32"/>
        <v>0.7</v>
      </c>
      <c r="U91" s="15">
        <f t="shared" si="32"/>
        <v>0.2</v>
      </c>
      <c r="V91" s="15">
        <f t="shared" si="32"/>
        <v>1.3</v>
      </c>
      <c r="W91" s="15">
        <f t="shared" si="32"/>
        <v>0.6</v>
      </c>
      <c r="X91" s="15">
        <f t="shared" si="32"/>
        <v>0.2</v>
      </c>
      <c r="Y91" s="15">
        <f t="shared" si="32"/>
        <v>3</v>
      </c>
      <c r="Z91" s="15">
        <f t="shared" si="32"/>
        <v>1.8</v>
      </c>
      <c r="AA91" s="15">
        <f t="shared" si="32"/>
        <v>181.7</v>
      </c>
      <c r="AB91" s="15">
        <f t="shared" si="32"/>
        <v>169</v>
      </c>
      <c r="AC91" s="15">
        <f t="shared" si="32"/>
        <v>5</v>
      </c>
      <c r="AD91" s="15">
        <f t="shared" si="32"/>
        <v>6</v>
      </c>
      <c r="AE91" s="15">
        <f t="shared" si="32"/>
        <v>1</v>
      </c>
      <c r="AF91" s="15">
        <f t="shared" si="32"/>
        <v>1.2</v>
      </c>
      <c r="AG91" s="15">
        <f t="shared" si="32"/>
        <v>6.6</v>
      </c>
      <c r="AH91" s="15">
        <f t="shared" si="32"/>
        <v>5.4</v>
      </c>
      <c r="AI91" s="15">
        <f t="shared" si="32"/>
        <v>2.9</v>
      </c>
      <c r="AJ91" s="15">
        <f t="shared" si="32"/>
        <v>1.4</v>
      </c>
      <c r="AK91" s="15">
        <f t="shared" si="32"/>
        <v>1.4</v>
      </c>
      <c r="AL91" s="15">
        <f t="shared" si="32"/>
        <v>1.5</v>
      </c>
      <c r="AM91" s="15">
        <f t="shared" si="32"/>
        <v>3</v>
      </c>
      <c r="AN91" s="15">
        <f t="shared" si="32"/>
        <v>1.4</v>
      </c>
      <c r="AO91" s="15">
        <f t="shared" si="32"/>
        <v>30.4</v>
      </c>
      <c r="AP91" s="15">
        <f t="shared" si="32"/>
        <v>588</v>
      </c>
      <c r="AQ91" s="15">
        <f t="shared" si="32"/>
        <v>2.2</v>
      </c>
      <c r="AR91" s="15">
        <f t="shared" si="32"/>
        <v>375.4</v>
      </c>
      <c r="AS91" s="15">
        <f t="shared" si="32"/>
        <v>43.7</v>
      </c>
      <c r="AT91" s="15">
        <f t="shared" si="32"/>
        <v>13.9</v>
      </c>
      <c r="AU91" s="15">
        <f t="shared" si="32"/>
        <v>2.2</v>
      </c>
      <c r="AV91" s="15">
        <f t="shared" si="32"/>
        <v>1.5</v>
      </c>
      <c r="AW91" s="15">
        <f t="shared" si="32"/>
        <v>0.9</v>
      </c>
      <c r="AX91" s="15">
        <f t="shared" si="32"/>
        <v>0.2</v>
      </c>
      <c r="AY91" s="15">
        <f t="shared" si="32"/>
        <v>2.2</v>
      </c>
      <c r="AZ91" s="15">
        <f t="shared" si="32"/>
        <v>91.3</v>
      </c>
      <c r="BA91" s="15">
        <f t="shared" si="32"/>
        <v>61.3</v>
      </c>
      <c r="BB91" s="15">
        <f t="shared" si="32"/>
        <v>60.6</v>
      </c>
      <c r="BC91" s="15">
        <f t="shared" si="32"/>
        <v>213.4</v>
      </c>
      <c r="BD91" s="15">
        <f t="shared" si="32"/>
        <v>26.6</v>
      </c>
      <c r="BE91" s="15">
        <f t="shared" si="32"/>
        <v>7.5</v>
      </c>
      <c r="BF91" s="15">
        <f t="shared" si="32"/>
        <v>123.4</v>
      </c>
      <c r="BG91" s="15">
        <f t="shared" si="32"/>
        <v>6.7</v>
      </c>
      <c r="BH91" s="15">
        <f t="shared" si="32"/>
        <v>2.7</v>
      </c>
      <c r="BI91" s="15">
        <f t="shared" si="32"/>
        <v>1</v>
      </c>
      <c r="BJ91" s="15">
        <f t="shared" si="32"/>
        <v>29.7</v>
      </c>
      <c r="BK91" s="15">
        <f t="shared" si="32"/>
        <v>98.2</v>
      </c>
      <c r="BL91" s="15">
        <f t="shared" si="32"/>
        <v>0.3</v>
      </c>
      <c r="BM91" s="15">
        <f t="shared" si="32"/>
        <v>1</v>
      </c>
      <c r="BN91" s="15">
        <f t="shared" si="32"/>
        <v>23.8</v>
      </c>
      <c r="BO91" s="15">
        <f t="shared" si="32"/>
        <v>10.1</v>
      </c>
      <c r="BP91" s="15">
        <f aca="true" t="shared" si="33" ref="BP91:EA91">ROUND(BP4*2*$A$81,1)</f>
        <v>1</v>
      </c>
      <c r="BQ91" s="15">
        <f t="shared" si="33"/>
        <v>37</v>
      </c>
      <c r="BR91" s="15">
        <f t="shared" si="33"/>
        <v>30</v>
      </c>
      <c r="BS91" s="15">
        <f t="shared" si="33"/>
        <v>6.2</v>
      </c>
      <c r="BT91" s="15">
        <f t="shared" si="33"/>
        <v>3.5</v>
      </c>
      <c r="BU91" s="15">
        <f t="shared" si="33"/>
        <v>2.6</v>
      </c>
      <c r="BV91" s="15">
        <f t="shared" si="33"/>
        <v>6.7</v>
      </c>
      <c r="BW91" s="15">
        <f t="shared" si="33"/>
        <v>10.5</v>
      </c>
      <c r="BX91" s="15">
        <f t="shared" si="33"/>
        <v>0.3</v>
      </c>
      <c r="BY91" s="15">
        <f t="shared" si="33"/>
        <v>3.1</v>
      </c>
      <c r="BZ91" s="15">
        <f t="shared" si="33"/>
        <v>1.3</v>
      </c>
      <c r="CA91" s="15">
        <f t="shared" si="33"/>
        <v>0.8</v>
      </c>
      <c r="CB91" s="15">
        <f t="shared" si="33"/>
        <v>472.2</v>
      </c>
      <c r="CC91" s="15">
        <f t="shared" si="33"/>
        <v>0.8</v>
      </c>
      <c r="CD91" s="15">
        <f t="shared" si="33"/>
        <v>0.6</v>
      </c>
      <c r="CE91" s="15">
        <f t="shared" si="33"/>
        <v>1.2</v>
      </c>
      <c r="CF91" s="15">
        <f t="shared" si="33"/>
        <v>0.5</v>
      </c>
      <c r="CG91" s="15">
        <f t="shared" si="33"/>
        <v>1.4</v>
      </c>
      <c r="CH91" s="15">
        <f t="shared" si="33"/>
        <v>0.8</v>
      </c>
      <c r="CI91" s="15">
        <f t="shared" si="33"/>
        <v>5</v>
      </c>
      <c r="CJ91" s="15">
        <f t="shared" si="33"/>
        <v>9</v>
      </c>
      <c r="CK91" s="15">
        <f t="shared" si="33"/>
        <v>30.3</v>
      </c>
      <c r="CL91" s="15">
        <f t="shared" si="33"/>
        <v>7.7</v>
      </c>
      <c r="CM91" s="15">
        <f t="shared" si="33"/>
        <v>5.6</v>
      </c>
      <c r="CN91" s="15">
        <f t="shared" si="33"/>
        <v>173.2</v>
      </c>
      <c r="CO91" s="15">
        <f t="shared" si="33"/>
        <v>94.4</v>
      </c>
      <c r="CP91" s="15">
        <f t="shared" si="33"/>
        <v>7.3</v>
      </c>
      <c r="CQ91" s="15">
        <f t="shared" si="33"/>
        <v>9.6</v>
      </c>
      <c r="CR91" s="15">
        <f t="shared" si="33"/>
        <v>0.5</v>
      </c>
      <c r="CS91" s="15">
        <f t="shared" si="33"/>
        <v>1.6</v>
      </c>
      <c r="CT91" s="15">
        <f t="shared" si="33"/>
        <v>0.8</v>
      </c>
      <c r="CU91" s="15">
        <f t="shared" si="33"/>
        <v>1.4</v>
      </c>
      <c r="CV91" s="15">
        <f t="shared" si="33"/>
        <v>0.1</v>
      </c>
      <c r="CW91" s="15">
        <f t="shared" si="33"/>
        <v>1.7</v>
      </c>
      <c r="CX91" s="15">
        <f t="shared" si="33"/>
        <v>3.9</v>
      </c>
      <c r="CY91" s="15">
        <f t="shared" si="33"/>
        <v>0.2</v>
      </c>
      <c r="CZ91" s="15">
        <f t="shared" si="33"/>
        <v>12.4</v>
      </c>
      <c r="DA91" s="15">
        <f t="shared" si="33"/>
        <v>1</v>
      </c>
      <c r="DB91" s="15">
        <f t="shared" si="33"/>
        <v>1.5</v>
      </c>
      <c r="DC91" s="15">
        <f t="shared" si="33"/>
        <v>1</v>
      </c>
      <c r="DD91" s="15">
        <f t="shared" si="33"/>
        <v>0.7</v>
      </c>
      <c r="DE91" s="15">
        <f t="shared" si="33"/>
        <v>2.5</v>
      </c>
      <c r="DF91" s="15">
        <f t="shared" si="33"/>
        <v>130</v>
      </c>
      <c r="DG91" s="15">
        <f t="shared" si="33"/>
        <v>0.3</v>
      </c>
      <c r="DH91" s="15">
        <f t="shared" si="33"/>
        <v>14.8</v>
      </c>
      <c r="DI91" s="15">
        <f t="shared" si="33"/>
        <v>16.7</v>
      </c>
      <c r="DJ91" s="15">
        <f t="shared" si="33"/>
        <v>3.6</v>
      </c>
      <c r="DK91" s="15">
        <f t="shared" si="33"/>
        <v>2.4</v>
      </c>
      <c r="DL91" s="15">
        <f t="shared" si="33"/>
        <v>35</v>
      </c>
      <c r="DM91" s="15">
        <f t="shared" si="33"/>
        <v>1.7</v>
      </c>
      <c r="DN91" s="15">
        <f t="shared" si="33"/>
        <v>9.1</v>
      </c>
      <c r="DO91" s="15">
        <f t="shared" si="33"/>
        <v>17.8</v>
      </c>
      <c r="DP91" s="15">
        <f t="shared" si="33"/>
        <v>1</v>
      </c>
      <c r="DQ91" s="15">
        <f t="shared" si="33"/>
        <v>2.4</v>
      </c>
      <c r="DR91" s="15">
        <f t="shared" si="33"/>
        <v>7.8</v>
      </c>
      <c r="DS91" s="15">
        <f t="shared" si="33"/>
        <v>4.9</v>
      </c>
      <c r="DT91" s="15">
        <f t="shared" si="33"/>
        <v>1</v>
      </c>
      <c r="DU91" s="15">
        <f t="shared" si="33"/>
        <v>2.1</v>
      </c>
      <c r="DV91" s="15">
        <f t="shared" si="33"/>
        <v>1.2</v>
      </c>
      <c r="DW91" s="15">
        <f t="shared" si="33"/>
        <v>1.5</v>
      </c>
      <c r="DX91" s="15">
        <f t="shared" si="33"/>
        <v>1</v>
      </c>
      <c r="DY91" s="15">
        <f t="shared" si="33"/>
        <v>2</v>
      </c>
      <c r="DZ91" s="15">
        <f t="shared" si="33"/>
        <v>6.6</v>
      </c>
      <c r="EA91" s="15">
        <f t="shared" si="33"/>
        <v>3.4</v>
      </c>
      <c r="EB91" s="15">
        <f aca="true" t="shared" si="34" ref="EB91:FX91">ROUND(EB4*2*$A$81,1)</f>
        <v>3.7</v>
      </c>
      <c r="EC91" s="15">
        <f t="shared" si="34"/>
        <v>1.7</v>
      </c>
      <c r="ED91" s="15">
        <f t="shared" si="34"/>
        <v>9</v>
      </c>
      <c r="EE91" s="15">
        <f t="shared" si="34"/>
        <v>1.2</v>
      </c>
      <c r="EF91" s="15">
        <f t="shared" si="34"/>
        <v>10.3</v>
      </c>
      <c r="EG91" s="15">
        <f t="shared" si="34"/>
        <v>1.4</v>
      </c>
      <c r="EH91" s="15">
        <f t="shared" si="34"/>
        <v>1</v>
      </c>
      <c r="EI91" s="15">
        <f t="shared" si="34"/>
        <v>115.7</v>
      </c>
      <c r="EJ91" s="15">
        <f t="shared" si="34"/>
        <v>45.4</v>
      </c>
      <c r="EK91" s="15">
        <f t="shared" si="34"/>
        <v>5.3</v>
      </c>
      <c r="EL91" s="15">
        <f t="shared" si="34"/>
        <v>3.1</v>
      </c>
      <c r="EM91" s="15">
        <f t="shared" si="34"/>
        <v>2.7</v>
      </c>
      <c r="EN91" s="15">
        <f t="shared" si="34"/>
        <v>7.5</v>
      </c>
      <c r="EO91" s="15">
        <f t="shared" si="34"/>
        <v>2.5</v>
      </c>
      <c r="EP91" s="15">
        <f t="shared" si="34"/>
        <v>2.4</v>
      </c>
      <c r="EQ91" s="15">
        <f t="shared" si="34"/>
        <v>13.2</v>
      </c>
      <c r="ER91" s="15">
        <f t="shared" si="34"/>
        <v>2.5</v>
      </c>
      <c r="ES91" s="15">
        <f t="shared" si="34"/>
        <v>0.6</v>
      </c>
      <c r="ET91" s="15">
        <f t="shared" si="34"/>
        <v>1.4</v>
      </c>
      <c r="EU91" s="15">
        <f t="shared" si="34"/>
        <v>4.6</v>
      </c>
      <c r="EV91" s="15">
        <f t="shared" si="34"/>
        <v>0.3</v>
      </c>
      <c r="EW91" s="15">
        <f t="shared" si="34"/>
        <v>5.6</v>
      </c>
      <c r="EX91" s="15">
        <f t="shared" si="34"/>
        <v>2.3</v>
      </c>
      <c r="EY91" s="15">
        <f t="shared" si="34"/>
        <v>1.5</v>
      </c>
      <c r="EZ91" s="15">
        <f t="shared" si="34"/>
        <v>0.9</v>
      </c>
      <c r="FA91" s="15">
        <f t="shared" si="34"/>
        <v>24.3</v>
      </c>
      <c r="FB91" s="15">
        <f t="shared" si="34"/>
        <v>2.2</v>
      </c>
      <c r="FC91" s="15">
        <f t="shared" si="34"/>
        <v>14.6</v>
      </c>
      <c r="FD91" s="15">
        <f t="shared" si="34"/>
        <v>2.1</v>
      </c>
      <c r="FE91" s="15">
        <f t="shared" si="34"/>
        <v>0.5</v>
      </c>
      <c r="FF91" s="15">
        <f t="shared" si="34"/>
        <v>1</v>
      </c>
      <c r="FG91" s="15">
        <f t="shared" si="34"/>
        <v>1</v>
      </c>
      <c r="FH91" s="15">
        <f t="shared" si="34"/>
        <v>1</v>
      </c>
      <c r="FI91" s="15">
        <f t="shared" si="34"/>
        <v>12</v>
      </c>
      <c r="FJ91" s="15">
        <f t="shared" si="34"/>
        <v>12.4</v>
      </c>
      <c r="FK91" s="15">
        <f t="shared" si="34"/>
        <v>14.3</v>
      </c>
      <c r="FL91" s="15">
        <f t="shared" si="34"/>
        <v>30.4</v>
      </c>
      <c r="FM91" s="15">
        <f t="shared" si="34"/>
        <v>22.9</v>
      </c>
      <c r="FN91" s="15">
        <f t="shared" si="34"/>
        <v>133.5</v>
      </c>
      <c r="FO91" s="15">
        <f t="shared" si="34"/>
        <v>7.1</v>
      </c>
      <c r="FP91" s="15">
        <f t="shared" si="34"/>
        <v>15.4</v>
      </c>
      <c r="FQ91" s="15">
        <f t="shared" si="34"/>
        <v>4.1</v>
      </c>
      <c r="FR91" s="15">
        <f t="shared" si="34"/>
        <v>0.8</v>
      </c>
      <c r="FS91" s="15">
        <f t="shared" si="34"/>
        <v>1.1</v>
      </c>
      <c r="FT91" s="15">
        <f t="shared" si="34"/>
        <v>0.6</v>
      </c>
      <c r="FU91" s="15">
        <f t="shared" si="34"/>
        <v>5.4</v>
      </c>
      <c r="FV91" s="15">
        <f t="shared" si="34"/>
        <v>4.9</v>
      </c>
      <c r="FW91" s="15">
        <f t="shared" si="34"/>
        <v>1.3</v>
      </c>
      <c r="FX91" s="15">
        <f t="shared" si="34"/>
        <v>0.6</v>
      </c>
      <c r="FY91" s="38"/>
      <c r="FZ91" s="9">
        <f>SUM(C91:FX91)</f>
        <v>5248.2</v>
      </c>
      <c r="GA91" s="9"/>
      <c r="GB91" s="9"/>
      <c r="GC91" s="9"/>
      <c r="GD91" s="9"/>
      <c r="GE91" s="17"/>
      <c r="GF91" s="17"/>
      <c r="GG91" s="12"/>
      <c r="GH91" s="21"/>
      <c r="GI91" s="21"/>
      <c r="GJ91" s="21"/>
      <c r="GK91" s="21"/>
      <c r="GL91" s="21"/>
      <c r="GM91" s="21"/>
      <c r="GN91" s="21"/>
      <c r="GO91" s="21"/>
    </row>
    <row r="92" spans="1:197" ht="15">
      <c r="A92" s="11" t="s">
        <v>360</v>
      </c>
      <c r="B92" s="2" t="s">
        <v>361</v>
      </c>
      <c r="C92" s="15">
        <f>C23</f>
        <v>161</v>
      </c>
      <c r="D92" s="15">
        <f>D23</f>
        <v>274</v>
      </c>
      <c r="E92" s="15">
        <f aca="true" t="shared" si="35" ref="E92:BP92">E23</f>
        <v>292</v>
      </c>
      <c r="F92" s="15">
        <f t="shared" si="35"/>
        <v>209.5</v>
      </c>
      <c r="G92" s="15">
        <f t="shared" si="35"/>
        <v>10</v>
      </c>
      <c r="H92" s="15">
        <f t="shared" si="35"/>
        <v>11</v>
      </c>
      <c r="I92" s="15">
        <f t="shared" si="35"/>
        <v>288.5</v>
      </c>
      <c r="J92" s="15">
        <f t="shared" si="35"/>
        <v>72</v>
      </c>
      <c r="K92" s="15">
        <f t="shared" si="35"/>
        <v>6.5</v>
      </c>
      <c r="L92" s="15">
        <f t="shared" si="35"/>
        <v>81</v>
      </c>
      <c r="M92" s="15">
        <f t="shared" si="35"/>
        <v>45</v>
      </c>
      <c r="N92" s="15">
        <f t="shared" si="35"/>
        <v>174</v>
      </c>
      <c r="O92" s="15">
        <f t="shared" si="35"/>
        <v>105.5</v>
      </c>
      <c r="P92" s="15">
        <f t="shared" si="35"/>
        <v>3</v>
      </c>
      <c r="Q92" s="15">
        <f t="shared" si="35"/>
        <v>688</v>
      </c>
      <c r="R92" s="15">
        <f t="shared" si="35"/>
        <v>6</v>
      </c>
      <c r="S92" s="15">
        <f t="shared" si="35"/>
        <v>26</v>
      </c>
      <c r="T92" s="15">
        <f t="shared" si="35"/>
        <v>4.5</v>
      </c>
      <c r="U92" s="15">
        <f t="shared" si="35"/>
        <v>1.5</v>
      </c>
      <c r="V92" s="15">
        <f t="shared" si="35"/>
        <v>9</v>
      </c>
      <c r="W92" s="16">
        <f t="shared" si="35"/>
        <v>1.5</v>
      </c>
      <c r="X92" s="15">
        <f t="shared" si="35"/>
        <v>1</v>
      </c>
      <c r="Y92" s="15">
        <f t="shared" si="35"/>
        <v>23.5</v>
      </c>
      <c r="Z92" s="15">
        <f t="shared" si="35"/>
        <v>5.5</v>
      </c>
      <c r="AA92" s="15">
        <f t="shared" si="35"/>
        <v>150</v>
      </c>
      <c r="AB92" s="15">
        <f t="shared" si="35"/>
        <v>167</v>
      </c>
      <c r="AC92" s="15">
        <f t="shared" si="35"/>
        <v>8</v>
      </c>
      <c r="AD92" s="15">
        <f t="shared" si="35"/>
        <v>26.5</v>
      </c>
      <c r="AE92" s="15">
        <f t="shared" si="35"/>
        <v>0</v>
      </c>
      <c r="AF92" s="15">
        <f t="shared" si="35"/>
        <v>4</v>
      </c>
      <c r="AG92" s="15">
        <f t="shared" si="35"/>
        <v>20</v>
      </c>
      <c r="AH92" s="15">
        <f t="shared" si="35"/>
        <v>30</v>
      </c>
      <c r="AI92" s="15">
        <f t="shared" si="35"/>
        <v>10</v>
      </c>
      <c r="AJ92" s="15">
        <f t="shared" si="35"/>
        <v>4</v>
      </c>
      <c r="AK92" s="15">
        <f t="shared" si="35"/>
        <v>5</v>
      </c>
      <c r="AL92" s="15">
        <f t="shared" si="35"/>
        <v>7.5</v>
      </c>
      <c r="AM92" s="15">
        <f t="shared" si="35"/>
        <v>14.5</v>
      </c>
      <c r="AN92" s="15">
        <f t="shared" si="35"/>
        <v>8.5</v>
      </c>
      <c r="AO92" s="15">
        <f t="shared" si="35"/>
        <v>101.5</v>
      </c>
      <c r="AP92" s="15">
        <f t="shared" si="35"/>
        <v>2012</v>
      </c>
      <c r="AQ92" s="15">
        <f t="shared" si="35"/>
        <v>6</v>
      </c>
      <c r="AR92" s="15">
        <f t="shared" si="35"/>
        <v>116.5</v>
      </c>
      <c r="AS92" s="15">
        <f t="shared" si="35"/>
        <v>62</v>
      </c>
      <c r="AT92" s="15">
        <f t="shared" si="35"/>
        <v>10.5</v>
      </c>
      <c r="AU92" s="15">
        <f t="shared" si="35"/>
        <v>4.5</v>
      </c>
      <c r="AV92" s="15">
        <f t="shared" si="35"/>
        <v>9</v>
      </c>
      <c r="AW92" s="15">
        <f t="shared" si="35"/>
        <v>4</v>
      </c>
      <c r="AX92" s="15">
        <f t="shared" si="35"/>
        <v>0</v>
      </c>
      <c r="AY92" s="15">
        <f t="shared" si="35"/>
        <v>9</v>
      </c>
      <c r="AZ92" s="15">
        <f t="shared" si="35"/>
        <v>181</v>
      </c>
      <c r="BA92" s="15">
        <f t="shared" si="35"/>
        <v>60</v>
      </c>
      <c r="BB92" s="15">
        <f t="shared" si="35"/>
        <v>60</v>
      </c>
      <c r="BC92" s="15">
        <f t="shared" si="35"/>
        <v>413</v>
      </c>
      <c r="BD92" s="15">
        <f t="shared" si="35"/>
        <v>0</v>
      </c>
      <c r="BE92" s="15">
        <f t="shared" si="35"/>
        <v>0</v>
      </c>
      <c r="BF92" s="15">
        <f t="shared" si="35"/>
        <v>40</v>
      </c>
      <c r="BG92" s="15">
        <f t="shared" si="35"/>
        <v>31.5</v>
      </c>
      <c r="BH92" s="15">
        <f t="shared" si="35"/>
        <v>9</v>
      </c>
      <c r="BI92" s="15">
        <f t="shared" si="35"/>
        <v>5.5</v>
      </c>
      <c r="BJ92" s="15">
        <f t="shared" si="35"/>
        <v>20</v>
      </c>
      <c r="BK92" s="15">
        <f t="shared" si="35"/>
        <v>62.5</v>
      </c>
      <c r="BL92" s="15">
        <f t="shared" si="35"/>
        <v>2.5</v>
      </c>
      <c r="BM92" s="15">
        <f t="shared" si="35"/>
        <v>7</v>
      </c>
      <c r="BN92" s="15">
        <f t="shared" si="35"/>
        <v>94.5</v>
      </c>
      <c r="BO92" s="15">
        <f t="shared" si="35"/>
        <v>30.5</v>
      </c>
      <c r="BP92" s="15">
        <f t="shared" si="35"/>
        <v>5.5</v>
      </c>
      <c r="BQ92" s="15">
        <f aca="true" t="shared" si="36" ref="BQ92:EB92">BQ23</f>
        <v>71</v>
      </c>
      <c r="BR92" s="15">
        <f t="shared" si="36"/>
        <v>50</v>
      </c>
      <c r="BS92" s="15">
        <f t="shared" si="36"/>
        <v>35</v>
      </c>
      <c r="BT92" s="15">
        <f t="shared" si="36"/>
        <v>3.5</v>
      </c>
      <c r="BU92" s="15">
        <f t="shared" si="36"/>
        <v>10</v>
      </c>
      <c r="BV92" s="15">
        <f t="shared" si="36"/>
        <v>15</v>
      </c>
      <c r="BW92" s="15">
        <f t="shared" si="36"/>
        <v>23.5</v>
      </c>
      <c r="BX92" s="15">
        <f t="shared" si="36"/>
        <v>3.5</v>
      </c>
      <c r="BY92" s="15">
        <f t="shared" si="36"/>
        <v>15</v>
      </c>
      <c r="BZ92" s="15">
        <f t="shared" si="36"/>
        <v>2.5</v>
      </c>
      <c r="CA92" s="15">
        <f t="shared" si="36"/>
        <v>5</v>
      </c>
      <c r="CB92" s="15">
        <f t="shared" si="36"/>
        <v>640.5</v>
      </c>
      <c r="CC92" s="15">
        <f t="shared" si="36"/>
        <v>4.5</v>
      </c>
      <c r="CD92" s="15">
        <f t="shared" si="36"/>
        <v>3</v>
      </c>
      <c r="CE92" s="15">
        <f t="shared" si="36"/>
        <v>3.5</v>
      </c>
      <c r="CF92" s="15">
        <f t="shared" si="36"/>
        <v>3</v>
      </c>
      <c r="CG92" s="15">
        <f t="shared" si="36"/>
        <v>7</v>
      </c>
      <c r="CH92" s="15">
        <f t="shared" si="36"/>
        <v>1.5</v>
      </c>
      <c r="CI92" s="15">
        <f t="shared" si="36"/>
        <v>17.5</v>
      </c>
      <c r="CJ92" s="15">
        <f t="shared" si="36"/>
        <v>37.5</v>
      </c>
      <c r="CK92" s="15">
        <f t="shared" si="36"/>
        <v>82</v>
      </c>
      <c r="CL92" s="15">
        <f t="shared" si="36"/>
        <v>10</v>
      </c>
      <c r="CM92" s="15">
        <f t="shared" si="36"/>
        <v>21</v>
      </c>
      <c r="CN92" s="15">
        <f t="shared" si="36"/>
        <v>185</v>
      </c>
      <c r="CO92" s="15">
        <f t="shared" si="36"/>
        <v>90</v>
      </c>
      <c r="CP92" s="15">
        <f t="shared" si="36"/>
        <v>13</v>
      </c>
      <c r="CQ92" s="15">
        <f t="shared" si="36"/>
        <v>47</v>
      </c>
      <c r="CR92" s="15">
        <f t="shared" si="36"/>
        <v>3.5</v>
      </c>
      <c r="CS92" s="15">
        <f t="shared" si="36"/>
        <v>5</v>
      </c>
      <c r="CT92" s="15">
        <f t="shared" si="36"/>
        <v>4.5</v>
      </c>
      <c r="CU92" s="15">
        <f t="shared" si="36"/>
        <v>1</v>
      </c>
      <c r="CV92" s="15">
        <f t="shared" si="36"/>
        <v>1.5</v>
      </c>
      <c r="CW92" s="15">
        <f t="shared" si="36"/>
        <v>2.5</v>
      </c>
      <c r="CX92" s="15">
        <f t="shared" si="36"/>
        <v>10</v>
      </c>
      <c r="CY92" s="15">
        <f t="shared" si="36"/>
        <v>1</v>
      </c>
      <c r="CZ92" s="15">
        <f t="shared" si="36"/>
        <v>60.5</v>
      </c>
      <c r="DA92" s="15">
        <f t="shared" si="36"/>
        <v>3.5</v>
      </c>
      <c r="DB92" s="15">
        <f t="shared" si="36"/>
        <v>4</v>
      </c>
      <c r="DC92" s="15">
        <f t="shared" si="36"/>
        <v>2</v>
      </c>
      <c r="DD92" s="15">
        <f t="shared" si="36"/>
        <v>6</v>
      </c>
      <c r="DE92" s="15">
        <f t="shared" si="36"/>
        <v>10</v>
      </c>
      <c r="DF92" s="15">
        <f t="shared" si="36"/>
        <v>212.5</v>
      </c>
      <c r="DG92" s="15">
        <f t="shared" si="36"/>
        <v>3</v>
      </c>
      <c r="DH92" s="15">
        <f t="shared" si="36"/>
        <v>50</v>
      </c>
      <c r="DI92" s="15">
        <f t="shared" si="36"/>
        <v>52.5</v>
      </c>
      <c r="DJ92" s="15">
        <f t="shared" si="36"/>
        <v>8</v>
      </c>
      <c r="DK92" s="15">
        <f t="shared" si="36"/>
        <v>5</v>
      </c>
      <c r="DL92" s="15">
        <f t="shared" si="36"/>
        <v>67.5</v>
      </c>
      <c r="DM92" s="15">
        <f t="shared" si="36"/>
        <v>10.5</v>
      </c>
      <c r="DN92" s="15">
        <f t="shared" si="36"/>
        <v>28</v>
      </c>
      <c r="DO92" s="15">
        <f t="shared" si="36"/>
        <v>50</v>
      </c>
      <c r="DP92" s="15">
        <f t="shared" si="36"/>
        <v>7</v>
      </c>
      <c r="DQ92" s="15">
        <f t="shared" si="36"/>
        <v>13.5</v>
      </c>
      <c r="DR92" s="15">
        <f t="shared" si="36"/>
        <v>45.5</v>
      </c>
      <c r="DS92" s="15">
        <f t="shared" si="36"/>
        <v>24</v>
      </c>
      <c r="DT92" s="15">
        <f t="shared" si="36"/>
        <v>0</v>
      </c>
      <c r="DU92" s="15">
        <f t="shared" si="36"/>
        <v>8.5</v>
      </c>
      <c r="DV92" s="15">
        <f t="shared" si="36"/>
        <v>5</v>
      </c>
      <c r="DW92" s="15">
        <f t="shared" si="36"/>
        <v>0</v>
      </c>
      <c r="DX92" s="15">
        <f t="shared" si="36"/>
        <v>4</v>
      </c>
      <c r="DY92" s="15">
        <f t="shared" si="36"/>
        <v>5</v>
      </c>
      <c r="DZ92" s="15">
        <f t="shared" si="36"/>
        <v>11.5</v>
      </c>
      <c r="EA92" s="15">
        <f t="shared" si="36"/>
        <v>19.5</v>
      </c>
      <c r="EB92" s="15">
        <f t="shared" si="36"/>
        <v>12.5</v>
      </c>
      <c r="EC92" s="15">
        <f aca="true" t="shared" si="37" ref="EC92:FX92">EC23</f>
        <v>7.5</v>
      </c>
      <c r="ED92" s="15">
        <f t="shared" si="37"/>
        <v>17.5</v>
      </c>
      <c r="EE92" s="15">
        <f t="shared" si="37"/>
        <v>0</v>
      </c>
      <c r="EF92" s="15">
        <f t="shared" si="37"/>
        <v>51</v>
      </c>
      <c r="EG92" s="15">
        <f t="shared" si="37"/>
        <v>9.5</v>
      </c>
      <c r="EH92" s="15">
        <f t="shared" si="37"/>
        <v>5.5</v>
      </c>
      <c r="EI92" s="15">
        <f t="shared" si="37"/>
        <v>569.5</v>
      </c>
      <c r="EJ92" s="15">
        <f t="shared" si="37"/>
        <v>91.5</v>
      </c>
      <c r="EK92" s="15">
        <f t="shared" si="37"/>
        <v>14.5</v>
      </c>
      <c r="EL92" s="15">
        <f t="shared" si="37"/>
        <v>10</v>
      </c>
      <c r="EM92" s="15">
        <f t="shared" si="37"/>
        <v>20.5</v>
      </c>
      <c r="EN92" s="15">
        <f t="shared" si="37"/>
        <v>21.5</v>
      </c>
      <c r="EO92" s="15">
        <f t="shared" si="37"/>
        <v>12.5</v>
      </c>
      <c r="EP92" s="15">
        <f t="shared" si="37"/>
        <v>7</v>
      </c>
      <c r="EQ92" s="15">
        <f t="shared" si="37"/>
        <v>14</v>
      </c>
      <c r="ER92" s="15">
        <f t="shared" si="37"/>
        <v>9</v>
      </c>
      <c r="ES92" s="15">
        <f t="shared" si="37"/>
        <v>5.5</v>
      </c>
      <c r="ET92" s="15">
        <f t="shared" si="37"/>
        <v>6.5</v>
      </c>
      <c r="EU92" s="15">
        <f t="shared" si="37"/>
        <v>13.5</v>
      </c>
      <c r="EV92" s="15">
        <f t="shared" si="37"/>
        <v>3.5</v>
      </c>
      <c r="EW92" s="15">
        <f t="shared" si="37"/>
        <v>9.5</v>
      </c>
      <c r="EX92" s="15">
        <f t="shared" si="37"/>
        <v>10</v>
      </c>
      <c r="EY92" s="15">
        <f t="shared" si="37"/>
        <v>7.5</v>
      </c>
      <c r="EZ92" s="15">
        <f t="shared" si="37"/>
        <v>5</v>
      </c>
      <c r="FA92" s="15">
        <f t="shared" si="37"/>
        <v>47.5</v>
      </c>
      <c r="FB92" s="15">
        <f t="shared" si="37"/>
        <v>11</v>
      </c>
      <c r="FC92" s="15">
        <f t="shared" si="37"/>
        <v>30</v>
      </c>
      <c r="FD92" s="15">
        <f t="shared" si="37"/>
        <v>4.5</v>
      </c>
      <c r="FE92" s="15">
        <f t="shared" si="37"/>
        <v>1.5</v>
      </c>
      <c r="FF92" s="15">
        <f t="shared" si="37"/>
        <v>7</v>
      </c>
      <c r="FG92" s="15">
        <f t="shared" si="37"/>
        <v>0</v>
      </c>
      <c r="FH92" s="15">
        <f t="shared" si="37"/>
        <v>2</v>
      </c>
      <c r="FI92" s="15">
        <f t="shared" si="37"/>
        <v>38.5</v>
      </c>
      <c r="FJ92" s="15">
        <f t="shared" si="37"/>
        <v>30</v>
      </c>
      <c r="FK92" s="15">
        <f t="shared" si="37"/>
        <v>40</v>
      </c>
      <c r="FL92" s="15">
        <f t="shared" si="37"/>
        <v>23</v>
      </c>
      <c r="FM92" s="15">
        <f t="shared" si="37"/>
        <v>44</v>
      </c>
      <c r="FN92" s="15">
        <f t="shared" si="37"/>
        <v>240.5</v>
      </c>
      <c r="FO92" s="15">
        <f t="shared" si="37"/>
        <v>23</v>
      </c>
      <c r="FP92" s="15">
        <f t="shared" si="37"/>
        <v>72.5</v>
      </c>
      <c r="FQ92" s="15">
        <f t="shared" si="37"/>
        <v>16</v>
      </c>
      <c r="FR92" s="15">
        <f t="shared" si="37"/>
        <v>3.5</v>
      </c>
      <c r="FS92" s="15">
        <f t="shared" si="37"/>
        <v>4</v>
      </c>
      <c r="FT92" s="15">
        <f t="shared" si="37"/>
        <v>2</v>
      </c>
      <c r="FU92" s="15">
        <f t="shared" si="37"/>
        <v>15</v>
      </c>
      <c r="FV92" s="15">
        <f t="shared" si="37"/>
        <v>11</v>
      </c>
      <c r="FW92" s="15">
        <f t="shared" si="37"/>
        <v>5.5</v>
      </c>
      <c r="FX92" s="15">
        <f t="shared" si="37"/>
        <v>2</v>
      </c>
      <c r="FY92" s="16"/>
      <c r="FZ92" s="34">
        <f>SUM(C92:FX92)</f>
        <v>10066</v>
      </c>
      <c r="GA92" s="34"/>
      <c r="GB92" s="9"/>
      <c r="GC92" s="9"/>
      <c r="GD92" s="9"/>
      <c r="GE92" s="17"/>
      <c r="GF92" s="17"/>
      <c r="GG92" s="12"/>
      <c r="GH92" s="21"/>
      <c r="GI92" s="21"/>
      <c r="GJ92" s="21"/>
      <c r="GK92" s="21"/>
      <c r="GL92" s="21"/>
      <c r="GM92" s="21"/>
      <c r="GN92" s="21"/>
      <c r="GO92" s="21"/>
    </row>
    <row r="93" spans="1:197" s="5" customFormat="1" ht="15">
      <c r="A93" s="3" t="s">
        <v>362</v>
      </c>
      <c r="B93" s="2" t="s">
        <v>363</v>
      </c>
      <c r="C93" s="16">
        <f>C28</f>
        <v>0</v>
      </c>
      <c r="D93" s="16">
        <f aca="true" t="shared" si="38" ref="D93:BO93">D28</f>
        <v>0</v>
      </c>
      <c r="E93" s="16">
        <f t="shared" si="38"/>
        <v>0</v>
      </c>
      <c r="F93" s="16">
        <f t="shared" si="38"/>
        <v>14</v>
      </c>
      <c r="G93" s="16">
        <f t="shared" si="38"/>
        <v>0</v>
      </c>
      <c r="H93" s="16">
        <f t="shared" si="38"/>
        <v>0</v>
      </c>
      <c r="I93" s="16">
        <f t="shared" si="38"/>
        <v>0</v>
      </c>
      <c r="J93" s="16">
        <f t="shared" si="38"/>
        <v>0</v>
      </c>
      <c r="K93" s="16">
        <f t="shared" si="38"/>
        <v>0</v>
      </c>
      <c r="L93" s="16">
        <f t="shared" si="38"/>
        <v>0</v>
      </c>
      <c r="M93" s="16">
        <f t="shared" si="38"/>
        <v>0</v>
      </c>
      <c r="N93" s="16">
        <f t="shared" si="38"/>
        <v>0</v>
      </c>
      <c r="O93" s="16">
        <f t="shared" si="38"/>
        <v>0</v>
      </c>
      <c r="P93" s="16">
        <f t="shared" si="38"/>
        <v>0</v>
      </c>
      <c r="Q93" s="16">
        <f t="shared" si="38"/>
        <v>0</v>
      </c>
      <c r="R93" s="16">
        <f t="shared" si="38"/>
        <v>0</v>
      </c>
      <c r="S93" s="16">
        <f t="shared" si="38"/>
        <v>0</v>
      </c>
      <c r="T93" s="16">
        <f t="shared" si="38"/>
        <v>0</v>
      </c>
      <c r="U93" s="16">
        <f t="shared" si="38"/>
        <v>0</v>
      </c>
      <c r="V93" s="16">
        <f t="shared" si="38"/>
        <v>0</v>
      </c>
      <c r="W93" s="16">
        <f t="shared" si="38"/>
        <v>0</v>
      </c>
      <c r="X93" s="16">
        <f t="shared" si="38"/>
        <v>0</v>
      </c>
      <c r="Y93" s="16">
        <f t="shared" si="38"/>
        <v>0</v>
      </c>
      <c r="Z93" s="16">
        <f t="shared" si="38"/>
        <v>0</v>
      </c>
      <c r="AA93" s="16">
        <f t="shared" si="38"/>
        <v>0</v>
      </c>
      <c r="AB93" s="16">
        <f t="shared" si="38"/>
        <v>0</v>
      </c>
      <c r="AC93" s="16">
        <f t="shared" si="38"/>
        <v>0</v>
      </c>
      <c r="AD93" s="16">
        <f t="shared" si="38"/>
        <v>0</v>
      </c>
      <c r="AE93" s="16">
        <f t="shared" si="38"/>
        <v>0</v>
      </c>
      <c r="AF93" s="16">
        <f t="shared" si="38"/>
        <v>0</v>
      </c>
      <c r="AG93" s="16">
        <f t="shared" si="38"/>
        <v>0</v>
      </c>
      <c r="AH93" s="16">
        <f t="shared" si="38"/>
        <v>0</v>
      </c>
      <c r="AI93" s="16">
        <f t="shared" si="38"/>
        <v>0</v>
      </c>
      <c r="AJ93" s="16">
        <f t="shared" si="38"/>
        <v>0</v>
      </c>
      <c r="AK93" s="16">
        <f t="shared" si="38"/>
        <v>0</v>
      </c>
      <c r="AL93" s="16">
        <f t="shared" si="38"/>
        <v>0</v>
      </c>
      <c r="AM93" s="16">
        <f t="shared" si="38"/>
        <v>0</v>
      </c>
      <c r="AN93" s="16">
        <f t="shared" si="38"/>
        <v>0</v>
      </c>
      <c r="AO93" s="16">
        <f t="shared" si="38"/>
        <v>0</v>
      </c>
      <c r="AP93" s="16">
        <f t="shared" si="38"/>
        <v>0</v>
      </c>
      <c r="AQ93" s="16">
        <f t="shared" si="38"/>
        <v>0</v>
      </c>
      <c r="AR93" s="16">
        <f t="shared" si="38"/>
        <v>0</v>
      </c>
      <c r="AS93" s="16">
        <f t="shared" si="38"/>
        <v>0</v>
      </c>
      <c r="AT93" s="16">
        <f t="shared" si="38"/>
        <v>0</v>
      </c>
      <c r="AU93" s="16">
        <f t="shared" si="38"/>
        <v>0</v>
      </c>
      <c r="AV93" s="16">
        <f t="shared" si="38"/>
        <v>0</v>
      </c>
      <c r="AW93" s="16">
        <f t="shared" si="38"/>
        <v>0</v>
      </c>
      <c r="AX93" s="16">
        <f t="shared" si="38"/>
        <v>0</v>
      </c>
      <c r="AY93" s="16">
        <f t="shared" si="38"/>
        <v>0</v>
      </c>
      <c r="AZ93" s="16">
        <f t="shared" si="38"/>
        <v>0</v>
      </c>
      <c r="BA93" s="16">
        <f t="shared" si="38"/>
        <v>0</v>
      </c>
      <c r="BB93" s="16">
        <f t="shared" si="38"/>
        <v>0</v>
      </c>
      <c r="BC93" s="16">
        <f t="shared" si="38"/>
        <v>0</v>
      </c>
      <c r="BD93" s="16">
        <f t="shared" si="38"/>
        <v>0</v>
      </c>
      <c r="BE93" s="16">
        <f t="shared" si="38"/>
        <v>0</v>
      </c>
      <c r="BF93" s="16">
        <f t="shared" si="38"/>
        <v>0</v>
      </c>
      <c r="BG93" s="16">
        <f t="shared" si="38"/>
        <v>0</v>
      </c>
      <c r="BH93" s="16">
        <f t="shared" si="38"/>
        <v>0</v>
      </c>
      <c r="BI93" s="16">
        <f t="shared" si="38"/>
        <v>0</v>
      </c>
      <c r="BJ93" s="16">
        <f t="shared" si="38"/>
        <v>0</v>
      </c>
      <c r="BK93" s="16">
        <f t="shared" si="38"/>
        <v>0</v>
      </c>
      <c r="BL93" s="16">
        <f t="shared" si="38"/>
        <v>0</v>
      </c>
      <c r="BM93" s="16">
        <f t="shared" si="38"/>
        <v>0</v>
      </c>
      <c r="BN93" s="16">
        <f t="shared" si="38"/>
        <v>0</v>
      </c>
      <c r="BO93" s="16">
        <f t="shared" si="38"/>
        <v>0</v>
      </c>
      <c r="BP93" s="16">
        <f aca="true" t="shared" si="39" ref="BP93:EA93">BP28</f>
        <v>0</v>
      </c>
      <c r="BQ93" s="16">
        <f t="shared" si="39"/>
        <v>0</v>
      </c>
      <c r="BR93" s="16">
        <f t="shared" si="39"/>
        <v>0</v>
      </c>
      <c r="BS93" s="16">
        <f t="shared" si="39"/>
        <v>0</v>
      </c>
      <c r="BT93" s="16">
        <f t="shared" si="39"/>
        <v>0</v>
      </c>
      <c r="BU93" s="16">
        <f t="shared" si="39"/>
        <v>0</v>
      </c>
      <c r="BV93" s="16">
        <f t="shared" si="39"/>
        <v>0</v>
      </c>
      <c r="BW93" s="16">
        <f t="shared" si="39"/>
        <v>0</v>
      </c>
      <c r="BX93" s="16">
        <f t="shared" si="39"/>
        <v>0</v>
      </c>
      <c r="BY93" s="16">
        <f t="shared" si="39"/>
        <v>0</v>
      </c>
      <c r="BZ93" s="16">
        <f t="shared" si="39"/>
        <v>0</v>
      </c>
      <c r="CA93" s="16">
        <f t="shared" si="39"/>
        <v>0</v>
      </c>
      <c r="CB93" s="16">
        <f t="shared" si="39"/>
        <v>0</v>
      </c>
      <c r="CC93" s="16">
        <f t="shared" si="39"/>
        <v>0</v>
      </c>
      <c r="CD93" s="16">
        <f t="shared" si="39"/>
        <v>0</v>
      </c>
      <c r="CE93" s="16">
        <f t="shared" si="39"/>
        <v>0</v>
      </c>
      <c r="CF93" s="16">
        <f t="shared" si="39"/>
        <v>0</v>
      </c>
      <c r="CG93" s="16">
        <f t="shared" si="39"/>
        <v>0</v>
      </c>
      <c r="CH93" s="16">
        <f t="shared" si="39"/>
        <v>0</v>
      </c>
      <c r="CI93" s="16">
        <f t="shared" si="39"/>
        <v>0</v>
      </c>
      <c r="CJ93" s="16">
        <f t="shared" si="39"/>
        <v>0</v>
      </c>
      <c r="CK93" s="16">
        <f t="shared" si="39"/>
        <v>0</v>
      </c>
      <c r="CL93" s="16">
        <f t="shared" si="39"/>
        <v>0</v>
      </c>
      <c r="CM93" s="16">
        <f t="shared" si="39"/>
        <v>0</v>
      </c>
      <c r="CN93" s="16">
        <f t="shared" si="39"/>
        <v>0</v>
      </c>
      <c r="CO93" s="16">
        <f t="shared" si="39"/>
        <v>0</v>
      </c>
      <c r="CP93" s="16">
        <f t="shared" si="39"/>
        <v>0</v>
      </c>
      <c r="CQ93" s="16">
        <f t="shared" si="39"/>
        <v>0</v>
      </c>
      <c r="CR93" s="16">
        <f t="shared" si="39"/>
        <v>0</v>
      </c>
      <c r="CS93" s="16">
        <f t="shared" si="39"/>
        <v>0</v>
      </c>
      <c r="CT93" s="16">
        <f t="shared" si="39"/>
        <v>0</v>
      </c>
      <c r="CU93" s="16">
        <f t="shared" si="39"/>
        <v>0</v>
      </c>
      <c r="CV93" s="16">
        <f t="shared" si="39"/>
        <v>0</v>
      </c>
      <c r="CW93" s="16">
        <f t="shared" si="39"/>
        <v>0</v>
      </c>
      <c r="CX93" s="16">
        <f t="shared" si="39"/>
        <v>0</v>
      </c>
      <c r="CY93" s="16">
        <f t="shared" si="39"/>
        <v>0</v>
      </c>
      <c r="CZ93" s="16">
        <f t="shared" si="39"/>
        <v>0</v>
      </c>
      <c r="DA93" s="16">
        <f t="shared" si="39"/>
        <v>0</v>
      </c>
      <c r="DB93" s="16">
        <f t="shared" si="39"/>
        <v>0</v>
      </c>
      <c r="DC93" s="16">
        <f t="shared" si="39"/>
        <v>0</v>
      </c>
      <c r="DD93" s="16">
        <f t="shared" si="39"/>
        <v>0</v>
      </c>
      <c r="DE93" s="16">
        <f t="shared" si="39"/>
        <v>0</v>
      </c>
      <c r="DF93" s="16">
        <f t="shared" si="39"/>
        <v>0</v>
      </c>
      <c r="DG93" s="16">
        <f t="shared" si="39"/>
        <v>0</v>
      </c>
      <c r="DH93" s="16">
        <f t="shared" si="39"/>
        <v>0</v>
      </c>
      <c r="DI93" s="16">
        <f t="shared" si="39"/>
        <v>0</v>
      </c>
      <c r="DJ93" s="16">
        <f t="shared" si="39"/>
        <v>0</v>
      </c>
      <c r="DK93" s="16">
        <f t="shared" si="39"/>
        <v>0</v>
      </c>
      <c r="DL93" s="16">
        <f t="shared" si="39"/>
        <v>0</v>
      </c>
      <c r="DM93" s="16">
        <f t="shared" si="39"/>
        <v>0</v>
      </c>
      <c r="DN93" s="16">
        <f t="shared" si="39"/>
        <v>0</v>
      </c>
      <c r="DO93" s="16">
        <f t="shared" si="39"/>
        <v>0</v>
      </c>
      <c r="DP93" s="16">
        <f t="shared" si="39"/>
        <v>0</v>
      </c>
      <c r="DQ93" s="16">
        <f t="shared" si="39"/>
        <v>0</v>
      </c>
      <c r="DR93" s="16">
        <f t="shared" si="39"/>
        <v>0</v>
      </c>
      <c r="DS93" s="16">
        <f t="shared" si="39"/>
        <v>0</v>
      </c>
      <c r="DT93" s="16">
        <f t="shared" si="39"/>
        <v>0</v>
      </c>
      <c r="DU93" s="16">
        <f t="shared" si="39"/>
        <v>0</v>
      </c>
      <c r="DV93" s="16">
        <f t="shared" si="39"/>
        <v>0</v>
      </c>
      <c r="DW93" s="16">
        <f t="shared" si="39"/>
        <v>0</v>
      </c>
      <c r="DX93" s="16">
        <f t="shared" si="39"/>
        <v>0</v>
      </c>
      <c r="DY93" s="16">
        <f t="shared" si="39"/>
        <v>0</v>
      </c>
      <c r="DZ93" s="16">
        <f t="shared" si="39"/>
        <v>0</v>
      </c>
      <c r="EA93" s="16">
        <f t="shared" si="39"/>
        <v>0</v>
      </c>
      <c r="EB93" s="16">
        <f aca="true" t="shared" si="40" ref="EB93:FX93">EB28</f>
        <v>0</v>
      </c>
      <c r="EC93" s="16">
        <f t="shared" si="40"/>
        <v>0</v>
      </c>
      <c r="ED93" s="16">
        <f t="shared" si="40"/>
        <v>0</v>
      </c>
      <c r="EE93" s="16">
        <f t="shared" si="40"/>
        <v>0</v>
      </c>
      <c r="EF93" s="16">
        <f t="shared" si="40"/>
        <v>0</v>
      </c>
      <c r="EG93" s="16">
        <f t="shared" si="40"/>
        <v>0</v>
      </c>
      <c r="EH93" s="16">
        <f t="shared" si="40"/>
        <v>0</v>
      </c>
      <c r="EI93" s="16">
        <f t="shared" si="40"/>
        <v>0</v>
      </c>
      <c r="EJ93" s="16">
        <f t="shared" si="40"/>
        <v>0</v>
      </c>
      <c r="EK93" s="16">
        <f t="shared" si="40"/>
        <v>0</v>
      </c>
      <c r="EL93" s="16">
        <f t="shared" si="40"/>
        <v>0</v>
      </c>
      <c r="EM93" s="16">
        <f t="shared" si="40"/>
        <v>0</v>
      </c>
      <c r="EN93" s="16">
        <f t="shared" si="40"/>
        <v>0</v>
      </c>
      <c r="EO93" s="16">
        <f t="shared" si="40"/>
        <v>0</v>
      </c>
      <c r="EP93" s="16">
        <f t="shared" si="40"/>
        <v>0</v>
      </c>
      <c r="EQ93" s="16">
        <f t="shared" si="40"/>
        <v>0</v>
      </c>
      <c r="ER93" s="16">
        <f t="shared" si="40"/>
        <v>0</v>
      </c>
      <c r="ES93" s="16">
        <f t="shared" si="40"/>
        <v>0</v>
      </c>
      <c r="ET93" s="16">
        <f t="shared" si="40"/>
        <v>0</v>
      </c>
      <c r="EU93" s="16">
        <f t="shared" si="40"/>
        <v>0</v>
      </c>
      <c r="EV93" s="16">
        <f t="shared" si="40"/>
        <v>0</v>
      </c>
      <c r="EW93" s="16">
        <f t="shared" si="40"/>
        <v>0</v>
      </c>
      <c r="EX93" s="16">
        <f t="shared" si="40"/>
        <v>0</v>
      </c>
      <c r="EY93" s="16">
        <f t="shared" si="40"/>
        <v>0</v>
      </c>
      <c r="EZ93" s="16">
        <f t="shared" si="40"/>
        <v>0</v>
      </c>
      <c r="FA93" s="16">
        <f t="shared" si="40"/>
        <v>0</v>
      </c>
      <c r="FB93" s="16">
        <f t="shared" si="40"/>
        <v>0</v>
      </c>
      <c r="FC93" s="16">
        <f t="shared" si="40"/>
        <v>0</v>
      </c>
      <c r="FD93" s="16">
        <f t="shared" si="40"/>
        <v>0</v>
      </c>
      <c r="FE93" s="16">
        <f t="shared" si="40"/>
        <v>0</v>
      </c>
      <c r="FF93" s="16">
        <f t="shared" si="40"/>
        <v>0</v>
      </c>
      <c r="FG93" s="16">
        <f t="shared" si="40"/>
        <v>0</v>
      </c>
      <c r="FH93" s="16">
        <f t="shared" si="40"/>
        <v>0</v>
      </c>
      <c r="FI93" s="16">
        <f t="shared" si="40"/>
        <v>0</v>
      </c>
      <c r="FJ93" s="16">
        <f t="shared" si="40"/>
        <v>0</v>
      </c>
      <c r="FK93" s="16">
        <f t="shared" si="40"/>
        <v>0</v>
      </c>
      <c r="FL93" s="16">
        <f t="shared" si="40"/>
        <v>0</v>
      </c>
      <c r="FM93" s="16">
        <f t="shared" si="40"/>
        <v>0</v>
      </c>
      <c r="FN93" s="16">
        <f t="shared" si="40"/>
        <v>0</v>
      </c>
      <c r="FO93" s="16">
        <f t="shared" si="40"/>
        <v>0</v>
      </c>
      <c r="FP93" s="16">
        <f t="shared" si="40"/>
        <v>0</v>
      </c>
      <c r="FQ93" s="16">
        <f t="shared" si="40"/>
        <v>0</v>
      </c>
      <c r="FR93" s="16">
        <f t="shared" si="40"/>
        <v>0</v>
      </c>
      <c r="FS93" s="16">
        <f t="shared" si="40"/>
        <v>0</v>
      </c>
      <c r="FT93" s="16">
        <f t="shared" si="40"/>
        <v>0</v>
      </c>
      <c r="FU93" s="16">
        <f t="shared" si="40"/>
        <v>0</v>
      </c>
      <c r="FV93" s="16">
        <f t="shared" si="40"/>
        <v>0</v>
      </c>
      <c r="FW93" s="16">
        <f t="shared" si="40"/>
        <v>0</v>
      </c>
      <c r="FX93" s="16">
        <f t="shared" si="40"/>
        <v>0</v>
      </c>
      <c r="FY93" s="16">
        <f>SUM(C93:FX93)</f>
        <v>14</v>
      </c>
      <c r="FZ93" s="82"/>
      <c r="GA93" s="82"/>
      <c r="GB93" s="83"/>
      <c r="GC93" s="83"/>
      <c r="GD93" s="83"/>
      <c r="GE93" s="20"/>
      <c r="GF93" s="20"/>
      <c r="GG93" s="19"/>
      <c r="GH93" s="18"/>
      <c r="GI93" s="18"/>
      <c r="GJ93" s="18"/>
      <c r="GK93" s="18"/>
      <c r="GL93" s="18"/>
      <c r="GM93" s="18"/>
      <c r="GN93" s="18"/>
      <c r="GO93" s="18"/>
    </row>
    <row r="94" spans="1:197" s="5" customFormat="1" ht="15">
      <c r="A94" s="3" t="s">
        <v>364</v>
      </c>
      <c r="B94" s="2" t="s">
        <v>365</v>
      </c>
      <c r="C94" s="16">
        <v>0</v>
      </c>
      <c r="D94" s="16">
        <f aca="true" t="shared" si="41" ref="D94:BO94">D25</f>
        <v>1963.5</v>
      </c>
      <c r="E94" s="16">
        <f t="shared" si="41"/>
        <v>459.5</v>
      </c>
      <c r="F94" s="16">
        <f t="shared" si="41"/>
        <v>616.5</v>
      </c>
      <c r="G94" s="16">
        <f t="shared" si="41"/>
        <v>0</v>
      </c>
      <c r="H94" s="16">
        <f t="shared" si="41"/>
        <v>0</v>
      </c>
      <c r="I94" s="16">
        <f t="shared" si="41"/>
        <v>504.5</v>
      </c>
      <c r="J94" s="16">
        <f t="shared" si="41"/>
        <v>0</v>
      </c>
      <c r="K94" s="16">
        <f t="shared" si="41"/>
        <v>0</v>
      </c>
      <c r="L94" s="16">
        <f t="shared" si="41"/>
        <v>0</v>
      </c>
      <c r="M94" s="16">
        <f t="shared" si="41"/>
        <v>0</v>
      </c>
      <c r="N94" s="16">
        <f t="shared" si="41"/>
        <v>0</v>
      </c>
      <c r="O94" s="16">
        <f t="shared" si="41"/>
        <v>0</v>
      </c>
      <c r="P94" s="16">
        <f t="shared" si="41"/>
        <v>0</v>
      </c>
      <c r="Q94" s="16">
        <f t="shared" si="41"/>
        <v>0</v>
      </c>
      <c r="R94" s="16">
        <f t="shared" si="41"/>
        <v>0</v>
      </c>
      <c r="S94" s="16">
        <f t="shared" si="41"/>
        <v>0</v>
      </c>
      <c r="T94" s="16">
        <f t="shared" si="41"/>
        <v>0</v>
      </c>
      <c r="U94" s="16">
        <f t="shared" si="41"/>
        <v>0</v>
      </c>
      <c r="V94" s="16">
        <f t="shared" si="41"/>
        <v>0</v>
      </c>
      <c r="W94" s="16">
        <f t="shared" si="41"/>
        <v>0</v>
      </c>
      <c r="X94" s="16">
        <f t="shared" si="41"/>
        <v>0</v>
      </c>
      <c r="Y94" s="16">
        <f t="shared" si="41"/>
        <v>0</v>
      </c>
      <c r="Z94" s="16">
        <f t="shared" si="41"/>
        <v>0</v>
      </c>
      <c r="AA94" s="16">
        <f t="shared" si="41"/>
        <v>0</v>
      </c>
      <c r="AB94" s="16">
        <f t="shared" si="41"/>
        <v>0</v>
      </c>
      <c r="AC94" s="16">
        <f t="shared" si="41"/>
        <v>0</v>
      </c>
      <c r="AD94" s="16">
        <f t="shared" si="41"/>
        <v>0</v>
      </c>
      <c r="AE94" s="16">
        <f t="shared" si="41"/>
        <v>0</v>
      </c>
      <c r="AF94" s="16">
        <f t="shared" si="41"/>
        <v>0</v>
      </c>
      <c r="AG94" s="16">
        <f t="shared" si="41"/>
        <v>0</v>
      </c>
      <c r="AH94" s="16">
        <f t="shared" si="41"/>
        <v>0</v>
      </c>
      <c r="AI94" s="16">
        <f t="shared" si="41"/>
        <v>0</v>
      </c>
      <c r="AJ94" s="16">
        <f t="shared" si="41"/>
        <v>0</v>
      </c>
      <c r="AK94" s="16">
        <f t="shared" si="41"/>
        <v>0</v>
      </c>
      <c r="AL94" s="16">
        <f t="shared" si="41"/>
        <v>0</v>
      </c>
      <c r="AM94" s="16">
        <f t="shared" si="41"/>
        <v>0</v>
      </c>
      <c r="AN94" s="16">
        <f t="shared" si="41"/>
        <v>0</v>
      </c>
      <c r="AO94" s="16">
        <f t="shared" si="41"/>
        <v>0</v>
      </c>
      <c r="AP94" s="16">
        <f t="shared" si="41"/>
        <v>0</v>
      </c>
      <c r="AQ94" s="16">
        <f t="shared" si="41"/>
        <v>0</v>
      </c>
      <c r="AR94" s="16">
        <f t="shared" si="41"/>
        <v>0</v>
      </c>
      <c r="AS94" s="16">
        <f t="shared" si="41"/>
        <v>129.5</v>
      </c>
      <c r="AT94" s="16">
        <f t="shared" si="41"/>
        <v>0</v>
      </c>
      <c r="AU94" s="16">
        <f t="shared" si="41"/>
        <v>0</v>
      </c>
      <c r="AV94" s="16">
        <f t="shared" si="41"/>
        <v>0</v>
      </c>
      <c r="AW94" s="16">
        <f t="shared" si="41"/>
        <v>0</v>
      </c>
      <c r="AX94" s="16">
        <f t="shared" si="41"/>
        <v>0</v>
      </c>
      <c r="AY94" s="16">
        <f t="shared" si="41"/>
        <v>62.5</v>
      </c>
      <c r="AZ94" s="16">
        <f t="shared" si="41"/>
        <v>0</v>
      </c>
      <c r="BA94" s="16">
        <f t="shared" si="41"/>
        <v>0</v>
      </c>
      <c r="BB94" s="16">
        <f t="shared" si="41"/>
        <v>0</v>
      </c>
      <c r="BC94" s="16">
        <f t="shared" si="41"/>
        <v>2049</v>
      </c>
      <c r="BD94" s="16">
        <f t="shared" si="41"/>
        <v>0</v>
      </c>
      <c r="BE94" s="16">
        <f t="shared" si="41"/>
        <v>0</v>
      </c>
      <c r="BF94" s="16">
        <f t="shared" si="41"/>
        <v>0</v>
      </c>
      <c r="BG94" s="16">
        <f t="shared" si="41"/>
        <v>0</v>
      </c>
      <c r="BH94" s="16">
        <f t="shared" si="41"/>
        <v>0</v>
      </c>
      <c r="BI94" s="16">
        <f t="shared" si="41"/>
        <v>0</v>
      </c>
      <c r="BJ94" s="16">
        <f t="shared" si="41"/>
        <v>0</v>
      </c>
      <c r="BK94" s="16">
        <f t="shared" si="41"/>
        <v>0</v>
      </c>
      <c r="BL94" s="16">
        <f t="shared" si="41"/>
        <v>0</v>
      </c>
      <c r="BM94" s="16">
        <f t="shared" si="41"/>
        <v>0</v>
      </c>
      <c r="BN94" s="16">
        <f t="shared" si="41"/>
        <v>0</v>
      </c>
      <c r="BO94" s="16">
        <f t="shared" si="41"/>
        <v>0</v>
      </c>
      <c r="BP94" s="16">
        <f aca="true" t="shared" si="42" ref="BP94:EA94">BP25</f>
        <v>0</v>
      </c>
      <c r="BQ94" s="16">
        <f t="shared" si="42"/>
        <v>198</v>
      </c>
      <c r="BR94" s="16">
        <f t="shared" si="42"/>
        <v>0</v>
      </c>
      <c r="BS94" s="16">
        <f t="shared" si="42"/>
        <v>0</v>
      </c>
      <c r="BT94" s="16">
        <f t="shared" si="42"/>
        <v>0</v>
      </c>
      <c r="BU94" s="16">
        <f t="shared" si="42"/>
        <v>0</v>
      </c>
      <c r="BV94" s="16">
        <f t="shared" si="42"/>
        <v>0</v>
      </c>
      <c r="BW94" s="16">
        <f t="shared" si="42"/>
        <v>0</v>
      </c>
      <c r="BX94" s="16">
        <f t="shared" si="42"/>
        <v>0</v>
      </c>
      <c r="BY94" s="16">
        <f t="shared" si="42"/>
        <v>0</v>
      </c>
      <c r="BZ94" s="16">
        <f t="shared" si="42"/>
        <v>0</v>
      </c>
      <c r="CA94" s="16">
        <f t="shared" si="42"/>
        <v>0</v>
      </c>
      <c r="CB94" s="16">
        <f t="shared" si="42"/>
        <v>0</v>
      </c>
      <c r="CC94" s="16">
        <f t="shared" si="42"/>
        <v>0</v>
      </c>
      <c r="CD94" s="16">
        <f t="shared" si="42"/>
        <v>0</v>
      </c>
      <c r="CE94" s="16">
        <f t="shared" si="42"/>
        <v>0</v>
      </c>
      <c r="CF94" s="16">
        <f t="shared" si="42"/>
        <v>0</v>
      </c>
      <c r="CG94" s="16">
        <f t="shared" si="42"/>
        <v>0</v>
      </c>
      <c r="CH94" s="16">
        <f t="shared" si="42"/>
        <v>0</v>
      </c>
      <c r="CI94" s="16">
        <f t="shared" si="42"/>
        <v>0</v>
      </c>
      <c r="CJ94" s="16">
        <f t="shared" si="42"/>
        <v>0</v>
      </c>
      <c r="CK94" s="16">
        <f t="shared" si="42"/>
        <v>349</v>
      </c>
      <c r="CL94" s="16">
        <f t="shared" si="42"/>
        <v>0</v>
      </c>
      <c r="CM94" s="16">
        <f t="shared" si="42"/>
        <v>0</v>
      </c>
      <c r="CN94" s="16">
        <f t="shared" si="42"/>
        <v>232</v>
      </c>
      <c r="CO94" s="16">
        <f t="shared" si="42"/>
        <v>0</v>
      </c>
      <c r="CP94" s="16">
        <f t="shared" si="42"/>
        <v>0</v>
      </c>
      <c r="CQ94" s="16">
        <f t="shared" si="42"/>
        <v>0</v>
      </c>
      <c r="CR94" s="16">
        <f t="shared" si="42"/>
        <v>0</v>
      </c>
      <c r="CS94" s="16">
        <f t="shared" si="42"/>
        <v>0</v>
      </c>
      <c r="CT94" s="16">
        <f t="shared" si="42"/>
        <v>0</v>
      </c>
      <c r="CU94" s="16">
        <f t="shared" si="42"/>
        <v>0</v>
      </c>
      <c r="CV94" s="16">
        <f t="shared" si="42"/>
        <v>0</v>
      </c>
      <c r="CW94" s="16">
        <f t="shared" si="42"/>
        <v>0</v>
      </c>
      <c r="CX94" s="16">
        <f t="shared" si="42"/>
        <v>0</v>
      </c>
      <c r="CY94" s="16">
        <f t="shared" si="42"/>
        <v>0</v>
      </c>
      <c r="CZ94" s="16">
        <f t="shared" si="42"/>
        <v>0</v>
      </c>
      <c r="DA94" s="16">
        <f t="shared" si="42"/>
        <v>0</v>
      </c>
      <c r="DB94" s="16">
        <f t="shared" si="42"/>
        <v>0</v>
      </c>
      <c r="DC94" s="16">
        <f t="shared" si="42"/>
        <v>0</v>
      </c>
      <c r="DD94" s="16">
        <f t="shared" si="42"/>
        <v>0</v>
      </c>
      <c r="DE94" s="16">
        <f t="shared" si="42"/>
        <v>0</v>
      </c>
      <c r="DF94" s="16">
        <f t="shared" si="42"/>
        <v>594.5</v>
      </c>
      <c r="DG94" s="16">
        <f t="shared" si="42"/>
        <v>0</v>
      </c>
      <c r="DH94" s="16">
        <f t="shared" si="42"/>
        <v>0</v>
      </c>
      <c r="DI94" s="16">
        <f t="shared" si="42"/>
        <v>0</v>
      </c>
      <c r="DJ94" s="16">
        <f t="shared" si="42"/>
        <v>0</v>
      </c>
      <c r="DK94" s="16">
        <f t="shared" si="42"/>
        <v>0</v>
      </c>
      <c r="DL94" s="16">
        <f t="shared" si="42"/>
        <v>0</v>
      </c>
      <c r="DM94" s="16">
        <f t="shared" si="42"/>
        <v>0</v>
      </c>
      <c r="DN94" s="16">
        <f t="shared" si="42"/>
        <v>0</v>
      </c>
      <c r="DO94" s="16">
        <f t="shared" si="42"/>
        <v>0</v>
      </c>
      <c r="DP94" s="16">
        <f t="shared" si="42"/>
        <v>0</v>
      </c>
      <c r="DQ94" s="16">
        <f t="shared" si="42"/>
        <v>0</v>
      </c>
      <c r="DR94" s="16">
        <f t="shared" si="42"/>
        <v>0</v>
      </c>
      <c r="DS94" s="16">
        <f t="shared" si="42"/>
        <v>0</v>
      </c>
      <c r="DT94" s="16">
        <f t="shared" si="42"/>
        <v>0</v>
      </c>
      <c r="DU94" s="16">
        <f t="shared" si="42"/>
        <v>0</v>
      </c>
      <c r="DV94" s="16">
        <f t="shared" si="42"/>
        <v>0</v>
      </c>
      <c r="DW94" s="16">
        <f t="shared" si="42"/>
        <v>0</v>
      </c>
      <c r="DX94" s="16">
        <f t="shared" si="42"/>
        <v>0</v>
      </c>
      <c r="DY94" s="16">
        <f t="shared" si="42"/>
        <v>0</v>
      </c>
      <c r="DZ94" s="16">
        <f t="shared" si="42"/>
        <v>0</v>
      </c>
      <c r="EA94" s="16">
        <f t="shared" si="42"/>
        <v>0</v>
      </c>
      <c r="EB94" s="16">
        <f aca="true" t="shared" si="43" ref="EB94:FX94">EB25</f>
        <v>0</v>
      </c>
      <c r="EC94" s="16">
        <f t="shared" si="43"/>
        <v>0</v>
      </c>
      <c r="ED94" s="16">
        <f t="shared" si="43"/>
        <v>0</v>
      </c>
      <c r="EE94" s="16">
        <f t="shared" si="43"/>
        <v>0</v>
      </c>
      <c r="EF94" s="16">
        <f t="shared" si="43"/>
        <v>0</v>
      </c>
      <c r="EG94" s="16">
        <f t="shared" si="43"/>
        <v>0</v>
      </c>
      <c r="EH94" s="16">
        <f t="shared" si="43"/>
        <v>0</v>
      </c>
      <c r="EI94" s="16">
        <f t="shared" si="43"/>
        <v>155</v>
      </c>
      <c r="EJ94" s="16">
        <f t="shared" si="43"/>
        <v>0</v>
      </c>
      <c r="EK94" s="16">
        <f t="shared" si="43"/>
        <v>0</v>
      </c>
      <c r="EL94" s="16">
        <f t="shared" si="43"/>
        <v>0</v>
      </c>
      <c r="EM94" s="16">
        <f t="shared" si="43"/>
        <v>0</v>
      </c>
      <c r="EN94" s="16">
        <f t="shared" si="43"/>
        <v>0</v>
      </c>
      <c r="EO94" s="16">
        <f t="shared" si="43"/>
        <v>0</v>
      </c>
      <c r="EP94" s="16">
        <f t="shared" si="43"/>
        <v>0</v>
      </c>
      <c r="EQ94" s="16">
        <f t="shared" si="43"/>
        <v>0</v>
      </c>
      <c r="ER94" s="16">
        <f t="shared" si="43"/>
        <v>0</v>
      </c>
      <c r="ES94" s="16">
        <f t="shared" si="43"/>
        <v>0</v>
      </c>
      <c r="ET94" s="16">
        <f t="shared" si="43"/>
        <v>0</v>
      </c>
      <c r="EU94" s="16">
        <f t="shared" si="43"/>
        <v>0</v>
      </c>
      <c r="EV94" s="16">
        <f t="shared" si="43"/>
        <v>0</v>
      </c>
      <c r="EW94" s="16">
        <f t="shared" si="43"/>
        <v>0</v>
      </c>
      <c r="EX94" s="16">
        <f t="shared" si="43"/>
        <v>0</v>
      </c>
      <c r="EY94" s="16">
        <f t="shared" si="43"/>
        <v>0</v>
      </c>
      <c r="EZ94" s="16">
        <f t="shared" si="43"/>
        <v>0</v>
      </c>
      <c r="FA94" s="16">
        <f t="shared" si="43"/>
        <v>0</v>
      </c>
      <c r="FB94" s="16">
        <f t="shared" si="43"/>
        <v>0</v>
      </c>
      <c r="FC94" s="16">
        <f t="shared" si="43"/>
        <v>0</v>
      </c>
      <c r="FD94" s="16">
        <f t="shared" si="43"/>
        <v>0</v>
      </c>
      <c r="FE94" s="16">
        <f t="shared" si="43"/>
        <v>0</v>
      </c>
      <c r="FF94" s="16">
        <f t="shared" si="43"/>
        <v>0</v>
      </c>
      <c r="FG94" s="16">
        <f t="shared" si="43"/>
        <v>0</v>
      </c>
      <c r="FH94" s="16">
        <f t="shared" si="43"/>
        <v>0</v>
      </c>
      <c r="FI94" s="16">
        <f t="shared" si="43"/>
        <v>0</v>
      </c>
      <c r="FJ94" s="16">
        <f t="shared" si="43"/>
        <v>0</v>
      </c>
      <c r="FK94" s="16">
        <f t="shared" si="43"/>
        <v>0</v>
      </c>
      <c r="FL94" s="16">
        <f t="shared" si="43"/>
        <v>0</v>
      </c>
      <c r="FM94" s="16">
        <f t="shared" si="43"/>
        <v>0</v>
      </c>
      <c r="FN94" s="16">
        <f t="shared" si="43"/>
        <v>0</v>
      </c>
      <c r="FO94" s="16">
        <f t="shared" si="43"/>
        <v>0</v>
      </c>
      <c r="FP94" s="16">
        <f t="shared" si="43"/>
        <v>0</v>
      </c>
      <c r="FQ94" s="16">
        <f t="shared" si="43"/>
        <v>0</v>
      </c>
      <c r="FR94" s="16">
        <f t="shared" si="43"/>
        <v>0</v>
      </c>
      <c r="FS94" s="16">
        <f t="shared" si="43"/>
        <v>0</v>
      </c>
      <c r="FT94" s="16">
        <f t="shared" si="43"/>
        <v>0</v>
      </c>
      <c r="FU94" s="16">
        <f t="shared" si="43"/>
        <v>0</v>
      </c>
      <c r="FV94" s="16">
        <f t="shared" si="43"/>
        <v>0</v>
      </c>
      <c r="FW94" s="16">
        <f t="shared" si="43"/>
        <v>0</v>
      </c>
      <c r="FX94" s="16">
        <f t="shared" si="43"/>
        <v>0</v>
      </c>
      <c r="FY94" s="16">
        <f>SUM(C94:FX94)</f>
        <v>7313.5</v>
      </c>
      <c r="FZ94" s="82"/>
      <c r="GA94" s="82"/>
      <c r="GB94" s="82"/>
      <c r="GC94" s="82"/>
      <c r="GD94" s="82"/>
      <c r="GE94" s="16"/>
      <c r="GF94" s="19"/>
      <c r="GG94" s="19"/>
      <c r="GH94" s="18"/>
      <c r="GI94" s="18"/>
      <c r="GJ94" s="18"/>
      <c r="GK94" s="18"/>
      <c r="GL94" s="18"/>
      <c r="GM94" s="18"/>
      <c r="GN94" s="18"/>
      <c r="GO94" s="18"/>
    </row>
    <row r="95" spans="1:197" s="5" customFormat="1" ht="15">
      <c r="A95" s="3" t="s">
        <v>366</v>
      </c>
      <c r="B95" s="2" t="s">
        <v>367</v>
      </c>
      <c r="C95" s="16">
        <f>ROUND(C26*2*$A$81,1)</f>
        <v>0</v>
      </c>
      <c r="D95" s="16">
        <f aca="true" t="shared" si="44" ref="D95:BO95">ROUND(D26*2*$A$81,1)</f>
        <v>10.5</v>
      </c>
      <c r="E95" s="16">
        <f t="shared" si="44"/>
        <v>5.5</v>
      </c>
      <c r="F95" s="16">
        <f t="shared" si="44"/>
        <v>6.5</v>
      </c>
      <c r="G95" s="16">
        <f t="shared" si="44"/>
        <v>0</v>
      </c>
      <c r="H95" s="16">
        <f t="shared" si="44"/>
        <v>0</v>
      </c>
      <c r="I95" s="16">
        <f t="shared" si="44"/>
        <v>3.6</v>
      </c>
      <c r="J95" s="16">
        <f t="shared" si="44"/>
        <v>0</v>
      </c>
      <c r="K95" s="16">
        <f t="shared" si="44"/>
        <v>0</v>
      </c>
      <c r="L95" s="16">
        <f t="shared" si="44"/>
        <v>0</v>
      </c>
      <c r="M95" s="16">
        <f t="shared" si="44"/>
        <v>0</v>
      </c>
      <c r="N95" s="16">
        <f t="shared" si="44"/>
        <v>0</v>
      </c>
      <c r="O95" s="16">
        <f t="shared" si="44"/>
        <v>0</v>
      </c>
      <c r="P95" s="16">
        <f t="shared" si="44"/>
        <v>0</v>
      </c>
      <c r="Q95" s="16">
        <f t="shared" si="44"/>
        <v>0</v>
      </c>
      <c r="R95" s="16">
        <f t="shared" si="44"/>
        <v>0</v>
      </c>
      <c r="S95" s="16">
        <f t="shared" si="44"/>
        <v>0</v>
      </c>
      <c r="T95" s="16">
        <f t="shared" si="44"/>
        <v>0</v>
      </c>
      <c r="U95" s="16">
        <f t="shared" si="44"/>
        <v>0</v>
      </c>
      <c r="V95" s="16">
        <f t="shared" si="44"/>
        <v>0</v>
      </c>
      <c r="W95" s="16">
        <f t="shared" si="44"/>
        <v>0</v>
      </c>
      <c r="X95" s="16">
        <f t="shared" si="44"/>
        <v>0</v>
      </c>
      <c r="Y95" s="16">
        <f t="shared" si="44"/>
        <v>0</v>
      </c>
      <c r="Z95" s="16">
        <f t="shared" si="44"/>
        <v>0</v>
      </c>
      <c r="AA95" s="16">
        <f t="shared" si="44"/>
        <v>0</v>
      </c>
      <c r="AB95" s="16">
        <f t="shared" si="44"/>
        <v>0</v>
      </c>
      <c r="AC95" s="16">
        <f t="shared" si="44"/>
        <v>0</v>
      </c>
      <c r="AD95" s="16">
        <f t="shared" si="44"/>
        <v>0</v>
      </c>
      <c r="AE95" s="16">
        <f t="shared" si="44"/>
        <v>0</v>
      </c>
      <c r="AF95" s="16">
        <f t="shared" si="44"/>
        <v>0</v>
      </c>
      <c r="AG95" s="16">
        <f t="shared" si="44"/>
        <v>0</v>
      </c>
      <c r="AH95" s="16">
        <f t="shared" si="44"/>
        <v>0</v>
      </c>
      <c r="AI95" s="16">
        <f t="shared" si="44"/>
        <v>0</v>
      </c>
      <c r="AJ95" s="16">
        <f t="shared" si="44"/>
        <v>0</v>
      </c>
      <c r="AK95" s="16">
        <f t="shared" si="44"/>
        <v>0</v>
      </c>
      <c r="AL95" s="16">
        <f t="shared" si="44"/>
        <v>0</v>
      </c>
      <c r="AM95" s="16">
        <f t="shared" si="44"/>
        <v>0</v>
      </c>
      <c r="AN95" s="16">
        <f t="shared" si="44"/>
        <v>0</v>
      </c>
      <c r="AO95" s="16">
        <f t="shared" si="44"/>
        <v>0</v>
      </c>
      <c r="AP95" s="16">
        <f t="shared" si="44"/>
        <v>0</v>
      </c>
      <c r="AQ95" s="16">
        <f t="shared" si="44"/>
        <v>0</v>
      </c>
      <c r="AR95" s="16">
        <f t="shared" si="44"/>
        <v>0</v>
      </c>
      <c r="AS95" s="16">
        <f t="shared" si="44"/>
        <v>1.4</v>
      </c>
      <c r="AT95" s="16">
        <f t="shared" si="44"/>
        <v>0</v>
      </c>
      <c r="AU95" s="16">
        <f t="shared" si="44"/>
        <v>0</v>
      </c>
      <c r="AV95" s="16">
        <f t="shared" si="44"/>
        <v>0</v>
      </c>
      <c r="AW95" s="16">
        <f t="shared" si="44"/>
        <v>0</v>
      </c>
      <c r="AX95" s="16">
        <f t="shared" si="44"/>
        <v>0</v>
      </c>
      <c r="AY95" s="16">
        <f t="shared" si="44"/>
        <v>1</v>
      </c>
      <c r="AZ95" s="16">
        <f t="shared" si="44"/>
        <v>0</v>
      </c>
      <c r="BA95" s="16">
        <f t="shared" si="44"/>
        <v>0</v>
      </c>
      <c r="BB95" s="16">
        <f t="shared" si="44"/>
        <v>0</v>
      </c>
      <c r="BC95" s="16">
        <f t="shared" si="44"/>
        <v>8.5</v>
      </c>
      <c r="BD95" s="16">
        <f t="shared" si="44"/>
        <v>0</v>
      </c>
      <c r="BE95" s="16">
        <f t="shared" si="44"/>
        <v>0</v>
      </c>
      <c r="BF95" s="16">
        <f t="shared" si="44"/>
        <v>0</v>
      </c>
      <c r="BG95" s="16">
        <f t="shared" si="44"/>
        <v>0</v>
      </c>
      <c r="BH95" s="16">
        <f t="shared" si="44"/>
        <v>0</v>
      </c>
      <c r="BI95" s="16">
        <f t="shared" si="44"/>
        <v>0</v>
      </c>
      <c r="BJ95" s="16">
        <f t="shared" si="44"/>
        <v>0</v>
      </c>
      <c r="BK95" s="16">
        <f t="shared" si="44"/>
        <v>0</v>
      </c>
      <c r="BL95" s="16">
        <f t="shared" si="44"/>
        <v>0</v>
      </c>
      <c r="BM95" s="16">
        <f t="shared" si="44"/>
        <v>0</v>
      </c>
      <c r="BN95" s="16">
        <f t="shared" si="44"/>
        <v>0</v>
      </c>
      <c r="BO95" s="16">
        <f t="shared" si="44"/>
        <v>0</v>
      </c>
      <c r="BP95" s="16">
        <f aca="true" t="shared" si="45" ref="BP95:EA95">ROUND(BP26*2*$A$81,1)</f>
        <v>0</v>
      </c>
      <c r="BQ95" s="16">
        <f t="shared" si="45"/>
        <v>3</v>
      </c>
      <c r="BR95" s="16">
        <f t="shared" si="45"/>
        <v>0</v>
      </c>
      <c r="BS95" s="16">
        <f t="shared" si="45"/>
        <v>0</v>
      </c>
      <c r="BT95" s="16">
        <f t="shared" si="45"/>
        <v>0</v>
      </c>
      <c r="BU95" s="16">
        <f t="shared" si="45"/>
        <v>0</v>
      </c>
      <c r="BV95" s="16">
        <f t="shared" si="45"/>
        <v>0</v>
      </c>
      <c r="BW95" s="16">
        <f t="shared" si="45"/>
        <v>0</v>
      </c>
      <c r="BX95" s="16">
        <f t="shared" si="45"/>
        <v>0</v>
      </c>
      <c r="BY95" s="16">
        <f t="shared" si="45"/>
        <v>0</v>
      </c>
      <c r="BZ95" s="16">
        <f t="shared" si="45"/>
        <v>0</v>
      </c>
      <c r="CA95" s="16">
        <f t="shared" si="45"/>
        <v>0</v>
      </c>
      <c r="CB95" s="16">
        <f t="shared" si="45"/>
        <v>0</v>
      </c>
      <c r="CC95" s="16">
        <f t="shared" si="45"/>
        <v>0</v>
      </c>
      <c r="CD95" s="16">
        <f t="shared" si="45"/>
        <v>0</v>
      </c>
      <c r="CE95" s="16">
        <f t="shared" si="45"/>
        <v>0</v>
      </c>
      <c r="CF95" s="16">
        <f t="shared" si="45"/>
        <v>0</v>
      </c>
      <c r="CG95" s="16">
        <f t="shared" si="45"/>
        <v>0</v>
      </c>
      <c r="CH95" s="16">
        <f t="shared" si="45"/>
        <v>0</v>
      </c>
      <c r="CI95" s="16">
        <f t="shared" si="45"/>
        <v>0</v>
      </c>
      <c r="CJ95" s="16">
        <f t="shared" si="45"/>
        <v>0</v>
      </c>
      <c r="CK95" s="16">
        <f t="shared" si="45"/>
        <v>0</v>
      </c>
      <c r="CL95" s="16">
        <f t="shared" si="45"/>
        <v>0</v>
      </c>
      <c r="CM95" s="16">
        <f t="shared" si="45"/>
        <v>0</v>
      </c>
      <c r="CN95" s="16">
        <f t="shared" si="45"/>
        <v>5.3</v>
      </c>
      <c r="CO95" s="16">
        <f t="shared" si="45"/>
        <v>0</v>
      </c>
      <c r="CP95" s="16">
        <f t="shared" si="45"/>
        <v>0</v>
      </c>
      <c r="CQ95" s="16">
        <f t="shared" si="45"/>
        <v>0</v>
      </c>
      <c r="CR95" s="16">
        <f t="shared" si="45"/>
        <v>0</v>
      </c>
      <c r="CS95" s="16">
        <f t="shared" si="45"/>
        <v>0</v>
      </c>
      <c r="CT95" s="16">
        <f t="shared" si="45"/>
        <v>0</v>
      </c>
      <c r="CU95" s="16">
        <f t="shared" si="45"/>
        <v>0</v>
      </c>
      <c r="CV95" s="16">
        <f t="shared" si="45"/>
        <v>0</v>
      </c>
      <c r="CW95" s="16">
        <f t="shared" si="45"/>
        <v>0</v>
      </c>
      <c r="CX95" s="16">
        <f t="shared" si="45"/>
        <v>0</v>
      </c>
      <c r="CY95" s="16">
        <f t="shared" si="45"/>
        <v>0</v>
      </c>
      <c r="CZ95" s="16">
        <f t="shared" si="45"/>
        <v>0</v>
      </c>
      <c r="DA95" s="16">
        <f t="shared" si="45"/>
        <v>0</v>
      </c>
      <c r="DB95" s="16">
        <f t="shared" si="45"/>
        <v>0</v>
      </c>
      <c r="DC95" s="16">
        <f t="shared" si="45"/>
        <v>0</v>
      </c>
      <c r="DD95" s="16">
        <f t="shared" si="45"/>
        <v>0</v>
      </c>
      <c r="DE95" s="16">
        <f t="shared" si="45"/>
        <v>0</v>
      </c>
      <c r="DF95" s="16">
        <f t="shared" si="45"/>
        <v>7.1</v>
      </c>
      <c r="DG95" s="16">
        <f t="shared" si="45"/>
        <v>0</v>
      </c>
      <c r="DH95" s="16">
        <f t="shared" si="45"/>
        <v>0</v>
      </c>
      <c r="DI95" s="16">
        <f t="shared" si="45"/>
        <v>0</v>
      </c>
      <c r="DJ95" s="16">
        <f t="shared" si="45"/>
        <v>0</v>
      </c>
      <c r="DK95" s="16">
        <f t="shared" si="45"/>
        <v>0</v>
      </c>
      <c r="DL95" s="16">
        <f t="shared" si="45"/>
        <v>0</v>
      </c>
      <c r="DM95" s="16">
        <f t="shared" si="45"/>
        <v>0</v>
      </c>
      <c r="DN95" s="16">
        <f t="shared" si="45"/>
        <v>0</v>
      </c>
      <c r="DO95" s="16">
        <f t="shared" si="45"/>
        <v>0</v>
      </c>
      <c r="DP95" s="16">
        <f t="shared" si="45"/>
        <v>0</v>
      </c>
      <c r="DQ95" s="16">
        <f t="shared" si="45"/>
        <v>0</v>
      </c>
      <c r="DR95" s="16">
        <f t="shared" si="45"/>
        <v>0</v>
      </c>
      <c r="DS95" s="16">
        <f t="shared" si="45"/>
        <v>0</v>
      </c>
      <c r="DT95" s="16">
        <f t="shared" si="45"/>
        <v>0</v>
      </c>
      <c r="DU95" s="16">
        <f t="shared" si="45"/>
        <v>0</v>
      </c>
      <c r="DV95" s="16">
        <f t="shared" si="45"/>
        <v>0</v>
      </c>
      <c r="DW95" s="16">
        <f t="shared" si="45"/>
        <v>0</v>
      </c>
      <c r="DX95" s="16">
        <f t="shared" si="45"/>
        <v>0</v>
      </c>
      <c r="DY95" s="16">
        <f t="shared" si="45"/>
        <v>0</v>
      </c>
      <c r="DZ95" s="16">
        <f t="shared" si="45"/>
        <v>0</v>
      </c>
      <c r="EA95" s="16">
        <f t="shared" si="45"/>
        <v>0</v>
      </c>
      <c r="EB95" s="16">
        <f aca="true" t="shared" si="46" ref="EB95:FX95">ROUND(EB26*2*$A$81,1)</f>
        <v>0</v>
      </c>
      <c r="EC95" s="16">
        <f t="shared" si="46"/>
        <v>0</v>
      </c>
      <c r="ED95" s="16">
        <f t="shared" si="46"/>
        <v>0</v>
      </c>
      <c r="EE95" s="16">
        <f t="shared" si="46"/>
        <v>0</v>
      </c>
      <c r="EF95" s="16">
        <f t="shared" si="46"/>
        <v>0</v>
      </c>
      <c r="EG95" s="16">
        <f t="shared" si="46"/>
        <v>0</v>
      </c>
      <c r="EH95" s="16">
        <f t="shared" si="46"/>
        <v>0</v>
      </c>
      <c r="EI95" s="16">
        <f t="shared" si="46"/>
        <v>0</v>
      </c>
      <c r="EJ95" s="16">
        <f t="shared" si="46"/>
        <v>0</v>
      </c>
      <c r="EK95" s="16">
        <f t="shared" si="46"/>
        <v>0</v>
      </c>
      <c r="EL95" s="16">
        <f t="shared" si="46"/>
        <v>0</v>
      </c>
      <c r="EM95" s="16">
        <f t="shared" si="46"/>
        <v>0</v>
      </c>
      <c r="EN95" s="16">
        <f t="shared" si="46"/>
        <v>0</v>
      </c>
      <c r="EO95" s="16">
        <f t="shared" si="46"/>
        <v>0</v>
      </c>
      <c r="EP95" s="16">
        <f t="shared" si="46"/>
        <v>0</v>
      </c>
      <c r="EQ95" s="16">
        <f t="shared" si="46"/>
        <v>0</v>
      </c>
      <c r="ER95" s="16">
        <f t="shared" si="46"/>
        <v>0</v>
      </c>
      <c r="ES95" s="16">
        <f t="shared" si="46"/>
        <v>0</v>
      </c>
      <c r="ET95" s="16">
        <f t="shared" si="46"/>
        <v>0</v>
      </c>
      <c r="EU95" s="16">
        <f t="shared" si="46"/>
        <v>0</v>
      </c>
      <c r="EV95" s="16">
        <f t="shared" si="46"/>
        <v>0</v>
      </c>
      <c r="EW95" s="16">
        <f t="shared" si="46"/>
        <v>0</v>
      </c>
      <c r="EX95" s="16">
        <f t="shared" si="46"/>
        <v>0</v>
      </c>
      <c r="EY95" s="16">
        <f t="shared" si="46"/>
        <v>0</v>
      </c>
      <c r="EZ95" s="16">
        <f t="shared" si="46"/>
        <v>0</v>
      </c>
      <c r="FA95" s="16">
        <f t="shared" si="46"/>
        <v>0</v>
      </c>
      <c r="FB95" s="16">
        <f t="shared" si="46"/>
        <v>0</v>
      </c>
      <c r="FC95" s="16">
        <f t="shared" si="46"/>
        <v>0</v>
      </c>
      <c r="FD95" s="16">
        <f t="shared" si="46"/>
        <v>0</v>
      </c>
      <c r="FE95" s="16">
        <f t="shared" si="46"/>
        <v>0</v>
      </c>
      <c r="FF95" s="16">
        <f t="shared" si="46"/>
        <v>0</v>
      </c>
      <c r="FG95" s="16">
        <f t="shared" si="46"/>
        <v>0</v>
      </c>
      <c r="FH95" s="16">
        <f t="shared" si="46"/>
        <v>0</v>
      </c>
      <c r="FI95" s="16">
        <f t="shared" si="46"/>
        <v>0</v>
      </c>
      <c r="FJ95" s="16">
        <f t="shared" si="46"/>
        <v>0</v>
      </c>
      <c r="FK95" s="16">
        <f t="shared" si="46"/>
        <v>0</v>
      </c>
      <c r="FL95" s="16">
        <f t="shared" si="46"/>
        <v>0</v>
      </c>
      <c r="FM95" s="16">
        <f t="shared" si="46"/>
        <v>0</v>
      </c>
      <c r="FN95" s="16">
        <f t="shared" si="46"/>
        <v>0</v>
      </c>
      <c r="FO95" s="16">
        <f t="shared" si="46"/>
        <v>0</v>
      </c>
      <c r="FP95" s="16">
        <f t="shared" si="46"/>
        <v>0</v>
      </c>
      <c r="FQ95" s="16">
        <f t="shared" si="46"/>
        <v>0</v>
      </c>
      <c r="FR95" s="16">
        <f t="shared" si="46"/>
        <v>0</v>
      </c>
      <c r="FS95" s="16">
        <f t="shared" si="46"/>
        <v>0</v>
      </c>
      <c r="FT95" s="16">
        <f t="shared" si="46"/>
        <v>0</v>
      </c>
      <c r="FU95" s="16">
        <f t="shared" si="46"/>
        <v>0</v>
      </c>
      <c r="FV95" s="16">
        <f t="shared" si="46"/>
        <v>0</v>
      </c>
      <c r="FW95" s="16">
        <f t="shared" si="46"/>
        <v>0</v>
      </c>
      <c r="FX95" s="16">
        <f t="shared" si="46"/>
        <v>0</v>
      </c>
      <c r="FY95" s="16">
        <f>SUM(C95:FX95)</f>
        <v>52.4</v>
      </c>
      <c r="FZ95" s="82"/>
      <c r="GA95" s="82"/>
      <c r="GB95" s="82"/>
      <c r="GC95" s="82"/>
      <c r="GD95" s="82"/>
      <c r="GE95" s="16"/>
      <c r="GF95" s="19"/>
      <c r="GG95" s="19"/>
      <c r="GH95" s="18"/>
      <c r="GI95" s="18"/>
      <c r="GJ95" s="18"/>
      <c r="GK95" s="18"/>
      <c r="GL95" s="18"/>
      <c r="GM95" s="18"/>
      <c r="GN95" s="18"/>
      <c r="GO95" s="18"/>
    </row>
    <row r="96" spans="1:197" s="5" customFormat="1" ht="15">
      <c r="A96" s="3" t="s">
        <v>368</v>
      </c>
      <c r="B96" s="2" t="s">
        <v>369</v>
      </c>
      <c r="C96" s="29">
        <f>C88+C91+C92+C93+C94+C95</f>
        <v>5815.5</v>
      </c>
      <c r="D96" s="29">
        <f aca="true" t="shared" si="47" ref="D96:BO96">D88+D91+D92+D93+D94+D95</f>
        <v>38247.5</v>
      </c>
      <c r="E96" s="29">
        <f t="shared" si="47"/>
        <v>7221.4</v>
      </c>
      <c r="F96" s="29">
        <f t="shared" si="47"/>
        <v>15458.9</v>
      </c>
      <c r="G96" s="29">
        <f t="shared" si="47"/>
        <v>1047.6</v>
      </c>
      <c r="H96" s="29">
        <f t="shared" si="47"/>
        <v>952.5</v>
      </c>
      <c r="I96" s="29">
        <f t="shared" si="47"/>
        <v>10051.4</v>
      </c>
      <c r="J96" s="29">
        <f t="shared" si="47"/>
        <v>2097.6000000000004</v>
      </c>
      <c r="K96" s="29">
        <f t="shared" si="47"/>
        <v>297.4</v>
      </c>
      <c r="L96" s="29">
        <f t="shared" si="47"/>
        <v>2931.4</v>
      </c>
      <c r="M96" s="29">
        <f t="shared" si="47"/>
        <v>1489.5</v>
      </c>
      <c r="N96" s="29">
        <f t="shared" si="47"/>
        <v>49785</v>
      </c>
      <c r="O96" s="29">
        <f t="shared" si="47"/>
        <v>14928</v>
      </c>
      <c r="P96" s="29">
        <f t="shared" si="47"/>
        <v>157.1</v>
      </c>
      <c r="Q96" s="29">
        <f t="shared" si="47"/>
        <v>36461.8</v>
      </c>
      <c r="R96" s="29">
        <f t="shared" si="47"/>
        <v>453.59999999999997</v>
      </c>
      <c r="S96" s="29">
        <f t="shared" si="47"/>
        <v>1482.3</v>
      </c>
      <c r="T96" s="29">
        <f t="shared" si="47"/>
        <v>147</v>
      </c>
      <c r="U96" s="29">
        <f t="shared" si="47"/>
        <v>67.2</v>
      </c>
      <c r="V96" s="29">
        <f t="shared" si="47"/>
        <v>270</v>
      </c>
      <c r="W96" s="29">
        <f t="shared" si="47"/>
        <v>65.5</v>
      </c>
      <c r="X96" s="29">
        <f t="shared" si="47"/>
        <v>48.7</v>
      </c>
      <c r="Y96" s="29">
        <f t="shared" si="47"/>
        <v>528.6</v>
      </c>
      <c r="Z96" s="29">
        <f t="shared" si="47"/>
        <v>269.3</v>
      </c>
      <c r="AA96" s="29">
        <f t="shared" si="47"/>
        <v>26120.2</v>
      </c>
      <c r="AB96" s="29">
        <f t="shared" si="47"/>
        <v>28201.5</v>
      </c>
      <c r="AC96" s="29">
        <f t="shared" si="47"/>
        <v>935</v>
      </c>
      <c r="AD96" s="29">
        <f t="shared" si="47"/>
        <v>1068.8</v>
      </c>
      <c r="AE96" s="29">
        <f t="shared" si="47"/>
        <v>114.5</v>
      </c>
      <c r="AF96" s="29">
        <f t="shared" si="47"/>
        <v>175.6</v>
      </c>
      <c r="AG96" s="29">
        <f t="shared" si="47"/>
        <v>907.1</v>
      </c>
      <c r="AH96" s="29">
        <f t="shared" si="47"/>
        <v>1050</v>
      </c>
      <c r="AI96" s="29">
        <f t="shared" si="47"/>
        <v>328.4</v>
      </c>
      <c r="AJ96" s="29">
        <f t="shared" si="47"/>
        <v>253.70000000000002</v>
      </c>
      <c r="AK96" s="29">
        <f t="shared" si="47"/>
        <v>235.9</v>
      </c>
      <c r="AL96" s="29">
        <f t="shared" si="47"/>
        <v>270.5</v>
      </c>
      <c r="AM96" s="29">
        <f t="shared" si="47"/>
        <v>485.6</v>
      </c>
      <c r="AN96" s="29">
        <f t="shared" si="47"/>
        <v>449</v>
      </c>
      <c r="AO96" s="29">
        <f t="shared" si="47"/>
        <v>5063.4</v>
      </c>
      <c r="AP96" s="29">
        <f t="shared" si="47"/>
        <v>74870.5</v>
      </c>
      <c r="AQ96" s="29">
        <f t="shared" si="47"/>
        <v>267</v>
      </c>
      <c r="AR96" s="29">
        <f t="shared" si="47"/>
        <v>56594.4</v>
      </c>
      <c r="AS96" s="29">
        <f t="shared" si="47"/>
        <v>6124.599999999999</v>
      </c>
      <c r="AT96" s="29">
        <f t="shared" si="47"/>
        <v>2572.3</v>
      </c>
      <c r="AU96" s="29">
        <f t="shared" si="47"/>
        <v>357.7</v>
      </c>
      <c r="AV96" s="29">
        <f t="shared" si="47"/>
        <v>306</v>
      </c>
      <c r="AW96" s="29">
        <f t="shared" si="47"/>
        <v>222.4</v>
      </c>
      <c r="AX96" s="29">
        <f t="shared" si="47"/>
        <v>45.800000000000004</v>
      </c>
      <c r="AY96" s="29">
        <f t="shared" si="47"/>
        <v>582.3</v>
      </c>
      <c r="AZ96" s="29">
        <f t="shared" si="47"/>
        <v>10355.099999999999</v>
      </c>
      <c r="BA96" s="29">
        <f t="shared" si="47"/>
        <v>8575.3</v>
      </c>
      <c r="BB96" s="29">
        <f t="shared" si="47"/>
        <v>7208.6</v>
      </c>
      <c r="BC96" s="29">
        <f t="shared" si="47"/>
        <v>30041.800000000003</v>
      </c>
      <c r="BD96" s="29">
        <f t="shared" si="47"/>
        <v>4405.3</v>
      </c>
      <c r="BE96" s="29">
        <f t="shared" si="47"/>
        <v>1434.5</v>
      </c>
      <c r="BF96" s="29">
        <f t="shared" si="47"/>
        <v>22408.9</v>
      </c>
      <c r="BG96" s="29">
        <f t="shared" si="47"/>
        <v>942.2</v>
      </c>
      <c r="BH96" s="29">
        <f t="shared" si="47"/>
        <v>648.5</v>
      </c>
      <c r="BI96" s="29">
        <f t="shared" si="47"/>
        <v>238.6</v>
      </c>
      <c r="BJ96" s="29">
        <f t="shared" si="47"/>
        <v>5667.7</v>
      </c>
      <c r="BK96" s="29">
        <f t="shared" si="47"/>
        <v>13952.2</v>
      </c>
      <c r="BL96" s="29">
        <f t="shared" si="47"/>
        <v>165.8</v>
      </c>
      <c r="BM96" s="29">
        <f t="shared" si="47"/>
        <v>305.5</v>
      </c>
      <c r="BN96" s="29">
        <f t="shared" si="47"/>
        <v>3775.8</v>
      </c>
      <c r="BO96" s="29">
        <f t="shared" si="47"/>
        <v>1630.8999999999999</v>
      </c>
      <c r="BP96" s="29">
        <f aca="true" t="shared" si="48" ref="BP96:EA96">BP88+BP91+BP92+BP93+BP94+BP95</f>
        <v>207.7</v>
      </c>
      <c r="BQ96" s="29">
        <f t="shared" si="48"/>
        <v>5334</v>
      </c>
      <c r="BR96" s="29">
        <f t="shared" si="48"/>
        <v>4530.5</v>
      </c>
      <c r="BS96" s="29">
        <f t="shared" si="48"/>
        <v>1153.2</v>
      </c>
      <c r="BT96" s="29">
        <f t="shared" si="48"/>
        <v>331</v>
      </c>
      <c r="BU96" s="29">
        <f t="shared" si="48"/>
        <v>446.70000000000005</v>
      </c>
      <c r="BV96" s="29">
        <f t="shared" si="48"/>
        <v>1301.6000000000001</v>
      </c>
      <c r="BW96" s="29">
        <f t="shared" si="48"/>
        <v>1724</v>
      </c>
      <c r="BX96" s="29">
        <f t="shared" si="48"/>
        <v>82.39999999999999</v>
      </c>
      <c r="BY96" s="29">
        <f t="shared" si="48"/>
        <v>573.3000000000001</v>
      </c>
      <c r="BZ96" s="29">
        <f t="shared" si="48"/>
        <v>234.10000000000002</v>
      </c>
      <c r="CA96" s="29">
        <f t="shared" si="48"/>
        <v>188.10000000000002</v>
      </c>
      <c r="CB96" s="29">
        <f t="shared" si="48"/>
        <v>80816.3</v>
      </c>
      <c r="CC96" s="29">
        <f t="shared" si="48"/>
        <v>175.8</v>
      </c>
      <c r="CD96" s="29">
        <f t="shared" si="48"/>
        <v>79.1</v>
      </c>
      <c r="CE96" s="29">
        <f t="shared" si="48"/>
        <v>149.89999999999998</v>
      </c>
      <c r="CF96" s="29">
        <f t="shared" si="48"/>
        <v>117</v>
      </c>
      <c r="CG96" s="29">
        <f t="shared" si="48"/>
        <v>183</v>
      </c>
      <c r="CH96" s="29">
        <f t="shared" si="48"/>
        <v>121.3</v>
      </c>
      <c r="CI96" s="29">
        <f t="shared" si="48"/>
        <v>735.8</v>
      </c>
      <c r="CJ96" s="29">
        <f t="shared" si="48"/>
        <v>1088.5</v>
      </c>
      <c r="CK96" s="29">
        <f t="shared" si="48"/>
        <v>4792.7</v>
      </c>
      <c r="CL96" s="29">
        <f t="shared" si="48"/>
        <v>1323.2</v>
      </c>
      <c r="CM96" s="29">
        <f t="shared" si="48"/>
        <v>770.2</v>
      </c>
      <c r="CN96" s="29">
        <f t="shared" si="48"/>
        <v>26075</v>
      </c>
      <c r="CO96" s="29">
        <f t="shared" si="48"/>
        <v>14639.4</v>
      </c>
      <c r="CP96" s="29">
        <f t="shared" si="48"/>
        <v>1126.2</v>
      </c>
      <c r="CQ96" s="29">
        <f t="shared" si="48"/>
        <v>1435.8</v>
      </c>
      <c r="CR96" s="29">
        <f t="shared" si="48"/>
        <v>198.3</v>
      </c>
      <c r="CS96" s="29">
        <f t="shared" si="48"/>
        <v>337.6</v>
      </c>
      <c r="CT96" s="29">
        <f t="shared" si="48"/>
        <v>110.7</v>
      </c>
      <c r="CU96" s="29">
        <f t="shared" si="48"/>
        <v>33.6</v>
      </c>
      <c r="CV96" s="29">
        <f t="shared" si="48"/>
        <v>55.5</v>
      </c>
      <c r="CW96" s="29">
        <f t="shared" si="48"/>
        <v>167.1</v>
      </c>
      <c r="CX96" s="29">
        <f t="shared" si="48"/>
        <v>451.5</v>
      </c>
      <c r="CY96" s="29">
        <f t="shared" si="48"/>
        <v>50.900000000000006</v>
      </c>
      <c r="CZ96" s="29">
        <f t="shared" si="48"/>
        <v>2300.6</v>
      </c>
      <c r="DA96" s="29">
        <f t="shared" si="48"/>
        <v>180</v>
      </c>
      <c r="DB96" s="29">
        <f t="shared" si="48"/>
        <v>308</v>
      </c>
      <c r="DC96" s="29">
        <f t="shared" si="48"/>
        <v>172</v>
      </c>
      <c r="DD96" s="29">
        <f t="shared" si="48"/>
        <v>124.9</v>
      </c>
      <c r="DE96" s="29">
        <f t="shared" si="48"/>
        <v>462.8</v>
      </c>
      <c r="DF96" s="29">
        <f t="shared" si="48"/>
        <v>21558.5</v>
      </c>
      <c r="DG96" s="29">
        <f t="shared" si="48"/>
        <v>97.7</v>
      </c>
      <c r="DH96" s="29">
        <f t="shared" si="48"/>
        <v>2224.8</v>
      </c>
      <c r="DI96" s="29">
        <f t="shared" si="48"/>
        <v>2821</v>
      </c>
      <c r="DJ96" s="29">
        <f t="shared" si="48"/>
        <v>665.1</v>
      </c>
      <c r="DK96" s="29">
        <f t="shared" si="48"/>
        <v>367.29999999999995</v>
      </c>
      <c r="DL96" s="29">
        <f t="shared" si="48"/>
        <v>6029</v>
      </c>
      <c r="DM96" s="29">
        <f t="shared" si="48"/>
        <v>311.5</v>
      </c>
      <c r="DN96" s="29">
        <f t="shared" si="48"/>
        <v>1428.3</v>
      </c>
      <c r="DO96" s="29">
        <f t="shared" si="48"/>
        <v>2990.4</v>
      </c>
      <c r="DP96" s="29">
        <f t="shared" si="48"/>
        <v>200.1</v>
      </c>
      <c r="DQ96" s="29">
        <f t="shared" si="48"/>
        <v>497.29999999999995</v>
      </c>
      <c r="DR96" s="29">
        <f t="shared" si="48"/>
        <v>1330.5</v>
      </c>
      <c r="DS96" s="29">
        <f t="shared" si="48"/>
        <v>825.9</v>
      </c>
      <c r="DT96" s="29">
        <f t="shared" si="48"/>
        <v>174.9</v>
      </c>
      <c r="DU96" s="29">
        <f t="shared" si="48"/>
        <v>411.1</v>
      </c>
      <c r="DV96" s="29">
        <f t="shared" si="48"/>
        <v>199</v>
      </c>
      <c r="DW96" s="29">
        <f t="shared" si="48"/>
        <v>360.6</v>
      </c>
      <c r="DX96" s="29">
        <f t="shared" si="48"/>
        <v>214.3</v>
      </c>
      <c r="DY96" s="29">
        <f t="shared" si="48"/>
        <v>333.6</v>
      </c>
      <c r="DZ96" s="29">
        <f t="shared" si="48"/>
        <v>1115.5</v>
      </c>
      <c r="EA96" s="29">
        <f t="shared" si="48"/>
        <v>520.3</v>
      </c>
      <c r="EB96" s="29">
        <f aca="true" t="shared" si="49" ref="EB96:FX96">EB88+EB91+EB92+EB93+EB94+EB95</f>
        <v>592.2</v>
      </c>
      <c r="EC96" s="29">
        <f t="shared" si="49"/>
        <v>290.2</v>
      </c>
      <c r="ED96" s="29">
        <f t="shared" si="49"/>
        <v>1645.8</v>
      </c>
      <c r="EE96" s="29">
        <f t="shared" si="49"/>
        <v>227.2</v>
      </c>
      <c r="EF96" s="29">
        <f t="shared" si="49"/>
        <v>1571.8999999999999</v>
      </c>
      <c r="EG96" s="29">
        <f t="shared" si="49"/>
        <v>272.7</v>
      </c>
      <c r="EH96" s="29">
        <f t="shared" si="49"/>
        <v>226.9</v>
      </c>
      <c r="EI96" s="29">
        <f t="shared" si="49"/>
        <v>17128.3</v>
      </c>
      <c r="EJ96" s="29">
        <f t="shared" si="49"/>
        <v>8579.9</v>
      </c>
      <c r="EK96" s="29">
        <f t="shared" si="49"/>
        <v>647.8</v>
      </c>
      <c r="EL96" s="29">
        <f t="shared" si="49"/>
        <v>454.1</v>
      </c>
      <c r="EM96" s="29">
        <f t="shared" si="49"/>
        <v>569</v>
      </c>
      <c r="EN96" s="29">
        <f t="shared" si="49"/>
        <v>1041.6</v>
      </c>
      <c r="EO96" s="29">
        <f t="shared" si="49"/>
        <v>469.3</v>
      </c>
      <c r="EP96" s="29">
        <f t="shared" si="49"/>
        <v>392.79999999999995</v>
      </c>
      <c r="EQ96" s="29">
        <f t="shared" si="49"/>
        <v>2234.7</v>
      </c>
      <c r="ER96" s="29">
        <f t="shared" si="49"/>
        <v>378.6</v>
      </c>
      <c r="ES96" s="29">
        <f t="shared" si="49"/>
        <v>116.5</v>
      </c>
      <c r="ET96" s="29">
        <f t="shared" si="49"/>
        <v>199.6</v>
      </c>
      <c r="EU96" s="29">
        <f t="shared" si="49"/>
        <v>580.1</v>
      </c>
      <c r="EV96" s="29">
        <f t="shared" si="49"/>
        <v>67.3</v>
      </c>
      <c r="EW96" s="29">
        <f t="shared" si="49"/>
        <v>721.6</v>
      </c>
      <c r="EX96" s="29">
        <f t="shared" si="49"/>
        <v>259.5</v>
      </c>
      <c r="EY96" s="29">
        <f t="shared" si="49"/>
        <v>240</v>
      </c>
      <c r="EZ96" s="29">
        <f t="shared" si="49"/>
        <v>124.4</v>
      </c>
      <c r="FA96" s="29">
        <f t="shared" si="49"/>
        <v>2940.8</v>
      </c>
      <c r="FB96" s="29">
        <f t="shared" si="49"/>
        <v>411</v>
      </c>
      <c r="FC96" s="29">
        <f t="shared" si="49"/>
        <v>2667.4</v>
      </c>
      <c r="FD96" s="29">
        <f t="shared" si="49"/>
        <v>369.8</v>
      </c>
      <c r="FE96" s="29">
        <f t="shared" si="49"/>
        <v>101</v>
      </c>
      <c r="FF96" s="29">
        <f t="shared" si="49"/>
        <v>186.7</v>
      </c>
      <c r="FG96" s="29">
        <f t="shared" si="49"/>
        <v>107</v>
      </c>
      <c r="FH96" s="29">
        <f t="shared" si="49"/>
        <v>94.8</v>
      </c>
      <c r="FI96" s="29">
        <f t="shared" si="49"/>
        <v>1811.3</v>
      </c>
      <c r="FJ96" s="29">
        <f t="shared" si="49"/>
        <v>1749.9</v>
      </c>
      <c r="FK96" s="29">
        <f t="shared" si="49"/>
        <v>2143.3</v>
      </c>
      <c r="FL96" s="29">
        <f t="shared" si="49"/>
        <v>4315.9</v>
      </c>
      <c r="FM96" s="29">
        <f t="shared" si="49"/>
        <v>3075.9</v>
      </c>
      <c r="FN96" s="29">
        <f t="shared" si="49"/>
        <v>18867</v>
      </c>
      <c r="FO96" s="29">
        <f t="shared" si="49"/>
        <v>1104.1999999999998</v>
      </c>
      <c r="FP96" s="29">
        <f t="shared" si="49"/>
        <v>2280.4</v>
      </c>
      <c r="FQ96" s="29">
        <f t="shared" si="49"/>
        <v>831.5</v>
      </c>
      <c r="FR96" s="29">
        <f t="shared" si="49"/>
        <v>147.3</v>
      </c>
      <c r="FS96" s="29">
        <f t="shared" si="49"/>
        <v>163.9</v>
      </c>
      <c r="FT96" s="29">
        <f t="shared" si="49"/>
        <v>95.39999999999999</v>
      </c>
      <c r="FU96" s="29">
        <f t="shared" si="49"/>
        <v>782.9</v>
      </c>
      <c r="FV96" s="29">
        <f t="shared" si="49"/>
        <v>670.4</v>
      </c>
      <c r="FW96" s="29">
        <f t="shared" si="49"/>
        <v>137.3</v>
      </c>
      <c r="FX96" s="29">
        <f t="shared" si="49"/>
        <v>82</v>
      </c>
      <c r="FY96" s="29">
        <f>FY93+FY94+FY95+FY98+FY100</f>
        <v>10126.9</v>
      </c>
      <c r="FZ96" s="16">
        <f aca="true" t="shared" si="50" ref="FZ96:FZ103">SUM(C96:FX96)</f>
        <v>793168.8000000007</v>
      </c>
      <c r="GA96" s="16"/>
      <c r="GB96" s="82"/>
      <c r="GC96" s="82"/>
      <c r="GD96" s="82"/>
      <c r="GE96" s="16"/>
      <c r="GF96" s="16"/>
      <c r="GG96" s="19"/>
      <c r="GH96" s="18"/>
      <c r="GI96" s="18"/>
      <c r="GJ96" s="18"/>
      <c r="GK96" s="18"/>
      <c r="GL96" s="18"/>
      <c r="GM96" s="18"/>
      <c r="GN96" s="18"/>
      <c r="GO96" s="18"/>
    </row>
    <row r="97" spans="1:197" s="5" customFormat="1" ht="15">
      <c r="A97" s="4" t="s">
        <v>370</v>
      </c>
      <c r="B97" s="2" t="s">
        <v>371</v>
      </c>
      <c r="C97" s="16">
        <f aca="true" t="shared" si="51" ref="C97:BO97">C8</f>
        <v>0</v>
      </c>
      <c r="D97" s="16">
        <f t="shared" si="51"/>
        <v>0</v>
      </c>
      <c r="E97" s="16">
        <f t="shared" si="51"/>
        <v>0</v>
      </c>
      <c r="F97" s="16">
        <f t="shared" si="51"/>
        <v>0</v>
      </c>
      <c r="G97" s="16">
        <f t="shared" si="51"/>
        <v>0</v>
      </c>
      <c r="H97" s="16">
        <f t="shared" si="51"/>
        <v>0</v>
      </c>
      <c r="I97" s="16">
        <f t="shared" si="51"/>
        <v>0</v>
      </c>
      <c r="J97" s="16">
        <f t="shared" si="51"/>
        <v>0</v>
      </c>
      <c r="K97" s="16">
        <f t="shared" si="51"/>
        <v>0</v>
      </c>
      <c r="L97" s="16">
        <f t="shared" si="51"/>
        <v>0</v>
      </c>
      <c r="M97" s="16">
        <f t="shared" si="51"/>
        <v>0</v>
      </c>
      <c r="N97" s="16">
        <f t="shared" si="51"/>
        <v>3</v>
      </c>
      <c r="O97" s="16">
        <f t="shared" si="51"/>
        <v>0</v>
      </c>
      <c r="P97" s="16">
        <f t="shared" si="51"/>
        <v>0</v>
      </c>
      <c r="Q97" s="16">
        <f t="shared" si="51"/>
        <v>90</v>
      </c>
      <c r="R97" s="16">
        <f t="shared" si="51"/>
        <v>0</v>
      </c>
      <c r="S97" s="16">
        <f t="shared" si="51"/>
        <v>0</v>
      </c>
      <c r="T97" s="16">
        <f t="shared" si="51"/>
        <v>0</v>
      </c>
      <c r="U97" s="16">
        <f t="shared" si="51"/>
        <v>0</v>
      </c>
      <c r="V97" s="16">
        <f t="shared" si="51"/>
        <v>0</v>
      </c>
      <c r="W97" s="16">
        <f t="shared" si="51"/>
        <v>0</v>
      </c>
      <c r="X97" s="16">
        <f t="shared" si="51"/>
        <v>0</v>
      </c>
      <c r="Y97" s="16">
        <f t="shared" si="51"/>
        <v>0</v>
      </c>
      <c r="Z97" s="16">
        <f t="shared" si="51"/>
        <v>2</v>
      </c>
      <c r="AA97" s="16">
        <f t="shared" si="51"/>
        <v>0</v>
      </c>
      <c r="AB97" s="16">
        <f t="shared" si="51"/>
        <v>0</v>
      </c>
      <c r="AC97" s="16">
        <f t="shared" si="51"/>
        <v>4</v>
      </c>
      <c r="AD97" s="16">
        <f t="shared" si="51"/>
        <v>0</v>
      </c>
      <c r="AE97" s="16">
        <f t="shared" si="51"/>
        <v>0</v>
      </c>
      <c r="AF97" s="16">
        <f t="shared" si="51"/>
        <v>0</v>
      </c>
      <c r="AG97" s="16">
        <f t="shared" si="51"/>
        <v>0</v>
      </c>
      <c r="AH97" s="16">
        <f t="shared" si="51"/>
        <v>0</v>
      </c>
      <c r="AI97" s="16">
        <f t="shared" si="51"/>
        <v>0</v>
      </c>
      <c r="AJ97" s="16">
        <f t="shared" si="51"/>
        <v>0</v>
      </c>
      <c r="AK97" s="16">
        <f t="shared" si="51"/>
        <v>0</v>
      </c>
      <c r="AL97" s="16">
        <f t="shared" si="51"/>
        <v>0</v>
      </c>
      <c r="AM97" s="16">
        <f t="shared" si="51"/>
        <v>0</v>
      </c>
      <c r="AN97" s="16">
        <f t="shared" si="51"/>
        <v>0</v>
      </c>
      <c r="AO97" s="16">
        <f t="shared" si="51"/>
        <v>0</v>
      </c>
      <c r="AP97" s="16">
        <f t="shared" si="51"/>
        <v>41</v>
      </c>
      <c r="AQ97" s="16">
        <f t="shared" si="51"/>
        <v>0</v>
      </c>
      <c r="AR97" s="16">
        <f t="shared" si="51"/>
        <v>0</v>
      </c>
      <c r="AS97" s="16">
        <f t="shared" si="51"/>
        <v>0</v>
      </c>
      <c r="AT97" s="16">
        <f t="shared" si="51"/>
        <v>4</v>
      </c>
      <c r="AU97" s="16">
        <f t="shared" si="51"/>
        <v>0</v>
      </c>
      <c r="AV97" s="16">
        <f t="shared" si="51"/>
        <v>0</v>
      </c>
      <c r="AW97" s="16">
        <f t="shared" si="51"/>
        <v>0</v>
      </c>
      <c r="AX97" s="16">
        <f t="shared" si="51"/>
        <v>0</v>
      </c>
      <c r="AY97" s="16">
        <f t="shared" si="51"/>
        <v>0</v>
      </c>
      <c r="AZ97" s="16">
        <f t="shared" si="51"/>
        <v>0</v>
      </c>
      <c r="BA97" s="16">
        <f t="shared" si="51"/>
        <v>3</v>
      </c>
      <c r="BB97" s="16">
        <f t="shared" si="51"/>
        <v>0</v>
      </c>
      <c r="BC97" s="16">
        <f t="shared" si="51"/>
        <v>1.5</v>
      </c>
      <c r="BD97" s="16">
        <f t="shared" si="51"/>
        <v>0</v>
      </c>
      <c r="BE97" s="16">
        <f t="shared" si="51"/>
        <v>0</v>
      </c>
      <c r="BF97" s="16">
        <f t="shared" si="51"/>
        <v>0</v>
      </c>
      <c r="BG97" s="16">
        <f t="shared" si="51"/>
        <v>0</v>
      </c>
      <c r="BH97" s="16">
        <f t="shared" si="51"/>
        <v>0</v>
      </c>
      <c r="BI97" s="16">
        <f t="shared" si="51"/>
        <v>0</v>
      </c>
      <c r="BJ97" s="16">
        <f t="shared" si="51"/>
        <v>0</v>
      </c>
      <c r="BK97" s="16">
        <f t="shared" si="51"/>
        <v>0</v>
      </c>
      <c r="BL97" s="16">
        <f t="shared" si="51"/>
        <v>10</v>
      </c>
      <c r="BM97" s="16">
        <f t="shared" si="51"/>
        <v>0</v>
      </c>
      <c r="BN97" s="16">
        <f t="shared" si="51"/>
        <v>0</v>
      </c>
      <c r="BO97" s="16">
        <f t="shared" si="51"/>
        <v>0</v>
      </c>
      <c r="BP97" s="16">
        <f aca="true" t="shared" si="52" ref="BP97:EA97">BP8</f>
        <v>0</v>
      </c>
      <c r="BQ97" s="16">
        <f t="shared" si="52"/>
        <v>0</v>
      </c>
      <c r="BR97" s="16">
        <f t="shared" si="52"/>
        <v>0</v>
      </c>
      <c r="BS97" s="16">
        <f t="shared" si="52"/>
        <v>0</v>
      </c>
      <c r="BT97" s="16">
        <f t="shared" si="52"/>
        <v>0</v>
      </c>
      <c r="BU97" s="16">
        <f t="shared" si="52"/>
        <v>0</v>
      </c>
      <c r="BV97" s="16">
        <f t="shared" si="52"/>
        <v>0</v>
      </c>
      <c r="BW97" s="16">
        <f t="shared" si="52"/>
        <v>0</v>
      </c>
      <c r="BX97" s="16">
        <f t="shared" si="52"/>
        <v>0</v>
      </c>
      <c r="BY97" s="16">
        <f t="shared" si="52"/>
        <v>0</v>
      </c>
      <c r="BZ97" s="16">
        <f t="shared" si="52"/>
        <v>0</v>
      </c>
      <c r="CA97" s="16">
        <f t="shared" si="52"/>
        <v>0</v>
      </c>
      <c r="CB97" s="16">
        <f t="shared" si="52"/>
        <v>0</v>
      </c>
      <c r="CC97" s="16">
        <f t="shared" si="52"/>
        <v>0</v>
      </c>
      <c r="CD97" s="16">
        <f t="shared" si="52"/>
        <v>0</v>
      </c>
      <c r="CE97" s="16">
        <f t="shared" si="52"/>
        <v>0</v>
      </c>
      <c r="CF97" s="16">
        <f t="shared" si="52"/>
        <v>0</v>
      </c>
      <c r="CG97" s="16">
        <f t="shared" si="52"/>
        <v>0</v>
      </c>
      <c r="CH97" s="16">
        <f t="shared" si="52"/>
        <v>0</v>
      </c>
      <c r="CI97" s="16">
        <f t="shared" si="52"/>
        <v>0</v>
      </c>
      <c r="CJ97" s="16">
        <f t="shared" si="52"/>
        <v>0</v>
      </c>
      <c r="CK97" s="16">
        <f t="shared" si="52"/>
        <v>0</v>
      </c>
      <c r="CL97" s="16">
        <f t="shared" si="52"/>
        <v>0</v>
      </c>
      <c r="CM97" s="16">
        <f t="shared" si="52"/>
        <v>0</v>
      </c>
      <c r="CN97" s="16">
        <f t="shared" si="52"/>
        <v>9</v>
      </c>
      <c r="CO97" s="16">
        <f t="shared" si="52"/>
        <v>0</v>
      </c>
      <c r="CP97" s="16">
        <f t="shared" si="52"/>
        <v>0</v>
      </c>
      <c r="CQ97" s="16">
        <f t="shared" si="52"/>
        <v>0</v>
      </c>
      <c r="CR97" s="16">
        <f t="shared" si="52"/>
        <v>0</v>
      </c>
      <c r="CS97" s="16">
        <f t="shared" si="52"/>
        <v>0</v>
      </c>
      <c r="CT97" s="16">
        <f t="shared" si="52"/>
        <v>0</v>
      </c>
      <c r="CU97" s="16">
        <f t="shared" si="52"/>
        <v>0</v>
      </c>
      <c r="CV97" s="16">
        <f t="shared" si="52"/>
        <v>0</v>
      </c>
      <c r="CW97" s="16">
        <f t="shared" si="52"/>
        <v>0</v>
      </c>
      <c r="CX97" s="16">
        <f t="shared" si="52"/>
        <v>0</v>
      </c>
      <c r="CY97" s="16">
        <f t="shared" si="52"/>
        <v>0</v>
      </c>
      <c r="CZ97" s="16">
        <f t="shared" si="52"/>
        <v>0</v>
      </c>
      <c r="DA97" s="16">
        <f t="shared" si="52"/>
        <v>0</v>
      </c>
      <c r="DB97" s="16">
        <f t="shared" si="52"/>
        <v>0</v>
      </c>
      <c r="DC97" s="16">
        <f t="shared" si="52"/>
        <v>0</v>
      </c>
      <c r="DD97" s="16">
        <f t="shared" si="52"/>
        <v>0</v>
      </c>
      <c r="DE97" s="16">
        <f t="shared" si="52"/>
        <v>0</v>
      </c>
      <c r="DF97" s="16">
        <f t="shared" si="52"/>
        <v>8</v>
      </c>
      <c r="DG97" s="16">
        <f t="shared" si="52"/>
        <v>0</v>
      </c>
      <c r="DH97" s="16">
        <f t="shared" si="52"/>
        <v>0</v>
      </c>
      <c r="DI97" s="16">
        <f t="shared" si="52"/>
        <v>3</v>
      </c>
      <c r="DJ97" s="16">
        <f t="shared" si="52"/>
        <v>0</v>
      </c>
      <c r="DK97" s="16">
        <f t="shared" si="52"/>
        <v>0</v>
      </c>
      <c r="DL97" s="16">
        <f t="shared" si="52"/>
        <v>0</v>
      </c>
      <c r="DM97" s="16">
        <f t="shared" si="52"/>
        <v>0</v>
      </c>
      <c r="DN97" s="16">
        <f t="shared" si="52"/>
        <v>0</v>
      </c>
      <c r="DO97" s="16">
        <f t="shared" si="52"/>
        <v>0</v>
      </c>
      <c r="DP97" s="16">
        <f t="shared" si="52"/>
        <v>0</v>
      </c>
      <c r="DQ97" s="16">
        <f t="shared" si="52"/>
        <v>0</v>
      </c>
      <c r="DR97" s="16">
        <f t="shared" si="52"/>
        <v>0</v>
      </c>
      <c r="DS97" s="16">
        <f t="shared" si="52"/>
        <v>0</v>
      </c>
      <c r="DT97" s="16">
        <f t="shared" si="52"/>
        <v>0</v>
      </c>
      <c r="DU97" s="16">
        <f t="shared" si="52"/>
        <v>0</v>
      </c>
      <c r="DV97" s="16">
        <f t="shared" si="52"/>
        <v>0</v>
      </c>
      <c r="DW97" s="16">
        <f t="shared" si="52"/>
        <v>0</v>
      </c>
      <c r="DX97" s="16">
        <f t="shared" si="52"/>
        <v>0</v>
      </c>
      <c r="DY97" s="16">
        <f t="shared" si="52"/>
        <v>0</v>
      </c>
      <c r="DZ97" s="16">
        <f t="shared" si="52"/>
        <v>0</v>
      </c>
      <c r="EA97" s="16">
        <f t="shared" si="52"/>
        <v>0</v>
      </c>
      <c r="EB97" s="16">
        <f aca="true" t="shared" si="53" ref="EB97:FX97">EB8</f>
        <v>0</v>
      </c>
      <c r="EC97" s="16">
        <f t="shared" si="53"/>
        <v>0</v>
      </c>
      <c r="ED97" s="16">
        <f t="shared" si="53"/>
        <v>0</v>
      </c>
      <c r="EE97" s="16">
        <f t="shared" si="53"/>
        <v>0</v>
      </c>
      <c r="EF97" s="16">
        <f t="shared" si="53"/>
        <v>5</v>
      </c>
      <c r="EG97" s="16">
        <f t="shared" si="53"/>
        <v>0</v>
      </c>
      <c r="EH97" s="16">
        <f t="shared" si="53"/>
        <v>0</v>
      </c>
      <c r="EI97" s="16">
        <f t="shared" si="53"/>
        <v>0</v>
      </c>
      <c r="EJ97" s="16">
        <f t="shared" si="53"/>
        <v>0</v>
      </c>
      <c r="EK97" s="16">
        <f t="shared" si="53"/>
        <v>0</v>
      </c>
      <c r="EL97" s="16">
        <f t="shared" si="53"/>
        <v>0</v>
      </c>
      <c r="EM97" s="16">
        <f t="shared" si="53"/>
        <v>0</v>
      </c>
      <c r="EN97" s="16">
        <f t="shared" si="53"/>
        <v>0</v>
      </c>
      <c r="EO97" s="16">
        <f t="shared" si="53"/>
        <v>0</v>
      </c>
      <c r="EP97" s="16">
        <f t="shared" si="53"/>
        <v>0</v>
      </c>
      <c r="EQ97" s="16">
        <f t="shared" si="53"/>
        <v>0</v>
      </c>
      <c r="ER97" s="16">
        <f t="shared" si="53"/>
        <v>0</v>
      </c>
      <c r="ES97" s="16">
        <f t="shared" si="53"/>
        <v>0</v>
      </c>
      <c r="ET97" s="16">
        <f t="shared" si="53"/>
        <v>0</v>
      </c>
      <c r="EU97" s="16">
        <f t="shared" si="53"/>
        <v>0</v>
      </c>
      <c r="EV97" s="16">
        <f t="shared" si="53"/>
        <v>0</v>
      </c>
      <c r="EW97" s="16">
        <f t="shared" si="53"/>
        <v>0</v>
      </c>
      <c r="EX97" s="16">
        <f t="shared" si="53"/>
        <v>1</v>
      </c>
      <c r="EY97" s="16">
        <f t="shared" si="53"/>
        <v>0</v>
      </c>
      <c r="EZ97" s="16">
        <f t="shared" si="53"/>
        <v>0</v>
      </c>
      <c r="FA97" s="16">
        <f t="shared" si="53"/>
        <v>1.5</v>
      </c>
      <c r="FB97" s="16">
        <f t="shared" si="53"/>
        <v>0</v>
      </c>
      <c r="FC97" s="16">
        <f t="shared" si="53"/>
        <v>0</v>
      </c>
      <c r="FD97" s="16">
        <f t="shared" si="53"/>
        <v>0</v>
      </c>
      <c r="FE97" s="16">
        <f t="shared" si="53"/>
        <v>0</v>
      </c>
      <c r="FF97" s="16">
        <f t="shared" si="53"/>
        <v>0</v>
      </c>
      <c r="FG97" s="16">
        <f t="shared" si="53"/>
        <v>0</v>
      </c>
      <c r="FH97" s="16">
        <f t="shared" si="53"/>
        <v>0</v>
      </c>
      <c r="FI97" s="16">
        <f t="shared" si="53"/>
        <v>0</v>
      </c>
      <c r="FJ97" s="16">
        <f t="shared" si="53"/>
        <v>0</v>
      </c>
      <c r="FK97" s="16">
        <f t="shared" si="53"/>
        <v>0</v>
      </c>
      <c r="FL97" s="16">
        <f t="shared" si="53"/>
        <v>0</v>
      </c>
      <c r="FM97" s="16">
        <f t="shared" si="53"/>
        <v>0</v>
      </c>
      <c r="FN97" s="16">
        <f t="shared" si="53"/>
        <v>15</v>
      </c>
      <c r="FO97" s="16">
        <f t="shared" si="53"/>
        <v>0</v>
      </c>
      <c r="FP97" s="16">
        <f t="shared" si="53"/>
        <v>0</v>
      </c>
      <c r="FQ97" s="16">
        <f t="shared" si="53"/>
        <v>0</v>
      </c>
      <c r="FR97" s="16">
        <f t="shared" si="53"/>
        <v>0</v>
      </c>
      <c r="FS97" s="16">
        <f t="shared" si="53"/>
        <v>0</v>
      </c>
      <c r="FT97" s="16">
        <f t="shared" si="53"/>
        <v>0</v>
      </c>
      <c r="FU97" s="16">
        <f t="shared" si="53"/>
        <v>0</v>
      </c>
      <c r="FV97" s="16">
        <f t="shared" si="53"/>
        <v>0</v>
      </c>
      <c r="FW97" s="16">
        <f t="shared" si="53"/>
        <v>0</v>
      </c>
      <c r="FX97" s="16">
        <f t="shared" si="53"/>
        <v>0</v>
      </c>
      <c r="FY97" s="29"/>
      <c r="FZ97" s="16">
        <f t="shared" si="50"/>
        <v>201</v>
      </c>
      <c r="GA97" s="16"/>
      <c r="GB97" s="82"/>
      <c r="GC97" s="82"/>
      <c r="GD97" s="82"/>
      <c r="GE97" s="16"/>
      <c r="GF97" s="16"/>
      <c r="GG97" s="19"/>
      <c r="GH97" s="18"/>
      <c r="GI97" s="18"/>
      <c r="GJ97" s="18"/>
      <c r="GK97" s="18"/>
      <c r="GL97" s="18"/>
      <c r="GM97" s="18"/>
      <c r="GN97" s="18"/>
      <c r="GO97" s="18"/>
    </row>
    <row r="98" spans="1:197" s="5" customFormat="1" ht="15">
      <c r="A98" s="4" t="s">
        <v>372</v>
      </c>
      <c r="B98" s="2" t="s">
        <v>373</v>
      </c>
      <c r="C98" s="16">
        <f>C29</f>
        <v>0</v>
      </c>
      <c r="D98" s="16">
        <f aca="true" t="shared" si="54" ref="D98:BO98">D29</f>
        <v>0</v>
      </c>
      <c r="E98" s="16">
        <f t="shared" si="54"/>
        <v>0</v>
      </c>
      <c r="F98" s="16">
        <f t="shared" si="54"/>
        <v>0</v>
      </c>
      <c r="G98" s="16">
        <f t="shared" si="54"/>
        <v>0</v>
      </c>
      <c r="H98" s="16">
        <f t="shared" si="54"/>
        <v>0</v>
      </c>
      <c r="I98" s="16">
        <f t="shared" si="54"/>
        <v>0</v>
      </c>
      <c r="J98" s="16">
        <f t="shared" si="54"/>
        <v>0</v>
      </c>
      <c r="K98" s="16">
        <f t="shared" si="54"/>
        <v>0</v>
      </c>
      <c r="L98" s="16">
        <f t="shared" si="54"/>
        <v>0</v>
      </c>
      <c r="M98" s="16">
        <f t="shared" si="54"/>
        <v>0</v>
      </c>
      <c r="N98" s="16">
        <f t="shared" si="54"/>
        <v>0</v>
      </c>
      <c r="O98" s="16">
        <f t="shared" si="54"/>
        <v>0</v>
      </c>
      <c r="P98" s="16">
        <f t="shared" si="54"/>
        <v>0</v>
      </c>
      <c r="Q98" s="16">
        <f t="shared" si="54"/>
        <v>0</v>
      </c>
      <c r="R98" s="16">
        <f t="shared" si="54"/>
        <v>0</v>
      </c>
      <c r="S98" s="16">
        <f t="shared" si="54"/>
        <v>0</v>
      </c>
      <c r="T98" s="16">
        <f t="shared" si="54"/>
        <v>0</v>
      </c>
      <c r="U98" s="16">
        <f t="shared" si="54"/>
        <v>0</v>
      </c>
      <c r="V98" s="16">
        <f t="shared" si="54"/>
        <v>0</v>
      </c>
      <c r="W98" s="16">
        <f t="shared" si="54"/>
        <v>0</v>
      </c>
      <c r="X98" s="16">
        <f t="shared" si="54"/>
        <v>0</v>
      </c>
      <c r="Y98" s="16">
        <f t="shared" si="54"/>
        <v>0</v>
      </c>
      <c r="Z98" s="16">
        <f t="shared" si="54"/>
        <v>0</v>
      </c>
      <c r="AA98" s="16">
        <f t="shared" si="54"/>
        <v>0</v>
      </c>
      <c r="AB98" s="16">
        <f t="shared" si="54"/>
        <v>0</v>
      </c>
      <c r="AC98" s="16">
        <f t="shared" si="54"/>
        <v>0</v>
      </c>
      <c r="AD98" s="16">
        <f t="shared" si="54"/>
        <v>0</v>
      </c>
      <c r="AE98" s="16">
        <f t="shared" si="54"/>
        <v>0</v>
      </c>
      <c r="AF98" s="16">
        <f t="shared" si="54"/>
        <v>0</v>
      </c>
      <c r="AG98" s="16">
        <f t="shared" si="54"/>
        <v>0</v>
      </c>
      <c r="AH98" s="16">
        <f t="shared" si="54"/>
        <v>0</v>
      </c>
      <c r="AI98" s="16">
        <f t="shared" si="54"/>
        <v>0</v>
      </c>
      <c r="AJ98" s="16">
        <f t="shared" si="54"/>
        <v>0</v>
      </c>
      <c r="AK98" s="16">
        <f t="shared" si="54"/>
        <v>0</v>
      </c>
      <c r="AL98" s="16">
        <f t="shared" si="54"/>
        <v>0</v>
      </c>
      <c r="AM98" s="16">
        <f t="shared" si="54"/>
        <v>0</v>
      </c>
      <c r="AN98" s="16">
        <f t="shared" si="54"/>
        <v>0</v>
      </c>
      <c r="AO98" s="16">
        <f t="shared" si="54"/>
        <v>0</v>
      </c>
      <c r="AP98" s="16">
        <f t="shared" si="54"/>
        <v>0</v>
      </c>
      <c r="AQ98" s="16">
        <f t="shared" si="54"/>
        <v>0</v>
      </c>
      <c r="AR98" s="16">
        <f t="shared" si="54"/>
        <v>0</v>
      </c>
      <c r="AS98" s="16">
        <f t="shared" si="54"/>
        <v>0</v>
      </c>
      <c r="AT98" s="16">
        <f t="shared" si="54"/>
        <v>0</v>
      </c>
      <c r="AU98" s="16">
        <f t="shared" si="54"/>
        <v>0</v>
      </c>
      <c r="AV98" s="16">
        <f t="shared" si="54"/>
        <v>0</v>
      </c>
      <c r="AW98" s="16">
        <f t="shared" si="54"/>
        <v>0</v>
      </c>
      <c r="AX98" s="16">
        <f t="shared" si="54"/>
        <v>0</v>
      </c>
      <c r="AY98" s="16">
        <f t="shared" si="54"/>
        <v>0</v>
      </c>
      <c r="AZ98" s="16">
        <f t="shared" si="54"/>
        <v>0</v>
      </c>
      <c r="BA98" s="16">
        <f t="shared" si="54"/>
        <v>0</v>
      </c>
      <c r="BB98" s="16">
        <f t="shared" si="54"/>
        <v>0</v>
      </c>
      <c r="BC98" s="16">
        <f t="shared" si="54"/>
        <v>0</v>
      </c>
      <c r="BD98" s="16">
        <f t="shared" si="54"/>
        <v>0</v>
      </c>
      <c r="BE98" s="16">
        <f t="shared" si="54"/>
        <v>0</v>
      </c>
      <c r="BF98" s="16">
        <f t="shared" si="54"/>
        <v>0</v>
      </c>
      <c r="BG98" s="16">
        <f t="shared" si="54"/>
        <v>0</v>
      </c>
      <c r="BH98" s="16">
        <f t="shared" si="54"/>
        <v>0</v>
      </c>
      <c r="BI98" s="16">
        <f t="shared" si="54"/>
        <v>0</v>
      </c>
      <c r="BJ98" s="16">
        <f t="shared" si="54"/>
        <v>0</v>
      </c>
      <c r="BK98" s="16">
        <f t="shared" si="54"/>
        <v>0</v>
      </c>
      <c r="BL98" s="16">
        <f t="shared" si="54"/>
        <v>0</v>
      </c>
      <c r="BM98" s="16">
        <f t="shared" si="54"/>
        <v>0</v>
      </c>
      <c r="BN98" s="16">
        <f t="shared" si="54"/>
        <v>0</v>
      </c>
      <c r="BO98" s="16">
        <f t="shared" si="54"/>
        <v>0</v>
      </c>
      <c r="BP98" s="16">
        <f aca="true" t="shared" si="55" ref="BP98:EA98">BP29</f>
        <v>0</v>
      </c>
      <c r="BQ98" s="16">
        <f t="shared" si="55"/>
        <v>0</v>
      </c>
      <c r="BR98" s="16">
        <f t="shared" si="55"/>
        <v>0</v>
      </c>
      <c r="BS98" s="16">
        <f t="shared" si="55"/>
        <v>0</v>
      </c>
      <c r="BT98" s="16">
        <f t="shared" si="55"/>
        <v>0</v>
      </c>
      <c r="BU98" s="16">
        <f t="shared" si="55"/>
        <v>0</v>
      </c>
      <c r="BV98" s="16">
        <f t="shared" si="55"/>
        <v>0</v>
      </c>
      <c r="BW98" s="16">
        <f t="shared" si="55"/>
        <v>0</v>
      </c>
      <c r="BX98" s="16">
        <f t="shared" si="55"/>
        <v>0</v>
      </c>
      <c r="BY98" s="16">
        <f t="shared" si="55"/>
        <v>0</v>
      </c>
      <c r="BZ98" s="16">
        <f t="shared" si="55"/>
        <v>0</v>
      </c>
      <c r="CA98" s="16">
        <f t="shared" si="55"/>
        <v>0</v>
      </c>
      <c r="CB98" s="16">
        <f t="shared" si="55"/>
        <v>0</v>
      </c>
      <c r="CC98" s="16">
        <f t="shared" si="55"/>
        <v>0</v>
      </c>
      <c r="CD98" s="16">
        <f t="shared" si="55"/>
        <v>0</v>
      </c>
      <c r="CE98" s="16">
        <f t="shared" si="55"/>
        <v>0</v>
      </c>
      <c r="CF98" s="16">
        <f t="shared" si="55"/>
        <v>0</v>
      </c>
      <c r="CG98" s="16">
        <f t="shared" si="55"/>
        <v>0</v>
      </c>
      <c r="CH98" s="16">
        <f t="shared" si="55"/>
        <v>0</v>
      </c>
      <c r="CI98" s="16">
        <f t="shared" si="55"/>
        <v>0</v>
      </c>
      <c r="CJ98" s="16">
        <f t="shared" si="55"/>
        <v>0</v>
      </c>
      <c r="CK98" s="16">
        <f t="shared" si="55"/>
        <v>0</v>
      </c>
      <c r="CL98" s="16">
        <f t="shared" si="55"/>
        <v>0</v>
      </c>
      <c r="CM98" s="16">
        <f t="shared" si="55"/>
        <v>0</v>
      </c>
      <c r="CN98" s="16">
        <f t="shared" si="55"/>
        <v>0</v>
      </c>
      <c r="CO98" s="16">
        <f t="shared" si="55"/>
        <v>0</v>
      </c>
      <c r="CP98" s="16">
        <f t="shared" si="55"/>
        <v>0</v>
      </c>
      <c r="CQ98" s="16">
        <f t="shared" si="55"/>
        <v>0</v>
      </c>
      <c r="CR98" s="16">
        <f t="shared" si="55"/>
        <v>0</v>
      </c>
      <c r="CS98" s="16">
        <f t="shared" si="55"/>
        <v>0</v>
      </c>
      <c r="CT98" s="16">
        <f t="shared" si="55"/>
        <v>0</v>
      </c>
      <c r="CU98" s="16">
        <f t="shared" si="55"/>
        <v>0</v>
      </c>
      <c r="CV98" s="16">
        <f t="shared" si="55"/>
        <v>0</v>
      </c>
      <c r="CW98" s="16">
        <f t="shared" si="55"/>
        <v>0</v>
      </c>
      <c r="CX98" s="16">
        <f t="shared" si="55"/>
        <v>0</v>
      </c>
      <c r="CY98" s="16">
        <f t="shared" si="55"/>
        <v>0</v>
      </c>
      <c r="CZ98" s="16">
        <f t="shared" si="55"/>
        <v>0</v>
      </c>
      <c r="DA98" s="16">
        <f t="shared" si="55"/>
        <v>0</v>
      </c>
      <c r="DB98" s="16">
        <f t="shared" si="55"/>
        <v>0</v>
      </c>
      <c r="DC98" s="16">
        <f t="shared" si="55"/>
        <v>0</v>
      </c>
      <c r="DD98" s="16">
        <f t="shared" si="55"/>
        <v>0</v>
      </c>
      <c r="DE98" s="16">
        <f t="shared" si="55"/>
        <v>0</v>
      </c>
      <c r="DF98" s="16">
        <f t="shared" si="55"/>
        <v>0</v>
      </c>
      <c r="DG98" s="16">
        <f t="shared" si="55"/>
        <v>0</v>
      </c>
      <c r="DH98" s="16">
        <f t="shared" si="55"/>
        <v>0</v>
      </c>
      <c r="DI98" s="16">
        <f t="shared" si="55"/>
        <v>0</v>
      </c>
      <c r="DJ98" s="16">
        <f t="shared" si="55"/>
        <v>0</v>
      </c>
      <c r="DK98" s="16">
        <f t="shared" si="55"/>
        <v>0</v>
      </c>
      <c r="DL98" s="16">
        <f t="shared" si="55"/>
        <v>0</v>
      </c>
      <c r="DM98" s="16">
        <f t="shared" si="55"/>
        <v>0</v>
      </c>
      <c r="DN98" s="16">
        <f t="shared" si="55"/>
        <v>0</v>
      </c>
      <c r="DO98" s="16">
        <f t="shared" si="55"/>
        <v>0</v>
      </c>
      <c r="DP98" s="16">
        <f t="shared" si="55"/>
        <v>0</v>
      </c>
      <c r="DQ98" s="16">
        <f t="shared" si="55"/>
        <v>0</v>
      </c>
      <c r="DR98" s="16">
        <f t="shared" si="55"/>
        <v>0</v>
      </c>
      <c r="DS98" s="16">
        <f t="shared" si="55"/>
        <v>0</v>
      </c>
      <c r="DT98" s="16">
        <f t="shared" si="55"/>
        <v>0</v>
      </c>
      <c r="DU98" s="16">
        <f t="shared" si="55"/>
        <v>0</v>
      </c>
      <c r="DV98" s="16">
        <f t="shared" si="55"/>
        <v>0</v>
      </c>
      <c r="DW98" s="16">
        <f t="shared" si="55"/>
        <v>0</v>
      </c>
      <c r="DX98" s="16">
        <f t="shared" si="55"/>
        <v>0</v>
      </c>
      <c r="DY98" s="16">
        <f t="shared" si="55"/>
        <v>0</v>
      </c>
      <c r="DZ98" s="16">
        <f t="shared" si="55"/>
        <v>0</v>
      </c>
      <c r="EA98" s="16">
        <f t="shared" si="55"/>
        <v>0</v>
      </c>
      <c r="EB98" s="16">
        <f aca="true" t="shared" si="56" ref="EB98:FX98">EB29</f>
        <v>0</v>
      </c>
      <c r="EC98" s="16">
        <f t="shared" si="56"/>
        <v>0</v>
      </c>
      <c r="ED98" s="16">
        <f t="shared" si="56"/>
        <v>0</v>
      </c>
      <c r="EE98" s="16">
        <f t="shared" si="56"/>
        <v>0</v>
      </c>
      <c r="EF98" s="16">
        <f t="shared" si="56"/>
        <v>0</v>
      </c>
      <c r="EG98" s="16">
        <f t="shared" si="56"/>
        <v>0</v>
      </c>
      <c r="EH98" s="16">
        <f t="shared" si="56"/>
        <v>0</v>
      </c>
      <c r="EI98" s="16">
        <f t="shared" si="56"/>
        <v>0</v>
      </c>
      <c r="EJ98" s="16">
        <f t="shared" si="56"/>
        <v>0</v>
      </c>
      <c r="EK98" s="16">
        <f t="shared" si="56"/>
        <v>0</v>
      </c>
      <c r="EL98" s="16">
        <f t="shared" si="56"/>
        <v>0</v>
      </c>
      <c r="EM98" s="16">
        <f t="shared" si="56"/>
        <v>0</v>
      </c>
      <c r="EN98" s="16">
        <f t="shared" si="56"/>
        <v>0</v>
      </c>
      <c r="EO98" s="16">
        <f t="shared" si="56"/>
        <v>0</v>
      </c>
      <c r="EP98" s="16">
        <f t="shared" si="56"/>
        <v>0</v>
      </c>
      <c r="EQ98" s="16">
        <f t="shared" si="56"/>
        <v>0</v>
      </c>
      <c r="ER98" s="16">
        <f t="shared" si="56"/>
        <v>0</v>
      </c>
      <c r="ES98" s="16">
        <f t="shared" si="56"/>
        <v>0</v>
      </c>
      <c r="ET98" s="16">
        <f t="shared" si="56"/>
        <v>0</v>
      </c>
      <c r="EU98" s="16">
        <f t="shared" si="56"/>
        <v>0</v>
      </c>
      <c r="EV98" s="16">
        <f t="shared" si="56"/>
        <v>0</v>
      </c>
      <c r="EW98" s="16">
        <f t="shared" si="56"/>
        <v>0</v>
      </c>
      <c r="EX98" s="16">
        <f t="shared" si="56"/>
        <v>0</v>
      </c>
      <c r="EY98" s="16">
        <f t="shared" si="56"/>
        <v>0</v>
      </c>
      <c r="EZ98" s="16">
        <f t="shared" si="56"/>
        <v>0</v>
      </c>
      <c r="FA98" s="16">
        <f t="shared" si="56"/>
        <v>0</v>
      </c>
      <c r="FB98" s="16">
        <f t="shared" si="56"/>
        <v>0</v>
      </c>
      <c r="FC98" s="16">
        <f t="shared" si="56"/>
        <v>0</v>
      </c>
      <c r="FD98" s="16">
        <f t="shared" si="56"/>
        <v>0</v>
      </c>
      <c r="FE98" s="16">
        <f t="shared" si="56"/>
        <v>0</v>
      </c>
      <c r="FF98" s="16">
        <f t="shared" si="56"/>
        <v>0</v>
      </c>
      <c r="FG98" s="16">
        <f t="shared" si="56"/>
        <v>0</v>
      </c>
      <c r="FH98" s="16">
        <f t="shared" si="56"/>
        <v>0</v>
      </c>
      <c r="FI98" s="16">
        <f t="shared" si="56"/>
        <v>0</v>
      </c>
      <c r="FJ98" s="16">
        <f t="shared" si="56"/>
        <v>0</v>
      </c>
      <c r="FK98" s="16">
        <f t="shared" si="56"/>
        <v>0</v>
      </c>
      <c r="FL98" s="16">
        <f t="shared" si="56"/>
        <v>0</v>
      </c>
      <c r="FM98" s="16">
        <f t="shared" si="56"/>
        <v>0</v>
      </c>
      <c r="FN98" s="16">
        <f t="shared" si="56"/>
        <v>0</v>
      </c>
      <c r="FO98" s="16">
        <f t="shared" si="56"/>
        <v>0</v>
      </c>
      <c r="FP98" s="16">
        <f t="shared" si="56"/>
        <v>0</v>
      </c>
      <c r="FQ98" s="16">
        <f t="shared" si="56"/>
        <v>0</v>
      </c>
      <c r="FR98" s="16">
        <f t="shared" si="56"/>
        <v>0</v>
      </c>
      <c r="FS98" s="16">
        <f t="shared" si="56"/>
        <v>0</v>
      </c>
      <c r="FT98" s="16">
        <f t="shared" si="56"/>
        <v>0</v>
      </c>
      <c r="FU98" s="16">
        <f t="shared" si="56"/>
        <v>0</v>
      </c>
      <c r="FV98" s="16">
        <f t="shared" si="56"/>
        <v>0</v>
      </c>
      <c r="FW98" s="16">
        <f t="shared" si="56"/>
        <v>0</v>
      </c>
      <c r="FX98" s="16">
        <f t="shared" si="56"/>
        <v>0</v>
      </c>
      <c r="FY98" s="29">
        <f>SUM(C98:FX98)</f>
        <v>0</v>
      </c>
      <c r="FZ98" s="16">
        <f t="shared" si="50"/>
        <v>0</v>
      </c>
      <c r="GA98" s="16"/>
      <c r="GB98" s="16"/>
      <c r="GC98" s="16"/>
      <c r="GD98" s="16"/>
      <c r="GE98" s="16"/>
      <c r="GF98" s="19"/>
      <c r="GG98" s="19"/>
      <c r="GH98" s="18"/>
      <c r="GI98" s="18"/>
      <c r="GJ98" s="18"/>
      <c r="GK98" s="18"/>
      <c r="GL98" s="18"/>
      <c r="GM98" s="18"/>
      <c r="GN98" s="18"/>
      <c r="GO98" s="18"/>
    </row>
    <row r="99" spans="1:197" s="5" customFormat="1" ht="15">
      <c r="A99" s="3" t="s">
        <v>374</v>
      </c>
      <c r="B99" s="2" t="s">
        <v>375</v>
      </c>
      <c r="C99" s="20">
        <f>C7</f>
        <v>1506.5</v>
      </c>
      <c r="D99" s="20">
        <f aca="true" t="shared" si="57" ref="D99:BO99">D7</f>
        <v>4831.5</v>
      </c>
      <c r="E99" s="20">
        <f t="shared" si="57"/>
        <v>0</v>
      </c>
      <c r="F99" s="20">
        <f t="shared" si="57"/>
        <v>0</v>
      </c>
      <c r="G99" s="20">
        <f t="shared" si="57"/>
        <v>0</v>
      </c>
      <c r="H99" s="20">
        <f t="shared" si="57"/>
        <v>0</v>
      </c>
      <c r="I99" s="20">
        <f t="shared" si="57"/>
        <v>0</v>
      </c>
      <c r="J99" s="20">
        <f t="shared" si="57"/>
        <v>0</v>
      </c>
      <c r="K99" s="20">
        <f t="shared" si="57"/>
        <v>0</v>
      </c>
      <c r="L99" s="20">
        <f t="shared" si="57"/>
        <v>0</v>
      </c>
      <c r="M99" s="20">
        <f t="shared" si="57"/>
        <v>0</v>
      </c>
      <c r="N99" s="20">
        <f t="shared" si="57"/>
        <v>0</v>
      </c>
      <c r="O99" s="20">
        <f t="shared" si="57"/>
        <v>0</v>
      </c>
      <c r="P99" s="20">
        <f t="shared" si="57"/>
        <v>0</v>
      </c>
      <c r="Q99" s="20">
        <f t="shared" si="57"/>
        <v>0</v>
      </c>
      <c r="R99" s="20">
        <f t="shared" si="57"/>
        <v>0</v>
      </c>
      <c r="S99" s="20">
        <f t="shared" si="57"/>
        <v>0</v>
      </c>
      <c r="T99" s="20">
        <f t="shared" si="57"/>
        <v>0</v>
      </c>
      <c r="U99" s="20">
        <f t="shared" si="57"/>
        <v>0</v>
      </c>
      <c r="V99" s="20">
        <f t="shared" si="57"/>
        <v>0</v>
      </c>
      <c r="W99" s="20">
        <f t="shared" si="57"/>
        <v>226</v>
      </c>
      <c r="X99" s="20">
        <f t="shared" si="57"/>
        <v>0</v>
      </c>
      <c r="Y99" s="20">
        <f t="shared" si="57"/>
        <v>0</v>
      </c>
      <c r="Z99" s="20">
        <f t="shared" si="57"/>
        <v>0</v>
      </c>
      <c r="AA99" s="20">
        <f t="shared" si="57"/>
        <v>0</v>
      </c>
      <c r="AB99" s="20">
        <f t="shared" si="57"/>
        <v>116</v>
      </c>
      <c r="AC99" s="20">
        <f t="shared" si="57"/>
        <v>0</v>
      </c>
      <c r="AD99" s="20">
        <f t="shared" si="57"/>
        <v>0</v>
      </c>
      <c r="AE99" s="20">
        <f t="shared" si="57"/>
        <v>0</v>
      </c>
      <c r="AF99" s="20">
        <f t="shared" si="57"/>
        <v>0</v>
      </c>
      <c r="AG99" s="20">
        <f t="shared" si="57"/>
        <v>0</v>
      </c>
      <c r="AH99" s="20">
        <f t="shared" si="57"/>
        <v>0</v>
      </c>
      <c r="AI99" s="20">
        <f t="shared" si="57"/>
        <v>0</v>
      </c>
      <c r="AJ99" s="20">
        <f t="shared" si="57"/>
        <v>0</v>
      </c>
      <c r="AK99" s="20">
        <f t="shared" si="57"/>
        <v>0</v>
      </c>
      <c r="AL99" s="20">
        <f t="shared" si="57"/>
        <v>0</v>
      </c>
      <c r="AM99" s="20">
        <f t="shared" si="57"/>
        <v>0</v>
      </c>
      <c r="AN99" s="20">
        <f t="shared" si="57"/>
        <v>0</v>
      </c>
      <c r="AO99" s="20">
        <f t="shared" si="57"/>
        <v>0</v>
      </c>
      <c r="AP99" s="20">
        <f t="shared" si="57"/>
        <v>93</v>
      </c>
      <c r="AQ99" s="20">
        <f t="shared" si="57"/>
        <v>0</v>
      </c>
      <c r="AR99" s="20">
        <f t="shared" si="57"/>
        <v>3012</v>
      </c>
      <c r="AS99" s="20">
        <f t="shared" si="57"/>
        <v>0</v>
      </c>
      <c r="AT99" s="20">
        <f t="shared" si="57"/>
        <v>0</v>
      </c>
      <c r="AU99" s="20">
        <f t="shared" si="57"/>
        <v>0</v>
      </c>
      <c r="AV99" s="20">
        <f t="shared" si="57"/>
        <v>0</v>
      </c>
      <c r="AW99" s="20">
        <f t="shared" si="57"/>
        <v>0</v>
      </c>
      <c r="AX99" s="20">
        <f t="shared" si="57"/>
        <v>0</v>
      </c>
      <c r="AY99" s="20">
        <f t="shared" si="57"/>
        <v>0</v>
      </c>
      <c r="AZ99" s="20">
        <f t="shared" si="57"/>
        <v>0</v>
      </c>
      <c r="BA99" s="20">
        <f t="shared" si="57"/>
        <v>0</v>
      </c>
      <c r="BB99" s="20">
        <f t="shared" si="57"/>
        <v>0</v>
      </c>
      <c r="BC99" s="20">
        <f t="shared" si="57"/>
        <v>177.5</v>
      </c>
      <c r="BD99" s="20">
        <f t="shared" si="57"/>
        <v>0</v>
      </c>
      <c r="BE99" s="20">
        <f t="shared" si="57"/>
        <v>0</v>
      </c>
      <c r="BF99" s="20">
        <f t="shared" si="57"/>
        <v>29</v>
      </c>
      <c r="BG99" s="20">
        <f t="shared" si="57"/>
        <v>0</v>
      </c>
      <c r="BH99" s="20">
        <f t="shared" si="57"/>
        <v>0</v>
      </c>
      <c r="BI99" s="20">
        <f t="shared" si="57"/>
        <v>0</v>
      </c>
      <c r="BJ99" s="20">
        <f t="shared" si="57"/>
        <v>0</v>
      </c>
      <c r="BK99" s="20">
        <f t="shared" si="57"/>
        <v>331.5</v>
      </c>
      <c r="BL99" s="20">
        <f t="shared" si="57"/>
        <v>8</v>
      </c>
      <c r="BM99" s="20">
        <f t="shared" si="57"/>
        <v>0</v>
      </c>
      <c r="BN99" s="20">
        <f t="shared" si="57"/>
        <v>0</v>
      </c>
      <c r="BO99" s="20">
        <f t="shared" si="57"/>
        <v>0</v>
      </c>
      <c r="BP99" s="20">
        <f aca="true" t="shared" si="58" ref="BP99:EA99">BP7</f>
        <v>0</v>
      </c>
      <c r="BQ99" s="20">
        <f t="shared" si="58"/>
        <v>0</v>
      </c>
      <c r="BR99" s="20">
        <f t="shared" si="58"/>
        <v>0</v>
      </c>
      <c r="BS99" s="20">
        <f t="shared" si="58"/>
        <v>0</v>
      </c>
      <c r="BT99" s="20">
        <f t="shared" si="58"/>
        <v>0</v>
      </c>
      <c r="BU99" s="20">
        <f t="shared" si="58"/>
        <v>0</v>
      </c>
      <c r="BV99" s="20">
        <f t="shared" si="58"/>
        <v>0</v>
      </c>
      <c r="BW99" s="20">
        <f t="shared" si="58"/>
        <v>0</v>
      </c>
      <c r="BX99" s="20">
        <f t="shared" si="58"/>
        <v>0</v>
      </c>
      <c r="BY99" s="20">
        <f t="shared" si="58"/>
        <v>0</v>
      </c>
      <c r="BZ99" s="20">
        <f t="shared" si="58"/>
        <v>0</v>
      </c>
      <c r="CA99" s="20">
        <f t="shared" si="58"/>
        <v>0</v>
      </c>
      <c r="CB99" s="20">
        <f t="shared" si="58"/>
        <v>205.5</v>
      </c>
      <c r="CC99" s="20">
        <f t="shared" si="58"/>
        <v>0</v>
      </c>
      <c r="CD99" s="20">
        <f t="shared" si="58"/>
        <v>0</v>
      </c>
      <c r="CE99" s="20">
        <f t="shared" si="58"/>
        <v>0</v>
      </c>
      <c r="CF99" s="20">
        <f t="shared" si="58"/>
        <v>0</v>
      </c>
      <c r="CG99" s="20">
        <f t="shared" si="58"/>
        <v>0</v>
      </c>
      <c r="CH99" s="20">
        <f t="shared" si="58"/>
        <v>0</v>
      </c>
      <c r="CI99" s="20">
        <f t="shared" si="58"/>
        <v>0</v>
      </c>
      <c r="CJ99" s="20">
        <f t="shared" si="58"/>
        <v>0</v>
      </c>
      <c r="CK99" s="20">
        <f t="shared" si="58"/>
        <v>0</v>
      </c>
      <c r="CL99" s="20">
        <f t="shared" si="58"/>
        <v>0</v>
      </c>
      <c r="CM99" s="20">
        <f t="shared" si="58"/>
        <v>0</v>
      </c>
      <c r="CN99" s="20">
        <f t="shared" si="58"/>
        <v>166</v>
      </c>
      <c r="CO99" s="20">
        <f t="shared" si="58"/>
        <v>33.5</v>
      </c>
      <c r="CP99" s="20">
        <f t="shared" si="58"/>
        <v>0</v>
      </c>
      <c r="CQ99" s="20">
        <f t="shared" si="58"/>
        <v>0</v>
      </c>
      <c r="CR99" s="20">
        <f t="shared" si="58"/>
        <v>0</v>
      </c>
      <c r="CS99" s="20">
        <f t="shared" si="58"/>
        <v>0</v>
      </c>
      <c r="CT99" s="20">
        <f t="shared" si="58"/>
        <v>0</v>
      </c>
      <c r="CU99" s="20">
        <f t="shared" si="58"/>
        <v>400</v>
      </c>
      <c r="CV99" s="20">
        <f t="shared" si="58"/>
        <v>0</v>
      </c>
      <c r="CW99" s="20">
        <f t="shared" si="58"/>
        <v>0</v>
      </c>
      <c r="CX99" s="20">
        <f t="shared" si="58"/>
        <v>0</v>
      </c>
      <c r="CY99" s="20">
        <f t="shared" si="58"/>
        <v>149</v>
      </c>
      <c r="CZ99" s="20">
        <f t="shared" si="58"/>
        <v>0</v>
      </c>
      <c r="DA99" s="20">
        <f t="shared" si="58"/>
        <v>0</v>
      </c>
      <c r="DB99" s="20">
        <f t="shared" si="58"/>
        <v>0</v>
      </c>
      <c r="DC99" s="20">
        <f t="shared" si="58"/>
        <v>0</v>
      </c>
      <c r="DD99" s="20">
        <f t="shared" si="58"/>
        <v>0</v>
      </c>
      <c r="DE99" s="20">
        <f t="shared" si="58"/>
        <v>0</v>
      </c>
      <c r="DF99" s="20">
        <f t="shared" si="58"/>
        <v>0</v>
      </c>
      <c r="DG99" s="20">
        <f t="shared" si="58"/>
        <v>0</v>
      </c>
      <c r="DH99" s="20">
        <f t="shared" si="58"/>
        <v>0</v>
      </c>
      <c r="DI99" s="20">
        <f t="shared" si="58"/>
        <v>0</v>
      </c>
      <c r="DJ99" s="20">
        <f t="shared" si="58"/>
        <v>0</v>
      </c>
      <c r="DK99" s="20">
        <f t="shared" si="58"/>
        <v>0</v>
      </c>
      <c r="DL99" s="20">
        <f t="shared" si="58"/>
        <v>0</v>
      </c>
      <c r="DM99" s="20">
        <f t="shared" si="58"/>
        <v>0</v>
      </c>
      <c r="DN99" s="20">
        <f t="shared" si="58"/>
        <v>0</v>
      </c>
      <c r="DO99" s="20">
        <f t="shared" si="58"/>
        <v>0</v>
      </c>
      <c r="DP99" s="20">
        <f t="shared" si="58"/>
        <v>0</v>
      </c>
      <c r="DQ99" s="20">
        <f t="shared" si="58"/>
        <v>0</v>
      </c>
      <c r="DR99" s="20">
        <f t="shared" si="58"/>
        <v>0</v>
      </c>
      <c r="DS99" s="20">
        <f t="shared" si="58"/>
        <v>0</v>
      </c>
      <c r="DT99" s="20">
        <f t="shared" si="58"/>
        <v>0</v>
      </c>
      <c r="DU99" s="20">
        <f t="shared" si="58"/>
        <v>0</v>
      </c>
      <c r="DV99" s="20">
        <f t="shared" si="58"/>
        <v>0</v>
      </c>
      <c r="DW99" s="20">
        <f t="shared" si="58"/>
        <v>0</v>
      </c>
      <c r="DX99" s="20">
        <f t="shared" si="58"/>
        <v>0</v>
      </c>
      <c r="DY99" s="20">
        <f t="shared" si="58"/>
        <v>0</v>
      </c>
      <c r="DZ99" s="20">
        <f t="shared" si="58"/>
        <v>0</v>
      </c>
      <c r="EA99" s="20">
        <f t="shared" si="58"/>
        <v>0</v>
      </c>
      <c r="EB99" s="20">
        <f aca="true" t="shared" si="59" ref="EB99:FX99">EB7</f>
        <v>0</v>
      </c>
      <c r="EC99" s="20">
        <f t="shared" si="59"/>
        <v>0</v>
      </c>
      <c r="ED99" s="20">
        <f t="shared" si="59"/>
        <v>0</v>
      </c>
      <c r="EE99" s="20">
        <f t="shared" si="59"/>
        <v>0</v>
      </c>
      <c r="EF99" s="20">
        <f t="shared" si="59"/>
        <v>0</v>
      </c>
      <c r="EG99" s="20">
        <f t="shared" si="59"/>
        <v>0</v>
      </c>
      <c r="EH99" s="20">
        <f t="shared" si="59"/>
        <v>0</v>
      </c>
      <c r="EI99" s="20">
        <f t="shared" si="59"/>
        <v>0</v>
      </c>
      <c r="EJ99" s="20">
        <f t="shared" si="59"/>
        <v>0</v>
      </c>
      <c r="EK99" s="20">
        <f t="shared" si="59"/>
        <v>0</v>
      </c>
      <c r="EL99" s="20">
        <f t="shared" si="59"/>
        <v>0</v>
      </c>
      <c r="EM99" s="20">
        <f t="shared" si="59"/>
        <v>0</v>
      </c>
      <c r="EN99" s="20">
        <f t="shared" si="59"/>
        <v>110</v>
      </c>
      <c r="EO99" s="20">
        <f t="shared" si="59"/>
        <v>0</v>
      </c>
      <c r="EP99" s="20">
        <f t="shared" si="59"/>
        <v>0</v>
      </c>
      <c r="EQ99" s="20">
        <f t="shared" si="59"/>
        <v>0</v>
      </c>
      <c r="ER99" s="20">
        <f t="shared" si="59"/>
        <v>0</v>
      </c>
      <c r="ES99" s="20">
        <f t="shared" si="59"/>
        <v>0</v>
      </c>
      <c r="ET99" s="20">
        <f t="shared" si="59"/>
        <v>0</v>
      </c>
      <c r="EU99" s="20">
        <f t="shared" si="59"/>
        <v>0</v>
      </c>
      <c r="EV99" s="20">
        <f t="shared" si="59"/>
        <v>0</v>
      </c>
      <c r="EW99" s="20">
        <f t="shared" si="59"/>
        <v>0</v>
      </c>
      <c r="EX99" s="20">
        <f t="shared" si="59"/>
        <v>0</v>
      </c>
      <c r="EY99" s="20">
        <f t="shared" si="59"/>
        <v>627</v>
      </c>
      <c r="EZ99" s="20">
        <f t="shared" si="59"/>
        <v>0</v>
      </c>
      <c r="FA99" s="20">
        <f t="shared" si="59"/>
        <v>0</v>
      </c>
      <c r="FB99" s="20">
        <f t="shared" si="59"/>
        <v>0</v>
      </c>
      <c r="FC99" s="20">
        <f t="shared" si="59"/>
        <v>0</v>
      </c>
      <c r="FD99" s="20">
        <f t="shared" si="59"/>
        <v>0</v>
      </c>
      <c r="FE99" s="20">
        <f t="shared" si="59"/>
        <v>0</v>
      </c>
      <c r="FF99" s="20">
        <f t="shared" si="59"/>
        <v>0</v>
      </c>
      <c r="FG99" s="20">
        <f t="shared" si="59"/>
        <v>0</v>
      </c>
      <c r="FH99" s="20">
        <f t="shared" si="59"/>
        <v>0</v>
      </c>
      <c r="FI99" s="20">
        <f t="shared" si="59"/>
        <v>0</v>
      </c>
      <c r="FJ99" s="20">
        <f t="shared" si="59"/>
        <v>0</v>
      </c>
      <c r="FK99" s="20">
        <f t="shared" si="59"/>
        <v>0</v>
      </c>
      <c r="FL99" s="20">
        <f t="shared" si="59"/>
        <v>0</v>
      </c>
      <c r="FM99" s="20">
        <f t="shared" si="59"/>
        <v>0</v>
      </c>
      <c r="FN99" s="20">
        <f t="shared" si="59"/>
        <v>0</v>
      </c>
      <c r="FO99" s="20">
        <f t="shared" si="59"/>
        <v>0</v>
      </c>
      <c r="FP99" s="20">
        <f t="shared" si="59"/>
        <v>0</v>
      </c>
      <c r="FQ99" s="20">
        <f t="shared" si="59"/>
        <v>0</v>
      </c>
      <c r="FR99" s="20">
        <f t="shared" si="59"/>
        <v>0</v>
      </c>
      <c r="FS99" s="20">
        <f t="shared" si="59"/>
        <v>0</v>
      </c>
      <c r="FT99" s="20">
        <f t="shared" si="59"/>
        <v>0</v>
      </c>
      <c r="FU99" s="20">
        <f t="shared" si="59"/>
        <v>0</v>
      </c>
      <c r="FV99" s="20">
        <f t="shared" si="59"/>
        <v>0</v>
      </c>
      <c r="FW99" s="20">
        <f t="shared" si="59"/>
        <v>0</v>
      </c>
      <c r="FX99" s="20">
        <f t="shared" si="59"/>
        <v>0</v>
      </c>
      <c r="FY99" s="20"/>
      <c r="FZ99" s="83">
        <f t="shared" si="50"/>
        <v>12022</v>
      </c>
      <c r="GA99" s="83"/>
      <c r="GB99" s="16"/>
      <c r="GC99" s="16"/>
      <c r="GD99" s="16"/>
      <c r="GE99" s="16"/>
      <c r="GF99" s="19"/>
      <c r="GG99" s="19"/>
      <c r="GH99" s="18"/>
      <c r="GI99" s="18"/>
      <c r="GJ99" s="18"/>
      <c r="GK99" s="18"/>
      <c r="GL99" s="18"/>
      <c r="GM99" s="18"/>
      <c r="GN99" s="18"/>
      <c r="GO99" s="18"/>
    </row>
    <row r="100" spans="1:197" s="5" customFormat="1" ht="15">
      <c r="A100" s="3" t="s">
        <v>376</v>
      </c>
      <c r="B100" s="2" t="s">
        <v>377</v>
      </c>
      <c r="C100" s="20">
        <f>C27</f>
        <v>0</v>
      </c>
      <c r="D100" s="20">
        <f aca="true" t="shared" si="60" ref="D100:BO100">D27</f>
        <v>0</v>
      </c>
      <c r="E100" s="20">
        <f t="shared" si="60"/>
        <v>0</v>
      </c>
      <c r="F100" s="20">
        <f t="shared" si="60"/>
        <v>0</v>
      </c>
      <c r="G100" s="20">
        <f t="shared" si="60"/>
        <v>0</v>
      </c>
      <c r="H100" s="20">
        <f t="shared" si="60"/>
        <v>0</v>
      </c>
      <c r="I100" s="20">
        <f t="shared" si="60"/>
        <v>2187</v>
      </c>
      <c r="J100" s="20">
        <f t="shared" si="60"/>
        <v>0</v>
      </c>
      <c r="K100" s="20">
        <f t="shared" si="60"/>
        <v>0</v>
      </c>
      <c r="L100" s="20">
        <f t="shared" si="60"/>
        <v>0</v>
      </c>
      <c r="M100" s="20">
        <f t="shared" si="60"/>
        <v>0</v>
      </c>
      <c r="N100" s="20">
        <f t="shared" si="60"/>
        <v>0</v>
      </c>
      <c r="O100" s="20">
        <f t="shared" si="60"/>
        <v>0</v>
      </c>
      <c r="P100" s="20">
        <f t="shared" si="60"/>
        <v>0</v>
      </c>
      <c r="Q100" s="20">
        <f t="shared" si="60"/>
        <v>0</v>
      </c>
      <c r="R100" s="20">
        <f t="shared" si="60"/>
        <v>0</v>
      </c>
      <c r="S100" s="20">
        <f t="shared" si="60"/>
        <v>0</v>
      </c>
      <c r="T100" s="20">
        <f t="shared" si="60"/>
        <v>0</v>
      </c>
      <c r="U100" s="20">
        <f t="shared" si="60"/>
        <v>0</v>
      </c>
      <c r="V100" s="20">
        <f t="shared" si="60"/>
        <v>0</v>
      </c>
      <c r="W100" s="20">
        <f t="shared" si="60"/>
        <v>0</v>
      </c>
      <c r="X100" s="20">
        <f t="shared" si="60"/>
        <v>0</v>
      </c>
      <c r="Y100" s="20">
        <f t="shared" si="60"/>
        <v>0</v>
      </c>
      <c r="Z100" s="20">
        <f t="shared" si="60"/>
        <v>0</v>
      </c>
      <c r="AA100" s="20">
        <f t="shared" si="60"/>
        <v>0</v>
      </c>
      <c r="AB100" s="20">
        <f t="shared" si="60"/>
        <v>0</v>
      </c>
      <c r="AC100" s="20">
        <f t="shared" si="60"/>
        <v>0</v>
      </c>
      <c r="AD100" s="20">
        <f t="shared" si="60"/>
        <v>0</v>
      </c>
      <c r="AE100" s="20">
        <f t="shared" si="60"/>
        <v>0</v>
      </c>
      <c r="AF100" s="20">
        <f t="shared" si="60"/>
        <v>0</v>
      </c>
      <c r="AG100" s="20">
        <f t="shared" si="60"/>
        <v>0</v>
      </c>
      <c r="AH100" s="20">
        <f t="shared" si="60"/>
        <v>0</v>
      </c>
      <c r="AI100" s="20">
        <f t="shared" si="60"/>
        <v>0</v>
      </c>
      <c r="AJ100" s="20">
        <f t="shared" si="60"/>
        <v>0</v>
      </c>
      <c r="AK100" s="20">
        <f t="shared" si="60"/>
        <v>0</v>
      </c>
      <c r="AL100" s="20">
        <f t="shared" si="60"/>
        <v>0</v>
      </c>
      <c r="AM100" s="20">
        <f t="shared" si="60"/>
        <v>0</v>
      </c>
      <c r="AN100" s="20">
        <f t="shared" si="60"/>
        <v>0</v>
      </c>
      <c r="AO100" s="20">
        <f t="shared" si="60"/>
        <v>0</v>
      </c>
      <c r="AP100" s="20">
        <f t="shared" si="60"/>
        <v>0</v>
      </c>
      <c r="AQ100" s="20">
        <f t="shared" si="60"/>
        <v>0</v>
      </c>
      <c r="AR100" s="20">
        <f t="shared" si="60"/>
        <v>0</v>
      </c>
      <c r="AS100" s="20">
        <f t="shared" si="60"/>
        <v>0</v>
      </c>
      <c r="AT100" s="20">
        <f t="shared" si="60"/>
        <v>0</v>
      </c>
      <c r="AU100" s="20">
        <f t="shared" si="60"/>
        <v>0</v>
      </c>
      <c r="AV100" s="20">
        <f t="shared" si="60"/>
        <v>0</v>
      </c>
      <c r="AW100" s="20">
        <f t="shared" si="60"/>
        <v>0</v>
      </c>
      <c r="AX100" s="20">
        <f t="shared" si="60"/>
        <v>0</v>
      </c>
      <c r="AY100" s="20">
        <f t="shared" si="60"/>
        <v>0</v>
      </c>
      <c r="AZ100" s="20">
        <f t="shared" si="60"/>
        <v>0</v>
      </c>
      <c r="BA100" s="20">
        <f t="shared" si="60"/>
        <v>0</v>
      </c>
      <c r="BB100" s="20">
        <f t="shared" si="60"/>
        <v>0</v>
      </c>
      <c r="BC100" s="20">
        <f t="shared" si="60"/>
        <v>0</v>
      </c>
      <c r="BD100" s="20">
        <f t="shared" si="60"/>
        <v>0</v>
      </c>
      <c r="BE100" s="20">
        <f t="shared" si="60"/>
        <v>0</v>
      </c>
      <c r="BF100" s="20">
        <f t="shared" si="60"/>
        <v>0</v>
      </c>
      <c r="BG100" s="20">
        <f t="shared" si="60"/>
        <v>0</v>
      </c>
      <c r="BH100" s="20">
        <f t="shared" si="60"/>
        <v>0</v>
      </c>
      <c r="BI100" s="20">
        <f t="shared" si="60"/>
        <v>0</v>
      </c>
      <c r="BJ100" s="20">
        <f t="shared" si="60"/>
        <v>0</v>
      </c>
      <c r="BK100" s="20">
        <f t="shared" si="60"/>
        <v>0</v>
      </c>
      <c r="BL100" s="20">
        <f t="shared" si="60"/>
        <v>0</v>
      </c>
      <c r="BM100" s="20">
        <f t="shared" si="60"/>
        <v>0</v>
      </c>
      <c r="BN100" s="20">
        <f t="shared" si="60"/>
        <v>0</v>
      </c>
      <c r="BO100" s="20">
        <f t="shared" si="60"/>
        <v>0</v>
      </c>
      <c r="BP100" s="20">
        <f aca="true" t="shared" si="61" ref="BP100:EA100">BP27</f>
        <v>0</v>
      </c>
      <c r="BQ100" s="20">
        <f t="shared" si="61"/>
        <v>0</v>
      </c>
      <c r="BR100" s="20">
        <f t="shared" si="61"/>
        <v>0</v>
      </c>
      <c r="BS100" s="20">
        <f t="shared" si="61"/>
        <v>0</v>
      </c>
      <c r="BT100" s="20">
        <f t="shared" si="61"/>
        <v>0</v>
      </c>
      <c r="BU100" s="20">
        <f t="shared" si="61"/>
        <v>0</v>
      </c>
      <c r="BV100" s="20">
        <f t="shared" si="61"/>
        <v>0</v>
      </c>
      <c r="BW100" s="20">
        <f t="shared" si="61"/>
        <v>0</v>
      </c>
      <c r="BX100" s="20">
        <f t="shared" si="61"/>
        <v>0</v>
      </c>
      <c r="BY100" s="20">
        <f t="shared" si="61"/>
        <v>0</v>
      </c>
      <c r="BZ100" s="20">
        <f t="shared" si="61"/>
        <v>0</v>
      </c>
      <c r="CA100" s="20">
        <f t="shared" si="61"/>
        <v>0</v>
      </c>
      <c r="CB100" s="20">
        <f t="shared" si="61"/>
        <v>0</v>
      </c>
      <c r="CC100" s="20">
        <f t="shared" si="61"/>
        <v>0</v>
      </c>
      <c r="CD100" s="20">
        <f t="shared" si="61"/>
        <v>0</v>
      </c>
      <c r="CE100" s="20">
        <f t="shared" si="61"/>
        <v>0</v>
      </c>
      <c r="CF100" s="20">
        <f t="shared" si="61"/>
        <v>0</v>
      </c>
      <c r="CG100" s="20">
        <f t="shared" si="61"/>
        <v>0</v>
      </c>
      <c r="CH100" s="20">
        <f t="shared" si="61"/>
        <v>0</v>
      </c>
      <c r="CI100" s="20">
        <f t="shared" si="61"/>
        <v>0</v>
      </c>
      <c r="CJ100" s="20">
        <f t="shared" si="61"/>
        <v>0</v>
      </c>
      <c r="CK100" s="20">
        <f t="shared" si="61"/>
        <v>0</v>
      </c>
      <c r="CL100" s="20">
        <f t="shared" si="61"/>
        <v>0</v>
      </c>
      <c r="CM100" s="20">
        <f t="shared" si="61"/>
        <v>0</v>
      </c>
      <c r="CN100" s="20">
        <f t="shared" si="61"/>
        <v>560</v>
      </c>
      <c r="CO100" s="20">
        <f t="shared" si="61"/>
        <v>0</v>
      </c>
      <c r="CP100" s="20">
        <f t="shared" si="61"/>
        <v>0</v>
      </c>
      <c r="CQ100" s="20">
        <f t="shared" si="61"/>
        <v>0</v>
      </c>
      <c r="CR100" s="20">
        <f t="shared" si="61"/>
        <v>0</v>
      </c>
      <c r="CS100" s="20">
        <f t="shared" si="61"/>
        <v>0</v>
      </c>
      <c r="CT100" s="20">
        <f t="shared" si="61"/>
        <v>0</v>
      </c>
      <c r="CU100" s="20">
        <f t="shared" si="61"/>
        <v>0</v>
      </c>
      <c r="CV100" s="20">
        <f t="shared" si="61"/>
        <v>0</v>
      </c>
      <c r="CW100" s="20">
        <f t="shared" si="61"/>
        <v>0</v>
      </c>
      <c r="CX100" s="20">
        <f t="shared" si="61"/>
        <v>0</v>
      </c>
      <c r="CY100" s="20">
        <f t="shared" si="61"/>
        <v>0</v>
      </c>
      <c r="CZ100" s="20">
        <f t="shared" si="61"/>
        <v>0</v>
      </c>
      <c r="DA100" s="20">
        <f t="shared" si="61"/>
        <v>0</v>
      </c>
      <c r="DB100" s="20">
        <f t="shared" si="61"/>
        <v>0</v>
      </c>
      <c r="DC100" s="20">
        <f t="shared" si="61"/>
        <v>0</v>
      </c>
      <c r="DD100" s="20">
        <f t="shared" si="61"/>
        <v>0</v>
      </c>
      <c r="DE100" s="20">
        <f t="shared" si="61"/>
        <v>0</v>
      </c>
      <c r="DF100" s="20">
        <f t="shared" si="61"/>
        <v>0</v>
      </c>
      <c r="DG100" s="20">
        <f t="shared" si="61"/>
        <v>0</v>
      </c>
      <c r="DH100" s="20">
        <f t="shared" si="61"/>
        <v>0</v>
      </c>
      <c r="DI100" s="20">
        <f t="shared" si="61"/>
        <v>0</v>
      </c>
      <c r="DJ100" s="20">
        <f t="shared" si="61"/>
        <v>0</v>
      </c>
      <c r="DK100" s="20">
        <f t="shared" si="61"/>
        <v>0</v>
      </c>
      <c r="DL100" s="20">
        <f t="shared" si="61"/>
        <v>0</v>
      </c>
      <c r="DM100" s="20">
        <f t="shared" si="61"/>
        <v>0</v>
      </c>
      <c r="DN100" s="20">
        <f t="shared" si="61"/>
        <v>0</v>
      </c>
      <c r="DO100" s="20">
        <f t="shared" si="61"/>
        <v>0</v>
      </c>
      <c r="DP100" s="20">
        <f t="shared" si="61"/>
        <v>0</v>
      </c>
      <c r="DQ100" s="20">
        <f t="shared" si="61"/>
        <v>0</v>
      </c>
      <c r="DR100" s="20">
        <f t="shared" si="61"/>
        <v>0</v>
      </c>
      <c r="DS100" s="20">
        <f t="shared" si="61"/>
        <v>0</v>
      </c>
      <c r="DT100" s="20">
        <f t="shared" si="61"/>
        <v>0</v>
      </c>
      <c r="DU100" s="20">
        <f t="shared" si="61"/>
        <v>0</v>
      </c>
      <c r="DV100" s="20">
        <f t="shared" si="61"/>
        <v>0</v>
      </c>
      <c r="DW100" s="20">
        <f t="shared" si="61"/>
        <v>0</v>
      </c>
      <c r="DX100" s="20">
        <f t="shared" si="61"/>
        <v>0</v>
      </c>
      <c r="DY100" s="20">
        <f t="shared" si="61"/>
        <v>0</v>
      </c>
      <c r="DZ100" s="20">
        <f t="shared" si="61"/>
        <v>0</v>
      </c>
      <c r="EA100" s="20">
        <f t="shared" si="61"/>
        <v>0</v>
      </c>
      <c r="EB100" s="20">
        <f aca="true" t="shared" si="62" ref="EB100:FX100">EB27</f>
        <v>0</v>
      </c>
      <c r="EC100" s="20">
        <f t="shared" si="62"/>
        <v>0</v>
      </c>
      <c r="ED100" s="20">
        <f t="shared" si="62"/>
        <v>0</v>
      </c>
      <c r="EE100" s="20">
        <f t="shared" si="62"/>
        <v>0</v>
      </c>
      <c r="EF100" s="20">
        <f t="shared" si="62"/>
        <v>0</v>
      </c>
      <c r="EG100" s="20">
        <f t="shared" si="62"/>
        <v>0</v>
      </c>
      <c r="EH100" s="20">
        <f t="shared" si="62"/>
        <v>0</v>
      </c>
      <c r="EI100" s="20">
        <f t="shared" si="62"/>
        <v>0</v>
      </c>
      <c r="EJ100" s="20">
        <f t="shared" si="62"/>
        <v>0</v>
      </c>
      <c r="EK100" s="20">
        <f t="shared" si="62"/>
        <v>0</v>
      </c>
      <c r="EL100" s="20">
        <f t="shared" si="62"/>
        <v>0</v>
      </c>
      <c r="EM100" s="20">
        <f t="shared" si="62"/>
        <v>0</v>
      </c>
      <c r="EN100" s="20">
        <f t="shared" si="62"/>
        <v>0</v>
      </c>
      <c r="EO100" s="20">
        <f t="shared" si="62"/>
        <v>0</v>
      </c>
      <c r="EP100" s="20">
        <f t="shared" si="62"/>
        <v>0</v>
      </c>
      <c r="EQ100" s="20">
        <f t="shared" si="62"/>
        <v>0</v>
      </c>
      <c r="ER100" s="20">
        <f t="shared" si="62"/>
        <v>0</v>
      </c>
      <c r="ES100" s="20">
        <f t="shared" si="62"/>
        <v>0</v>
      </c>
      <c r="ET100" s="20">
        <f t="shared" si="62"/>
        <v>0</v>
      </c>
      <c r="EU100" s="20">
        <f t="shared" si="62"/>
        <v>0</v>
      </c>
      <c r="EV100" s="20">
        <f t="shared" si="62"/>
        <v>0</v>
      </c>
      <c r="EW100" s="20">
        <f t="shared" si="62"/>
        <v>0</v>
      </c>
      <c r="EX100" s="20">
        <f t="shared" si="62"/>
        <v>0</v>
      </c>
      <c r="EY100" s="20">
        <f t="shared" si="62"/>
        <v>0</v>
      </c>
      <c r="EZ100" s="20">
        <f t="shared" si="62"/>
        <v>0</v>
      </c>
      <c r="FA100" s="20">
        <f t="shared" si="62"/>
        <v>0</v>
      </c>
      <c r="FB100" s="20">
        <f t="shared" si="62"/>
        <v>0</v>
      </c>
      <c r="FC100" s="20">
        <f t="shared" si="62"/>
        <v>0</v>
      </c>
      <c r="FD100" s="20">
        <f t="shared" si="62"/>
        <v>0</v>
      </c>
      <c r="FE100" s="20">
        <f t="shared" si="62"/>
        <v>0</v>
      </c>
      <c r="FF100" s="20">
        <f t="shared" si="62"/>
        <v>0</v>
      </c>
      <c r="FG100" s="20">
        <f t="shared" si="62"/>
        <v>0</v>
      </c>
      <c r="FH100" s="20">
        <f t="shared" si="62"/>
        <v>0</v>
      </c>
      <c r="FI100" s="20">
        <f t="shared" si="62"/>
        <v>0</v>
      </c>
      <c r="FJ100" s="20">
        <f t="shared" si="62"/>
        <v>0</v>
      </c>
      <c r="FK100" s="20">
        <f t="shared" si="62"/>
        <v>0</v>
      </c>
      <c r="FL100" s="20">
        <f t="shared" si="62"/>
        <v>0</v>
      </c>
      <c r="FM100" s="20">
        <f t="shared" si="62"/>
        <v>0</v>
      </c>
      <c r="FN100" s="20">
        <f t="shared" si="62"/>
        <v>0</v>
      </c>
      <c r="FO100" s="20">
        <f t="shared" si="62"/>
        <v>0</v>
      </c>
      <c r="FP100" s="20">
        <f t="shared" si="62"/>
        <v>0</v>
      </c>
      <c r="FQ100" s="20">
        <f t="shared" si="62"/>
        <v>0</v>
      </c>
      <c r="FR100" s="20">
        <f t="shared" si="62"/>
        <v>0</v>
      </c>
      <c r="FS100" s="20">
        <f t="shared" si="62"/>
        <v>0</v>
      </c>
      <c r="FT100" s="20">
        <f t="shared" si="62"/>
        <v>0</v>
      </c>
      <c r="FU100" s="20">
        <f t="shared" si="62"/>
        <v>0</v>
      </c>
      <c r="FV100" s="20">
        <f t="shared" si="62"/>
        <v>0</v>
      </c>
      <c r="FW100" s="20">
        <f t="shared" si="62"/>
        <v>0</v>
      </c>
      <c r="FX100" s="20">
        <f t="shared" si="62"/>
        <v>0</v>
      </c>
      <c r="FY100" s="20">
        <f>SUM(C100:FX100)</f>
        <v>2747</v>
      </c>
      <c r="FZ100" s="83">
        <f t="shared" si="50"/>
        <v>2747</v>
      </c>
      <c r="GA100" s="83"/>
      <c r="GB100" s="16"/>
      <c r="GC100" s="16"/>
      <c r="GD100" s="16"/>
      <c r="GE100" s="16"/>
      <c r="GF100" s="19"/>
      <c r="GG100" s="19"/>
      <c r="GH100" s="18"/>
      <c r="GI100" s="18"/>
      <c r="GJ100" s="18"/>
      <c r="GK100" s="18"/>
      <c r="GL100" s="18"/>
      <c r="GM100" s="18"/>
      <c r="GN100" s="18"/>
      <c r="GO100" s="18"/>
    </row>
    <row r="101" spans="1:197" s="5" customFormat="1" ht="15">
      <c r="A101" s="3" t="s">
        <v>378</v>
      </c>
      <c r="B101" s="2" t="s">
        <v>379</v>
      </c>
      <c r="C101" s="29">
        <f>SUM(C96:C100)</f>
        <v>7322</v>
      </c>
      <c r="D101" s="29">
        <f aca="true" t="shared" si="63" ref="D101:BO101">SUM(D96:D100)</f>
        <v>43079</v>
      </c>
      <c r="E101" s="29">
        <f t="shared" si="63"/>
        <v>7221.4</v>
      </c>
      <c r="F101" s="29">
        <f>SUM(F96:F100)</f>
        <v>15458.9</v>
      </c>
      <c r="G101" s="29">
        <f t="shared" si="63"/>
        <v>1047.6</v>
      </c>
      <c r="H101" s="29">
        <f t="shared" si="63"/>
        <v>952.5</v>
      </c>
      <c r="I101" s="29">
        <f t="shared" si="63"/>
        <v>12238.4</v>
      </c>
      <c r="J101" s="29">
        <f t="shared" si="63"/>
        <v>2097.6000000000004</v>
      </c>
      <c r="K101" s="29">
        <f t="shared" si="63"/>
        <v>297.4</v>
      </c>
      <c r="L101" s="29">
        <f t="shared" si="63"/>
        <v>2931.4</v>
      </c>
      <c r="M101" s="29">
        <f t="shared" si="63"/>
        <v>1489.5</v>
      </c>
      <c r="N101" s="29">
        <f t="shared" si="63"/>
        <v>49788</v>
      </c>
      <c r="O101" s="29">
        <f t="shared" si="63"/>
        <v>14928</v>
      </c>
      <c r="P101" s="29">
        <f t="shared" si="63"/>
        <v>157.1</v>
      </c>
      <c r="Q101" s="29">
        <f t="shared" si="63"/>
        <v>36551.8</v>
      </c>
      <c r="R101" s="29">
        <f t="shared" si="63"/>
        <v>453.59999999999997</v>
      </c>
      <c r="S101" s="29">
        <f t="shared" si="63"/>
        <v>1482.3</v>
      </c>
      <c r="T101" s="29">
        <f t="shared" si="63"/>
        <v>147</v>
      </c>
      <c r="U101" s="29">
        <f t="shared" si="63"/>
        <v>67.2</v>
      </c>
      <c r="V101" s="29">
        <f t="shared" si="63"/>
        <v>270</v>
      </c>
      <c r="W101" s="29">
        <f t="shared" si="63"/>
        <v>291.5</v>
      </c>
      <c r="X101" s="29">
        <f t="shared" si="63"/>
        <v>48.7</v>
      </c>
      <c r="Y101" s="29">
        <f t="shared" si="63"/>
        <v>528.6</v>
      </c>
      <c r="Z101" s="29">
        <f t="shared" si="63"/>
        <v>271.3</v>
      </c>
      <c r="AA101" s="29">
        <f t="shared" si="63"/>
        <v>26120.2</v>
      </c>
      <c r="AB101" s="29">
        <f t="shared" si="63"/>
        <v>28317.5</v>
      </c>
      <c r="AC101" s="29">
        <f t="shared" si="63"/>
        <v>939</v>
      </c>
      <c r="AD101" s="29">
        <f t="shared" si="63"/>
        <v>1068.8</v>
      </c>
      <c r="AE101" s="29">
        <f t="shared" si="63"/>
        <v>114.5</v>
      </c>
      <c r="AF101" s="29">
        <f t="shared" si="63"/>
        <v>175.6</v>
      </c>
      <c r="AG101" s="29">
        <f t="shared" si="63"/>
        <v>907.1</v>
      </c>
      <c r="AH101" s="29">
        <f t="shared" si="63"/>
        <v>1050</v>
      </c>
      <c r="AI101" s="29">
        <f t="shared" si="63"/>
        <v>328.4</v>
      </c>
      <c r="AJ101" s="29">
        <f t="shared" si="63"/>
        <v>253.70000000000002</v>
      </c>
      <c r="AK101" s="29">
        <f t="shared" si="63"/>
        <v>235.9</v>
      </c>
      <c r="AL101" s="29">
        <f t="shared" si="63"/>
        <v>270.5</v>
      </c>
      <c r="AM101" s="29">
        <f t="shared" si="63"/>
        <v>485.6</v>
      </c>
      <c r="AN101" s="29">
        <f t="shared" si="63"/>
        <v>449</v>
      </c>
      <c r="AO101" s="29">
        <f t="shared" si="63"/>
        <v>5063.4</v>
      </c>
      <c r="AP101" s="29">
        <f t="shared" si="63"/>
        <v>75004.5</v>
      </c>
      <c r="AQ101" s="29">
        <f t="shared" si="63"/>
        <v>267</v>
      </c>
      <c r="AR101" s="29">
        <f t="shared" si="63"/>
        <v>59606.4</v>
      </c>
      <c r="AS101" s="29">
        <f t="shared" si="63"/>
        <v>6124.599999999999</v>
      </c>
      <c r="AT101" s="29">
        <f t="shared" si="63"/>
        <v>2576.3</v>
      </c>
      <c r="AU101" s="29">
        <f t="shared" si="63"/>
        <v>357.7</v>
      </c>
      <c r="AV101" s="29">
        <f t="shared" si="63"/>
        <v>306</v>
      </c>
      <c r="AW101" s="29">
        <f t="shared" si="63"/>
        <v>222.4</v>
      </c>
      <c r="AX101" s="29">
        <f t="shared" si="63"/>
        <v>45.800000000000004</v>
      </c>
      <c r="AY101" s="29">
        <f t="shared" si="63"/>
        <v>582.3</v>
      </c>
      <c r="AZ101" s="29">
        <f t="shared" si="63"/>
        <v>10355.099999999999</v>
      </c>
      <c r="BA101" s="29">
        <f t="shared" si="63"/>
        <v>8578.3</v>
      </c>
      <c r="BB101" s="29">
        <f t="shared" si="63"/>
        <v>7208.6</v>
      </c>
      <c r="BC101" s="29">
        <f t="shared" si="63"/>
        <v>30220.800000000003</v>
      </c>
      <c r="BD101" s="29">
        <f t="shared" si="63"/>
        <v>4405.3</v>
      </c>
      <c r="BE101" s="29">
        <f t="shared" si="63"/>
        <v>1434.5</v>
      </c>
      <c r="BF101" s="29">
        <f t="shared" si="63"/>
        <v>22437.9</v>
      </c>
      <c r="BG101" s="29">
        <f t="shared" si="63"/>
        <v>942.2</v>
      </c>
      <c r="BH101" s="29">
        <f t="shared" si="63"/>
        <v>648.5</v>
      </c>
      <c r="BI101" s="29">
        <f t="shared" si="63"/>
        <v>238.6</v>
      </c>
      <c r="BJ101" s="29">
        <f t="shared" si="63"/>
        <v>5667.7</v>
      </c>
      <c r="BK101" s="29">
        <f t="shared" si="63"/>
        <v>14283.7</v>
      </c>
      <c r="BL101" s="29">
        <f t="shared" si="63"/>
        <v>183.8</v>
      </c>
      <c r="BM101" s="29">
        <f t="shared" si="63"/>
        <v>305.5</v>
      </c>
      <c r="BN101" s="29">
        <f t="shared" si="63"/>
        <v>3775.8</v>
      </c>
      <c r="BO101" s="29">
        <f t="shared" si="63"/>
        <v>1630.8999999999999</v>
      </c>
      <c r="BP101" s="29">
        <f aca="true" t="shared" si="64" ref="BP101:EA101">SUM(BP96:BP100)</f>
        <v>207.7</v>
      </c>
      <c r="BQ101" s="29">
        <f t="shared" si="64"/>
        <v>5334</v>
      </c>
      <c r="BR101" s="29">
        <f t="shared" si="64"/>
        <v>4530.5</v>
      </c>
      <c r="BS101" s="29">
        <f t="shared" si="64"/>
        <v>1153.2</v>
      </c>
      <c r="BT101" s="29">
        <f t="shared" si="64"/>
        <v>331</v>
      </c>
      <c r="BU101" s="29">
        <f t="shared" si="64"/>
        <v>446.70000000000005</v>
      </c>
      <c r="BV101" s="29">
        <f t="shared" si="64"/>
        <v>1301.6000000000001</v>
      </c>
      <c r="BW101" s="29">
        <f t="shared" si="64"/>
        <v>1724</v>
      </c>
      <c r="BX101" s="29">
        <f t="shared" si="64"/>
        <v>82.39999999999999</v>
      </c>
      <c r="BY101" s="29">
        <f t="shared" si="64"/>
        <v>573.3000000000001</v>
      </c>
      <c r="BZ101" s="29">
        <f t="shared" si="64"/>
        <v>234.10000000000002</v>
      </c>
      <c r="CA101" s="29">
        <f t="shared" si="64"/>
        <v>188.10000000000002</v>
      </c>
      <c r="CB101" s="29">
        <f t="shared" si="64"/>
        <v>81021.8</v>
      </c>
      <c r="CC101" s="29">
        <f t="shared" si="64"/>
        <v>175.8</v>
      </c>
      <c r="CD101" s="29">
        <f t="shared" si="64"/>
        <v>79.1</v>
      </c>
      <c r="CE101" s="29">
        <f t="shared" si="64"/>
        <v>149.89999999999998</v>
      </c>
      <c r="CF101" s="29">
        <f t="shared" si="64"/>
        <v>117</v>
      </c>
      <c r="CG101" s="29">
        <f t="shared" si="64"/>
        <v>183</v>
      </c>
      <c r="CH101" s="29">
        <f t="shared" si="64"/>
        <v>121.3</v>
      </c>
      <c r="CI101" s="29">
        <f t="shared" si="64"/>
        <v>735.8</v>
      </c>
      <c r="CJ101" s="29">
        <f t="shared" si="64"/>
        <v>1088.5</v>
      </c>
      <c r="CK101" s="29">
        <f t="shared" si="64"/>
        <v>4792.7</v>
      </c>
      <c r="CL101" s="29">
        <f t="shared" si="64"/>
        <v>1323.2</v>
      </c>
      <c r="CM101" s="29">
        <f t="shared" si="64"/>
        <v>770.2</v>
      </c>
      <c r="CN101" s="29">
        <f t="shared" si="64"/>
        <v>26810</v>
      </c>
      <c r="CO101" s="29">
        <f t="shared" si="64"/>
        <v>14672.9</v>
      </c>
      <c r="CP101" s="29">
        <f t="shared" si="64"/>
        <v>1126.2</v>
      </c>
      <c r="CQ101" s="29">
        <f t="shared" si="64"/>
        <v>1435.8</v>
      </c>
      <c r="CR101" s="29">
        <f t="shared" si="64"/>
        <v>198.3</v>
      </c>
      <c r="CS101" s="29">
        <f t="shared" si="64"/>
        <v>337.6</v>
      </c>
      <c r="CT101" s="29">
        <f t="shared" si="64"/>
        <v>110.7</v>
      </c>
      <c r="CU101" s="29">
        <f t="shared" si="64"/>
        <v>433.6</v>
      </c>
      <c r="CV101" s="29">
        <f t="shared" si="64"/>
        <v>55.5</v>
      </c>
      <c r="CW101" s="29">
        <f t="shared" si="64"/>
        <v>167.1</v>
      </c>
      <c r="CX101" s="29">
        <f t="shared" si="64"/>
        <v>451.5</v>
      </c>
      <c r="CY101" s="29">
        <f t="shared" si="64"/>
        <v>199.9</v>
      </c>
      <c r="CZ101" s="29">
        <f t="shared" si="64"/>
        <v>2300.6</v>
      </c>
      <c r="DA101" s="29">
        <f t="shared" si="64"/>
        <v>180</v>
      </c>
      <c r="DB101" s="29">
        <f t="shared" si="64"/>
        <v>308</v>
      </c>
      <c r="DC101" s="29">
        <f t="shared" si="64"/>
        <v>172</v>
      </c>
      <c r="DD101" s="29">
        <f t="shared" si="64"/>
        <v>124.9</v>
      </c>
      <c r="DE101" s="29">
        <f t="shared" si="64"/>
        <v>462.8</v>
      </c>
      <c r="DF101" s="29">
        <f t="shared" si="64"/>
        <v>21566.5</v>
      </c>
      <c r="DG101" s="29">
        <f t="shared" si="64"/>
        <v>97.7</v>
      </c>
      <c r="DH101" s="29">
        <f t="shared" si="64"/>
        <v>2224.8</v>
      </c>
      <c r="DI101" s="29">
        <f t="shared" si="64"/>
        <v>2824</v>
      </c>
      <c r="DJ101" s="29">
        <f t="shared" si="64"/>
        <v>665.1</v>
      </c>
      <c r="DK101" s="29">
        <f t="shared" si="64"/>
        <v>367.29999999999995</v>
      </c>
      <c r="DL101" s="29">
        <f t="shared" si="64"/>
        <v>6029</v>
      </c>
      <c r="DM101" s="29">
        <f t="shared" si="64"/>
        <v>311.5</v>
      </c>
      <c r="DN101" s="29">
        <f t="shared" si="64"/>
        <v>1428.3</v>
      </c>
      <c r="DO101" s="29">
        <f t="shared" si="64"/>
        <v>2990.4</v>
      </c>
      <c r="DP101" s="29">
        <f t="shared" si="64"/>
        <v>200.1</v>
      </c>
      <c r="DQ101" s="29">
        <f t="shared" si="64"/>
        <v>497.29999999999995</v>
      </c>
      <c r="DR101" s="29">
        <f t="shared" si="64"/>
        <v>1330.5</v>
      </c>
      <c r="DS101" s="29">
        <f t="shared" si="64"/>
        <v>825.9</v>
      </c>
      <c r="DT101" s="29">
        <f t="shared" si="64"/>
        <v>174.9</v>
      </c>
      <c r="DU101" s="29">
        <f t="shared" si="64"/>
        <v>411.1</v>
      </c>
      <c r="DV101" s="29">
        <f t="shared" si="64"/>
        <v>199</v>
      </c>
      <c r="DW101" s="29">
        <f t="shared" si="64"/>
        <v>360.6</v>
      </c>
      <c r="DX101" s="29">
        <f t="shared" si="64"/>
        <v>214.3</v>
      </c>
      <c r="DY101" s="29">
        <f t="shared" si="64"/>
        <v>333.6</v>
      </c>
      <c r="DZ101" s="29">
        <f t="shared" si="64"/>
        <v>1115.5</v>
      </c>
      <c r="EA101" s="29">
        <f t="shared" si="64"/>
        <v>520.3</v>
      </c>
      <c r="EB101" s="29">
        <f aca="true" t="shared" si="65" ref="EB101:FX101">SUM(EB96:EB100)</f>
        <v>592.2</v>
      </c>
      <c r="EC101" s="29">
        <f t="shared" si="65"/>
        <v>290.2</v>
      </c>
      <c r="ED101" s="29">
        <f t="shared" si="65"/>
        <v>1645.8</v>
      </c>
      <c r="EE101" s="29">
        <f t="shared" si="65"/>
        <v>227.2</v>
      </c>
      <c r="EF101" s="29">
        <f t="shared" si="65"/>
        <v>1576.8999999999999</v>
      </c>
      <c r="EG101" s="29">
        <f t="shared" si="65"/>
        <v>272.7</v>
      </c>
      <c r="EH101" s="29">
        <f t="shared" si="65"/>
        <v>226.9</v>
      </c>
      <c r="EI101" s="29">
        <f t="shared" si="65"/>
        <v>17128.3</v>
      </c>
      <c r="EJ101" s="29">
        <f t="shared" si="65"/>
        <v>8579.9</v>
      </c>
      <c r="EK101" s="29">
        <f t="shared" si="65"/>
        <v>647.8</v>
      </c>
      <c r="EL101" s="29">
        <f t="shared" si="65"/>
        <v>454.1</v>
      </c>
      <c r="EM101" s="29">
        <f t="shared" si="65"/>
        <v>569</v>
      </c>
      <c r="EN101" s="29">
        <f t="shared" si="65"/>
        <v>1151.6</v>
      </c>
      <c r="EO101" s="29">
        <f t="shared" si="65"/>
        <v>469.3</v>
      </c>
      <c r="EP101" s="29">
        <f t="shared" si="65"/>
        <v>392.79999999999995</v>
      </c>
      <c r="EQ101" s="29">
        <f t="shared" si="65"/>
        <v>2234.7</v>
      </c>
      <c r="ER101" s="29">
        <f t="shared" si="65"/>
        <v>378.6</v>
      </c>
      <c r="ES101" s="29">
        <f t="shared" si="65"/>
        <v>116.5</v>
      </c>
      <c r="ET101" s="29">
        <f t="shared" si="65"/>
        <v>199.6</v>
      </c>
      <c r="EU101" s="29">
        <f t="shared" si="65"/>
        <v>580.1</v>
      </c>
      <c r="EV101" s="29">
        <f t="shared" si="65"/>
        <v>67.3</v>
      </c>
      <c r="EW101" s="29">
        <f t="shared" si="65"/>
        <v>721.6</v>
      </c>
      <c r="EX101" s="29">
        <f t="shared" si="65"/>
        <v>260.5</v>
      </c>
      <c r="EY101" s="29">
        <f t="shared" si="65"/>
        <v>867</v>
      </c>
      <c r="EZ101" s="29">
        <f t="shared" si="65"/>
        <v>124.4</v>
      </c>
      <c r="FA101" s="29">
        <f t="shared" si="65"/>
        <v>2942.3</v>
      </c>
      <c r="FB101" s="29">
        <f t="shared" si="65"/>
        <v>411</v>
      </c>
      <c r="FC101" s="29">
        <f t="shared" si="65"/>
        <v>2667.4</v>
      </c>
      <c r="FD101" s="29">
        <f t="shared" si="65"/>
        <v>369.8</v>
      </c>
      <c r="FE101" s="29">
        <f t="shared" si="65"/>
        <v>101</v>
      </c>
      <c r="FF101" s="29">
        <f t="shared" si="65"/>
        <v>186.7</v>
      </c>
      <c r="FG101" s="29">
        <f t="shared" si="65"/>
        <v>107</v>
      </c>
      <c r="FH101" s="29">
        <f t="shared" si="65"/>
        <v>94.8</v>
      </c>
      <c r="FI101" s="29">
        <f t="shared" si="65"/>
        <v>1811.3</v>
      </c>
      <c r="FJ101" s="29">
        <f t="shared" si="65"/>
        <v>1749.9</v>
      </c>
      <c r="FK101" s="29">
        <f t="shared" si="65"/>
        <v>2143.3</v>
      </c>
      <c r="FL101" s="29">
        <f t="shared" si="65"/>
        <v>4315.9</v>
      </c>
      <c r="FM101" s="29">
        <f t="shared" si="65"/>
        <v>3075.9</v>
      </c>
      <c r="FN101" s="29">
        <f t="shared" si="65"/>
        <v>18882</v>
      </c>
      <c r="FO101" s="29">
        <f t="shared" si="65"/>
        <v>1104.1999999999998</v>
      </c>
      <c r="FP101" s="29">
        <f t="shared" si="65"/>
        <v>2280.4</v>
      </c>
      <c r="FQ101" s="29">
        <f t="shared" si="65"/>
        <v>831.5</v>
      </c>
      <c r="FR101" s="29">
        <f t="shared" si="65"/>
        <v>147.3</v>
      </c>
      <c r="FS101" s="29">
        <f t="shared" si="65"/>
        <v>163.9</v>
      </c>
      <c r="FT101" s="29">
        <f t="shared" si="65"/>
        <v>95.39999999999999</v>
      </c>
      <c r="FU101" s="29">
        <f t="shared" si="65"/>
        <v>782.9</v>
      </c>
      <c r="FV101" s="29">
        <f t="shared" si="65"/>
        <v>670.4</v>
      </c>
      <c r="FW101" s="29">
        <f t="shared" si="65"/>
        <v>137.3</v>
      </c>
      <c r="FX101" s="29">
        <f t="shared" si="65"/>
        <v>82</v>
      </c>
      <c r="FY101" s="20"/>
      <c r="FZ101" s="83">
        <f t="shared" si="50"/>
        <v>808138.8000000006</v>
      </c>
      <c r="GA101" s="83"/>
      <c r="GB101" s="83"/>
      <c r="GC101" s="83"/>
      <c r="GD101" s="83"/>
      <c r="GE101" s="20"/>
      <c r="GF101" s="19"/>
      <c r="GG101" s="19"/>
      <c r="GH101" s="18"/>
      <c r="GI101" s="18"/>
      <c r="GJ101" s="18"/>
      <c r="GK101" s="18"/>
      <c r="GL101" s="18"/>
      <c r="GM101" s="18"/>
      <c r="GN101" s="18"/>
      <c r="GO101" s="18"/>
    </row>
    <row r="102" spans="1:197" s="5" customFormat="1" ht="15.75">
      <c r="A102" s="3" t="s">
        <v>380</v>
      </c>
      <c r="B102" s="36" t="s">
        <v>381</v>
      </c>
      <c r="C102" s="16">
        <f>C101-C103</f>
        <v>7322</v>
      </c>
      <c r="D102" s="16">
        <f aca="true" t="shared" si="66" ref="D102:BO102">D101-D103</f>
        <v>41105</v>
      </c>
      <c r="E102" s="16">
        <f t="shared" si="66"/>
        <v>6756.4</v>
      </c>
      <c r="F102" s="16">
        <f t="shared" si="66"/>
        <v>14821.9</v>
      </c>
      <c r="G102" s="16">
        <f t="shared" si="66"/>
        <v>1047.6</v>
      </c>
      <c r="H102" s="16">
        <f t="shared" si="66"/>
        <v>952.5</v>
      </c>
      <c r="I102" s="16">
        <f t="shared" si="66"/>
        <v>9543.3</v>
      </c>
      <c r="J102" s="16">
        <f t="shared" si="66"/>
        <v>2097.6000000000004</v>
      </c>
      <c r="K102" s="16">
        <f t="shared" si="66"/>
        <v>297.4</v>
      </c>
      <c r="L102" s="16">
        <f t="shared" si="66"/>
        <v>2931.4</v>
      </c>
      <c r="M102" s="16">
        <f t="shared" si="66"/>
        <v>1489.5</v>
      </c>
      <c r="N102" s="16">
        <f t="shared" si="66"/>
        <v>49788</v>
      </c>
      <c r="O102" s="16">
        <f t="shared" si="66"/>
        <v>14928</v>
      </c>
      <c r="P102" s="16">
        <f t="shared" si="66"/>
        <v>157.1</v>
      </c>
      <c r="Q102" s="16">
        <f t="shared" si="66"/>
        <v>36551.8</v>
      </c>
      <c r="R102" s="16">
        <f t="shared" si="66"/>
        <v>453.59999999999997</v>
      </c>
      <c r="S102" s="16">
        <f t="shared" si="66"/>
        <v>1482.3</v>
      </c>
      <c r="T102" s="16">
        <f t="shared" si="66"/>
        <v>147</v>
      </c>
      <c r="U102" s="16">
        <f t="shared" si="66"/>
        <v>67.2</v>
      </c>
      <c r="V102" s="16">
        <f t="shared" si="66"/>
        <v>270</v>
      </c>
      <c r="W102" s="16">
        <f t="shared" si="66"/>
        <v>291.5</v>
      </c>
      <c r="X102" s="16">
        <f t="shared" si="66"/>
        <v>48.7</v>
      </c>
      <c r="Y102" s="16">
        <f t="shared" si="66"/>
        <v>528.6</v>
      </c>
      <c r="Z102" s="16">
        <f t="shared" si="66"/>
        <v>271.3</v>
      </c>
      <c r="AA102" s="16">
        <f t="shared" si="66"/>
        <v>26120.2</v>
      </c>
      <c r="AB102" s="16">
        <f t="shared" si="66"/>
        <v>28317.5</v>
      </c>
      <c r="AC102" s="16">
        <f t="shared" si="66"/>
        <v>939</v>
      </c>
      <c r="AD102" s="16">
        <f t="shared" si="66"/>
        <v>1068.8</v>
      </c>
      <c r="AE102" s="16">
        <f t="shared" si="66"/>
        <v>114.5</v>
      </c>
      <c r="AF102" s="16">
        <f t="shared" si="66"/>
        <v>175.6</v>
      </c>
      <c r="AG102" s="16">
        <f t="shared" si="66"/>
        <v>907.1</v>
      </c>
      <c r="AH102" s="16">
        <f t="shared" si="66"/>
        <v>1050</v>
      </c>
      <c r="AI102" s="16">
        <f t="shared" si="66"/>
        <v>328.4</v>
      </c>
      <c r="AJ102" s="16">
        <f t="shared" si="66"/>
        <v>253.70000000000002</v>
      </c>
      <c r="AK102" s="16">
        <f t="shared" si="66"/>
        <v>235.9</v>
      </c>
      <c r="AL102" s="16">
        <f t="shared" si="66"/>
        <v>270.5</v>
      </c>
      <c r="AM102" s="16">
        <f t="shared" si="66"/>
        <v>485.6</v>
      </c>
      <c r="AN102" s="16">
        <f t="shared" si="66"/>
        <v>449</v>
      </c>
      <c r="AO102" s="16">
        <f t="shared" si="66"/>
        <v>5063.4</v>
      </c>
      <c r="AP102" s="16">
        <f t="shared" si="66"/>
        <v>75004.5</v>
      </c>
      <c r="AQ102" s="16">
        <f t="shared" si="66"/>
        <v>267</v>
      </c>
      <c r="AR102" s="16">
        <f t="shared" si="66"/>
        <v>59606.4</v>
      </c>
      <c r="AS102" s="16">
        <f t="shared" si="66"/>
        <v>5993.7</v>
      </c>
      <c r="AT102" s="16">
        <f t="shared" si="66"/>
        <v>2576.3</v>
      </c>
      <c r="AU102" s="16">
        <f t="shared" si="66"/>
        <v>357.7</v>
      </c>
      <c r="AV102" s="16">
        <f t="shared" si="66"/>
        <v>306</v>
      </c>
      <c r="AW102" s="16">
        <f t="shared" si="66"/>
        <v>222.4</v>
      </c>
      <c r="AX102" s="16">
        <f t="shared" si="66"/>
        <v>45.800000000000004</v>
      </c>
      <c r="AY102" s="16">
        <f t="shared" si="66"/>
        <v>518.8</v>
      </c>
      <c r="AZ102" s="16">
        <f t="shared" si="66"/>
        <v>10355.099999999999</v>
      </c>
      <c r="BA102" s="16">
        <f t="shared" si="66"/>
        <v>8578.3</v>
      </c>
      <c r="BB102" s="16">
        <f t="shared" si="66"/>
        <v>7208.6</v>
      </c>
      <c r="BC102" s="16">
        <f t="shared" si="66"/>
        <v>28163.300000000003</v>
      </c>
      <c r="BD102" s="16">
        <f t="shared" si="66"/>
        <v>4405.3</v>
      </c>
      <c r="BE102" s="16">
        <f t="shared" si="66"/>
        <v>1434.5</v>
      </c>
      <c r="BF102" s="16">
        <f t="shared" si="66"/>
        <v>22437.9</v>
      </c>
      <c r="BG102" s="16">
        <f t="shared" si="66"/>
        <v>942.2</v>
      </c>
      <c r="BH102" s="16">
        <f t="shared" si="66"/>
        <v>648.5</v>
      </c>
      <c r="BI102" s="16">
        <f t="shared" si="66"/>
        <v>238.6</v>
      </c>
      <c r="BJ102" s="16">
        <f t="shared" si="66"/>
        <v>5667.7</v>
      </c>
      <c r="BK102" s="16">
        <f t="shared" si="66"/>
        <v>14283.7</v>
      </c>
      <c r="BL102" s="16">
        <f t="shared" si="66"/>
        <v>183.8</v>
      </c>
      <c r="BM102" s="16">
        <f t="shared" si="66"/>
        <v>305.5</v>
      </c>
      <c r="BN102" s="16">
        <f t="shared" si="66"/>
        <v>3775.8</v>
      </c>
      <c r="BO102" s="16">
        <f t="shared" si="66"/>
        <v>1630.8999999999999</v>
      </c>
      <c r="BP102" s="16">
        <f aca="true" t="shared" si="67" ref="BP102:EA102">BP101-BP103</f>
        <v>207.7</v>
      </c>
      <c r="BQ102" s="16">
        <f t="shared" si="67"/>
        <v>5133</v>
      </c>
      <c r="BR102" s="16">
        <f t="shared" si="67"/>
        <v>4530.5</v>
      </c>
      <c r="BS102" s="16">
        <f t="shared" si="67"/>
        <v>1153.2</v>
      </c>
      <c r="BT102" s="16">
        <f t="shared" si="67"/>
        <v>331</v>
      </c>
      <c r="BU102" s="16">
        <f t="shared" si="67"/>
        <v>446.70000000000005</v>
      </c>
      <c r="BV102" s="16">
        <f t="shared" si="67"/>
        <v>1301.6000000000001</v>
      </c>
      <c r="BW102" s="16">
        <f t="shared" si="67"/>
        <v>1724</v>
      </c>
      <c r="BX102" s="16">
        <f t="shared" si="67"/>
        <v>82.39999999999999</v>
      </c>
      <c r="BY102" s="16">
        <f t="shared" si="67"/>
        <v>573.3000000000001</v>
      </c>
      <c r="BZ102" s="16">
        <f t="shared" si="67"/>
        <v>234.10000000000002</v>
      </c>
      <c r="CA102" s="16">
        <f t="shared" si="67"/>
        <v>188.10000000000002</v>
      </c>
      <c r="CB102" s="16">
        <f t="shared" si="67"/>
        <v>81021.8</v>
      </c>
      <c r="CC102" s="16">
        <f t="shared" si="67"/>
        <v>175.8</v>
      </c>
      <c r="CD102" s="16">
        <f t="shared" si="67"/>
        <v>79.1</v>
      </c>
      <c r="CE102" s="16">
        <f t="shared" si="67"/>
        <v>149.89999999999998</v>
      </c>
      <c r="CF102" s="16">
        <f t="shared" si="67"/>
        <v>117</v>
      </c>
      <c r="CG102" s="16">
        <f t="shared" si="67"/>
        <v>183</v>
      </c>
      <c r="CH102" s="16">
        <f t="shared" si="67"/>
        <v>121.3</v>
      </c>
      <c r="CI102" s="16">
        <f t="shared" si="67"/>
        <v>735.8</v>
      </c>
      <c r="CJ102" s="16">
        <f t="shared" si="67"/>
        <v>1088.5</v>
      </c>
      <c r="CK102" s="16">
        <f t="shared" si="67"/>
        <v>4443.7</v>
      </c>
      <c r="CL102" s="16">
        <f t="shared" si="67"/>
        <v>1323.2</v>
      </c>
      <c r="CM102" s="16">
        <f t="shared" si="67"/>
        <v>770.2</v>
      </c>
      <c r="CN102" s="16">
        <f t="shared" si="67"/>
        <v>26012.7</v>
      </c>
      <c r="CO102" s="16">
        <f t="shared" si="67"/>
        <v>14672.9</v>
      </c>
      <c r="CP102" s="16">
        <f t="shared" si="67"/>
        <v>1126.2</v>
      </c>
      <c r="CQ102" s="16">
        <f t="shared" si="67"/>
        <v>1435.8</v>
      </c>
      <c r="CR102" s="16">
        <f t="shared" si="67"/>
        <v>198.3</v>
      </c>
      <c r="CS102" s="16">
        <f t="shared" si="67"/>
        <v>337.6</v>
      </c>
      <c r="CT102" s="16">
        <f t="shared" si="67"/>
        <v>110.7</v>
      </c>
      <c r="CU102" s="16">
        <f t="shared" si="67"/>
        <v>433.6</v>
      </c>
      <c r="CV102" s="16">
        <f t="shared" si="67"/>
        <v>55.5</v>
      </c>
      <c r="CW102" s="16">
        <f t="shared" si="67"/>
        <v>167.1</v>
      </c>
      <c r="CX102" s="16">
        <f t="shared" si="67"/>
        <v>451.5</v>
      </c>
      <c r="CY102" s="16">
        <f t="shared" si="67"/>
        <v>199.9</v>
      </c>
      <c r="CZ102" s="16">
        <f t="shared" si="67"/>
        <v>2300.6</v>
      </c>
      <c r="DA102" s="16">
        <f t="shared" si="67"/>
        <v>180</v>
      </c>
      <c r="DB102" s="16">
        <f t="shared" si="67"/>
        <v>308</v>
      </c>
      <c r="DC102" s="16">
        <f t="shared" si="67"/>
        <v>172</v>
      </c>
      <c r="DD102" s="16">
        <f t="shared" si="67"/>
        <v>124.9</v>
      </c>
      <c r="DE102" s="16">
        <f t="shared" si="67"/>
        <v>462.8</v>
      </c>
      <c r="DF102" s="16">
        <f t="shared" si="67"/>
        <v>20964.9</v>
      </c>
      <c r="DG102" s="16">
        <f t="shared" si="67"/>
        <v>97.7</v>
      </c>
      <c r="DH102" s="16">
        <f t="shared" si="67"/>
        <v>2224.8</v>
      </c>
      <c r="DI102" s="16">
        <f t="shared" si="67"/>
        <v>2824</v>
      </c>
      <c r="DJ102" s="16">
        <f t="shared" si="67"/>
        <v>665.1</v>
      </c>
      <c r="DK102" s="16">
        <f t="shared" si="67"/>
        <v>367.29999999999995</v>
      </c>
      <c r="DL102" s="16">
        <f t="shared" si="67"/>
        <v>6029</v>
      </c>
      <c r="DM102" s="16">
        <f t="shared" si="67"/>
        <v>311.5</v>
      </c>
      <c r="DN102" s="16">
        <f t="shared" si="67"/>
        <v>1428.3</v>
      </c>
      <c r="DO102" s="16">
        <f t="shared" si="67"/>
        <v>2990.4</v>
      </c>
      <c r="DP102" s="16">
        <f t="shared" si="67"/>
        <v>200.1</v>
      </c>
      <c r="DQ102" s="16">
        <f t="shared" si="67"/>
        <v>497.29999999999995</v>
      </c>
      <c r="DR102" s="16">
        <f t="shared" si="67"/>
        <v>1330.5</v>
      </c>
      <c r="DS102" s="16">
        <f t="shared" si="67"/>
        <v>825.9</v>
      </c>
      <c r="DT102" s="16">
        <f t="shared" si="67"/>
        <v>174.9</v>
      </c>
      <c r="DU102" s="16">
        <f t="shared" si="67"/>
        <v>411.1</v>
      </c>
      <c r="DV102" s="16">
        <f t="shared" si="67"/>
        <v>199</v>
      </c>
      <c r="DW102" s="16">
        <f t="shared" si="67"/>
        <v>360.6</v>
      </c>
      <c r="DX102" s="16">
        <f t="shared" si="67"/>
        <v>214.3</v>
      </c>
      <c r="DY102" s="16">
        <f t="shared" si="67"/>
        <v>333.6</v>
      </c>
      <c r="DZ102" s="16">
        <f t="shared" si="67"/>
        <v>1115.5</v>
      </c>
      <c r="EA102" s="16">
        <f t="shared" si="67"/>
        <v>520.3</v>
      </c>
      <c r="EB102" s="16">
        <f aca="true" t="shared" si="68" ref="EB102:FX102">EB101-EB103</f>
        <v>592.2</v>
      </c>
      <c r="EC102" s="16">
        <f t="shared" si="68"/>
        <v>290.2</v>
      </c>
      <c r="ED102" s="16">
        <f t="shared" si="68"/>
        <v>1645.8</v>
      </c>
      <c r="EE102" s="16">
        <f t="shared" si="68"/>
        <v>227.2</v>
      </c>
      <c r="EF102" s="16">
        <f t="shared" si="68"/>
        <v>1576.8999999999999</v>
      </c>
      <c r="EG102" s="16">
        <f t="shared" si="68"/>
        <v>272.7</v>
      </c>
      <c r="EH102" s="16">
        <f t="shared" si="68"/>
        <v>226.9</v>
      </c>
      <c r="EI102" s="16">
        <f t="shared" si="68"/>
        <v>16973.3</v>
      </c>
      <c r="EJ102" s="16">
        <f t="shared" si="68"/>
        <v>8579.9</v>
      </c>
      <c r="EK102" s="16">
        <f t="shared" si="68"/>
        <v>647.8</v>
      </c>
      <c r="EL102" s="16">
        <f t="shared" si="68"/>
        <v>454.1</v>
      </c>
      <c r="EM102" s="16">
        <f t="shared" si="68"/>
        <v>569</v>
      </c>
      <c r="EN102" s="16">
        <f t="shared" si="68"/>
        <v>1151.6</v>
      </c>
      <c r="EO102" s="16">
        <f t="shared" si="68"/>
        <v>469.3</v>
      </c>
      <c r="EP102" s="16">
        <f t="shared" si="68"/>
        <v>392.79999999999995</v>
      </c>
      <c r="EQ102" s="16">
        <f t="shared" si="68"/>
        <v>2234.7</v>
      </c>
      <c r="ER102" s="16">
        <f t="shared" si="68"/>
        <v>378.6</v>
      </c>
      <c r="ES102" s="16">
        <f t="shared" si="68"/>
        <v>116.5</v>
      </c>
      <c r="ET102" s="16">
        <f t="shared" si="68"/>
        <v>199.6</v>
      </c>
      <c r="EU102" s="16">
        <f t="shared" si="68"/>
        <v>580.1</v>
      </c>
      <c r="EV102" s="16">
        <f t="shared" si="68"/>
        <v>67.3</v>
      </c>
      <c r="EW102" s="16">
        <f t="shared" si="68"/>
        <v>721.6</v>
      </c>
      <c r="EX102" s="16">
        <f t="shared" si="68"/>
        <v>260.5</v>
      </c>
      <c r="EY102" s="16">
        <f t="shared" si="68"/>
        <v>867</v>
      </c>
      <c r="EZ102" s="16">
        <f t="shared" si="68"/>
        <v>124.4</v>
      </c>
      <c r="FA102" s="16">
        <f t="shared" si="68"/>
        <v>2942.3</v>
      </c>
      <c r="FB102" s="16">
        <f t="shared" si="68"/>
        <v>411</v>
      </c>
      <c r="FC102" s="16">
        <f t="shared" si="68"/>
        <v>2667.4</v>
      </c>
      <c r="FD102" s="16">
        <f t="shared" si="68"/>
        <v>369.8</v>
      </c>
      <c r="FE102" s="16">
        <f t="shared" si="68"/>
        <v>101</v>
      </c>
      <c r="FF102" s="16">
        <f t="shared" si="68"/>
        <v>186.7</v>
      </c>
      <c r="FG102" s="16">
        <f t="shared" si="68"/>
        <v>107</v>
      </c>
      <c r="FH102" s="16">
        <f t="shared" si="68"/>
        <v>94.8</v>
      </c>
      <c r="FI102" s="16">
        <f t="shared" si="68"/>
        <v>1811.3</v>
      </c>
      <c r="FJ102" s="16">
        <f t="shared" si="68"/>
        <v>1749.9</v>
      </c>
      <c r="FK102" s="16">
        <f t="shared" si="68"/>
        <v>2143.3</v>
      </c>
      <c r="FL102" s="16">
        <f t="shared" si="68"/>
        <v>4315.9</v>
      </c>
      <c r="FM102" s="16">
        <f t="shared" si="68"/>
        <v>3075.9</v>
      </c>
      <c r="FN102" s="16">
        <f t="shared" si="68"/>
        <v>18882</v>
      </c>
      <c r="FO102" s="16">
        <f t="shared" si="68"/>
        <v>1104.1999999999998</v>
      </c>
      <c r="FP102" s="16">
        <f t="shared" si="68"/>
        <v>2280.4</v>
      </c>
      <c r="FQ102" s="16">
        <f t="shared" si="68"/>
        <v>831.5</v>
      </c>
      <c r="FR102" s="16">
        <f t="shared" si="68"/>
        <v>147.3</v>
      </c>
      <c r="FS102" s="16">
        <f t="shared" si="68"/>
        <v>163.9</v>
      </c>
      <c r="FT102" s="16">
        <f t="shared" si="68"/>
        <v>95.39999999999999</v>
      </c>
      <c r="FU102" s="16">
        <f t="shared" si="68"/>
        <v>782.9</v>
      </c>
      <c r="FV102" s="16">
        <f t="shared" si="68"/>
        <v>670.4</v>
      </c>
      <c r="FW102" s="16">
        <f t="shared" si="68"/>
        <v>137.3</v>
      </c>
      <c r="FX102" s="16">
        <f t="shared" si="68"/>
        <v>82</v>
      </c>
      <c r="FY102" s="15"/>
      <c r="FZ102" s="83">
        <f t="shared" si="50"/>
        <v>798011.9000000006</v>
      </c>
      <c r="GA102" s="83"/>
      <c r="GB102" s="83"/>
      <c r="GC102" s="83"/>
      <c r="GD102" s="83"/>
      <c r="GE102" s="20"/>
      <c r="GF102" s="20"/>
      <c r="GG102" s="19"/>
      <c r="GH102" s="18"/>
      <c r="GI102" s="18"/>
      <c r="GJ102" s="18"/>
      <c r="GK102" s="18"/>
      <c r="GL102" s="18"/>
      <c r="GM102" s="18"/>
      <c r="GN102" s="18"/>
      <c r="GO102" s="18"/>
    </row>
    <row r="103" spans="1:197" s="5" customFormat="1" ht="15.75">
      <c r="A103" s="3" t="s">
        <v>382</v>
      </c>
      <c r="B103" s="36" t="s">
        <v>383</v>
      </c>
      <c r="C103" s="18">
        <f>C93+C94+C95+C100+C98</f>
        <v>0</v>
      </c>
      <c r="D103" s="18">
        <f aca="true" t="shared" si="69" ref="D103:BO103">D93+D94+D95+D100+D98</f>
        <v>1974</v>
      </c>
      <c r="E103" s="18">
        <f t="shared" si="69"/>
        <v>465</v>
      </c>
      <c r="F103" s="18">
        <f t="shared" si="69"/>
        <v>637</v>
      </c>
      <c r="G103" s="18">
        <f t="shared" si="69"/>
        <v>0</v>
      </c>
      <c r="H103" s="18">
        <f t="shared" si="69"/>
        <v>0</v>
      </c>
      <c r="I103" s="18">
        <f t="shared" si="69"/>
        <v>2695.1</v>
      </c>
      <c r="J103" s="18">
        <f t="shared" si="69"/>
        <v>0</v>
      </c>
      <c r="K103" s="18">
        <f t="shared" si="69"/>
        <v>0</v>
      </c>
      <c r="L103" s="18">
        <f t="shared" si="69"/>
        <v>0</v>
      </c>
      <c r="M103" s="18">
        <f t="shared" si="69"/>
        <v>0</v>
      </c>
      <c r="N103" s="18">
        <f t="shared" si="69"/>
        <v>0</v>
      </c>
      <c r="O103" s="18">
        <f t="shared" si="69"/>
        <v>0</v>
      </c>
      <c r="P103" s="18">
        <f t="shared" si="69"/>
        <v>0</v>
      </c>
      <c r="Q103" s="18">
        <f t="shared" si="69"/>
        <v>0</v>
      </c>
      <c r="R103" s="18">
        <f t="shared" si="69"/>
        <v>0</v>
      </c>
      <c r="S103" s="18">
        <f t="shared" si="69"/>
        <v>0</v>
      </c>
      <c r="T103" s="18">
        <f t="shared" si="69"/>
        <v>0</v>
      </c>
      <c r="U103" s="18">
        <f t="shared" si="69"/>
        <v>0</v>
      </c>
      <c r="V103" s="18">
        <f t="shared" si="69"/>
        <v>0</v>
      </c>
      <c r="W103" s="18">
        <f t="shared" si="69"/>
        <v>0</v>
      </c>
      <c r="X103" s="18">
        <f t="shared" si="69"/>
        <v>0</v>
      </c>
      <c r="Y103" s="18">
        <f t="shared" si="69"/>
        <v>0</v>
      </c>
      <c r="Z103" s="18">
        <f t="shared" si="69"/>
        <v>0</v>
      </c>
      <c r="AA103" s="18">
        <f t="shared" si="69"/>
        <v>0</v>
      </c>
      <c r="AB103" s="18">
        <f t="shared" si="69"/>
        <v>0</v>
      </c>
      <c r="AC103" s="18">
        <f t="shared" si="69"/>
        <v>0</v>
      </c>
      <c r="AD103" s="18">
        <f t="shared" si="69"/>
        <v>0</v>
      </c>
      <c r="AE103" s="18">
        <f t="shared" si="69"/>
        <v>0</v>
      </c>
      <c r="AF103" s="18">
        <f t="shared" si="69"/>
        <v>0</v>
      </c>
      <c r="AG103" s="18">
        <f t="shared" si="69"/>
        <v>0</v>
      </c>
      <c r="AH103" s="18">
        <f t="shared" si="69"/>
        <v>0</v>
      </c>
      <c r="AI103" s="18">
        <f t="shared" si="69"/>
        <v>0</v>
      </c>
      <c r="AJ103" s="18">
        <f t="shared" si="69"/>
        <v>0</v>
      </c>
      <c r="AK103" s="18">
        <f t="shared" si="69"/>
        <v>0</v>
      </c>
      <c r="AL103" s="18">
        <f t="shared" si="69"/>
        <v>0</v>
      </c>
      <c r="AM103" s="18">
        <f t="shared" si="69"/>
        <v>0</v>
      </c>
      <c r="AN103" s="18">
        <f t="shared" si="69"/>
        <v>0</v>
      </c>
      <c r="AO103" s="18">
        <f t="shared" si="69"/>
        <v>0</v>
      </c>
      <c r="AP103" s="18">
        <f t="shared" si="69"/>
        <v>0</v>
      </c>
      <c r="AQ103" s="18">
        <f t="shared" si="69"/>
        <v>0</v>
      </c>
      <c r="AR103" s="18">
        <f t="shared" si="69"/>
        <v>0</v>
      </c>
      <c r="AS103" s="18">
        <f t="shared" si="69"/>
        <v>130.9</v>
      </c>
      <c r="AT103" s="18">
        <f t="shared" si="69"/>
        <v>0</v>
      </c>
      <c r="AU103" s="18">
        <f t="shared" si="69"/>
        <v>0</v>
      </c>
      <c r="AV103" s="18">
        <f t="shared" si="69"/>
        <v>0</v>
      </c>
      <c r="AW103" s="18">
        <f t="shared" si="69"/>
        <v>0</v>
      </c>
      <c r="AX103" s="18">
        <f t="shared" si="69"/>
        <v>0</v>
      </c>
      <c r="AY103" s="18">
        <f t="shared" si="69"/>
        <v>63.5</v>
      </c>
      <c r="AZ103" s="18">
        <f t="shared" si="69"/>
        <v>0</v>
      </c>
      <c r="BA103" s="18">
        <f t="shared" si="69"/>
        <v>0</v>
      </c>
      <c r="BB103" s="18">
        <f t="shared" si="69"/>
        <v>0</v>
      </c>
      <c r="BC103" s="18">
        <f t="shared" si="69"/>
        <v>2057.5</v>
      </c>
      <c r="BD103" s="18">
        <f t="shared" si="69"/>
        <v>0</v>
      </c>
      <c r="BE103" s="18">
        <f t="shared" si="69"/>
        <v>0</v>
      </c>
      <c r="BF103" s="18">
        <f t="shared" si="69"/>
        <v>0</v>
      </c>
      <c r="BG103" s="18">
        <f t="shared" si="69"/>
        <v>0</v>
      </c>
      <c r="BH103" s="18">
        <f t="shared" si="69"/>
        <v>0</v>
      </c>
      <c r="BI103" s="18">
        <f t="shared" si="69"/>
        <v>0</v>
      </c>
      <c r="BJ103" s="18">
        <f t="shared" si="69"/>
        <v>0</v>
      </c>
      <c r="BK103" s="18">
        <f t="shared" si="69"/>
        <v>0</v>
      </c>
      <c r="BL103" s="18">
        <f t="shared" si="69"/>
        <v>0</v>
      </c>
      <c r="BM103" s="18">
        <f t="shared" si="69"/>
        <v>0</v>
      </c>
      <c r="BN103" s="18">
        <f t="shared" si="69"/>
        <v>0</v>
      </c>
      <c r="BO103" s="18">
        <f t="shared" si="69"/>
        <v>0</v>
      </c>
      <c r="BP103" s="18">
        <f aca="true" t="shared" si="70" ref="BP103:EA103">BP93+BP94+BP95+BP100+BP98</f>
        <v>0</v>
      </c>
      <c r="BQ103" s="18">
        <f t="shared" si="70"/>
        <v>201</v>
      </c>
      <c r="BR103" s="18">
        <f t="shared" si="70"/>
        <v>0</v>
      </c>
      <c r="BS103" s="18">
        <f t="shared" si="70"/>
        <v>0</v>
      </c>
      <c r="BT103" s="18">
        <f t="shared" si="70"/>
        <v>0</v>
      </c>
      <c r="BU103" s="18">
        <f t="shared" si="70"/>
        <v>0</v>
      </c>
      <c r="BV103" s="18">
        <f t="shared" si="70"/>
        <v>0</v>
      </c>
      <c r="BW103" s="18">
        <f t="shared" si="70"/>
        <v>0</v>
      </c>
      <c r="BX103" s="18">
        <f t="shared" si="70"/>
        <v>0</v>
      </c>
      <c r="BY103" s="18">
        <f t="shared" si="70"/>
        <v>0</v>
      </c>
      <c r="BZ103" s="18">
        <f t="shared" si="70"/>
        <v>0</v>
      </c>
      <c r="CA103" s="18">
        <f t="shared" si="70"/>
        <v>0</v>
      </c>
      <c r="CB103" s="18">
        <f t="shared" si="70"/>
        <v>0</v>
      </c>
      <c r="CC103" s="18">
        <f t="shared" si="70"/>
        <v>0</v>
      </c>
      <c r="CD103" s="18">
        <f t="shared" si="70"/>
        <v>0</v>
      </c>
      <c r="CE103" s="18">
        <f t="shared" si="70"/>
        <v>0</v>
      </c>
      <c r="CF103" s="18">
        <f t="shared" si="70"/>
        <v>0</v>
      </c>
      <c r="CG103" s="18">
        <f t="shared" si="70"/>
        <v>0</v>
      </c>
      <c r="CH103" s="18">
        <f t="shared" si="70"/>
        <v>0</v>
      </c>
      <c r="CI103" s="18">
        <f t="shared" si="70"/>
        <v>0</v>
      </c>
      <c r="CJ103" s="18">
        <f t="shared" si="70"/>
        <v>0</v>
      </c>
      <c r="CK103" s="18">
        <f t="shared" si="70"/>
        <v>349</v>
      </c>
      <c r="CL103" s="18">
        <f t="shared" si="70"/>
        <v>0</v>
      </c>
      <c r="CM103" s="18">
        <f t="shared" si="70"/>
        <v>0</v>
      </c>
      <c r="CN103" s="18">
        <f t="shared" si="70"/>
        <v>797.3</v>
      </c>
      <c r="CO103" s="18">
        <f t="shared" si="70"/>
        <v>0</v>
      </c>
      <c r="CP103" s="18">
        <f t="shared" si="70"/>
        <v>0</v>
      </c>
      <c r="CQ103" s="18">
        <f t="shared" si="70"/>
        <v>0</v>
      </c>
      <c r="CR103" s="18">
        <f t="shared" si="70"/>
        <v>0</v>
      </c>
      <c r="CS103" s="18">
        <f t="shared" si="70"/>
        <v>0</v>
      </c>
      <c r="CT103" s="18">
        <f t="shared" si="70"/>
        <v>0</v>
      </c>
      <c r="CU103" s="18">
        <f t="shared" si="70"/>
        <v>0</v>
      </c>
      <c r="CV103" s="18">
        <f t="shared" si="70"/>
        <v>0</v>
      </c>
      <c r="CW103" s="18">
        <f t="shared" si="70"/>
        <v>0</v>
      </c>
      <c r="CX103" s="18">
        <f t="shared" si="70"/>
        <v>0</v>
      </c>
      <c r="CY103" s="18">
        <f t="shared" si="70"/>
        <v>0</v>
      </c>
      <c r="CZ103" s="18">
        <f t="shared" si="70"/>
        <v>0</v>
      </c>
      <c r="DA103" s="18">
        <f t="shared" si="70"/>
        <v>0</v>
      </c>
      <c r="DB103" s="18">
        <f t="shared" si="70"/>
        <v>0</v>
      </c>
      <c r="DC103" s="18">
        <f t="shared" si="70"/>
        <v>0</v>
      </c>
      <c r="DD103" s="18">
        <f t="shared" si="70"/>
        <v>0</v>
      </c>
      <c r="DE103" s="18">
        <f t="shared" si="70"/>
        <v>0</v>
      </c>
      <c r="DF103" s="18">
        <f t="shared" si="70"/>
        <v>601.6</v>
      </c>
      <c r="DG103" s="18">
        <f t="shared" si="70"/>
        <v>0</v>
      </c>
      <c r="DH103" s="18">
        <f t="shared" si="70"/>
        <v>0</v>
      </c>
      <c r="DI103" s="18">
        <f t="shared" si="70"/>
        <v>0</v>
      </c>
      <c r="DJ103" s="18">
        <f t="shared" si="70"/>
        <v>0</v>
      </c>
      <c r="DK103" s="18">
        <f t="shared" si="70"/>
        <v>0</v>
      </c>
      <c r="DL103" s="18">
        <f t="shared" si="70"/>
        <v>0</v>
      </c>
      <c r="DM103" s="18">
        <f t="shared" si="70"/>
        <v>0</v>
      </c>
      <c r="DN103" s="18">
        <f t="shared" si="70"/>
        <v>0</v>
      </c>
      <c r="DO103" s="18">
        <f t="shared" si="70"/>
        <v>0</v>
      </c>
      <c r="DP103" s="18">
        <f t="shared" si="70"/>
        <v>0</v>
      </c>
      <c r="DQ103" s="18">
        <f t="shared" si="70"/>
        <v>0</v>
      </c>
      <c r="DR103" s="18">
        <f t="shared" si="70"/>
        <v>0</v>
      </c>
      <c r="DS103" s="18">
        <f t="shared" si="70"/>
        <v>0</v>
      </c>
      <c r="DT103" s="18">
        <f t="shared" si="70"/>
        <v>0</v>
      </c>
      <c r="DU103" s="18">
        <f t="shared" si="70"/>
        <v>0</v>
      </c>
      <c r="DV103" s="18">
        <f t="shared" si="70"/>
        <v>0</v>
      </c>
      <c r="DW103" s="18">
        <f t="shared" si="70"/>
        <v>0</v>
      </c>
      <c r="DX103" s="18">
        <f t="shared" si="70"/>
        <v>0</v>
      </c>
      <c r="DY103" s="18">
        <f t="shared" si="70"/>
        <v>0</v>
      </c>
      <c r="DZ103" s="18">
        <f t="shared" si="70"/>
        <v>0</v>
      </c>
      <c r="EA103" s="18">
        <f t="shared" si="70"/>
        <v>0</v>
      </c>
      <c r="EB103" s="18">
        <f aca="true" t="shared" si="71" ref="EB103:FX103">EB93+EB94+EB95+EB100+EB98</f>
        <v>0</v>
      </c>
      <c r="EC103" s="18">
        <f t="shared" si="71"/>
        <v>0</v>
      </c>
      <c r="ED103" s="18">
        <f t="shared" si="71"/>
        <v>0</v>
      </c>
      <c r="EE103" s="18">
        <f t="shared" si="71"/>
        <v>0</v>
      </c>
      <c r="EF103" s="18">
        <f t="shared" si="71"/>
        <v>0</v>
      </c>
      <c r="EG103" s="18">
        <f t="shared" si="71"/>
        <v>0</v>
      </c>
      <c r="EH103" s="18">
        <f t="shared" si="71"/>
        <v>0</v>
      </c>
      <c r="EI103" s="18">
        <f t="shared" si="71"/>
        <v>155</v>
      </c>
      <c r="EJ103" s="18">
        <f t="shared" si="71"/>
        <v>0</v>
      </c>
      <c r="EK103" s="18">
        <f t="shared" si="71"/>
        <v>0</v>
      </c>
      <c r="EL103" s="18">
        <f t="shared" si="71"/>
        <v>0</v>
      </c>
      <c r="EM103" s="18">
        <f t="shared" si="71"/>
        <v>0</v>
      </c>
      <c r="EN103" s="18">
        <f t="shared" si="71"/>
        <v>0</v>
      </c>
      <c r="EO103" s="18">
        <f t="shared" si="71"/>
        <v>0</v>
      </c>
      <c r="EP103" s="18">
        <f t="shared" si="71"/>
        <v>0</v>
      </c>
      <c r="EQ103" s="18">
        <f t="shared" si="71"/>
        <v>0</v>
      </c>
      <c r="ER103" s="18">
        <f t="shared" si="71"/>
        <v>0</v>
      </c>
      <c r="ES103" s="18">
        <f t="shared" si="71"/>
        <v>0</v>
      </c>
      <c r="ET103" s="18">
        <f t="shared" si="71"/>
        <v>0</v>
      </c>
      <c r="EU103" s="18">
        <f t="shared" si="71"/>
        <v>0</v>
      </c>
      <c r="EV103" s="18">
        <f t="shared" si="71"/>
        <v>0</v>
      </c>
      <c r="EW103" s="18">
        <f t="shared" si="71"/>
        <v>0</v>
      </c>
      <c r="EX103" s="18">
        <f t="shared" si="71"/>
        <v>0</v>
      </c>
      <c r="EY103" s="18">
        <f t="shared" si="71"/>
        <v>0</v>
      </c>
      <c r="EZ103" s="18">
        <f t="shared" si="71"/>
        <v>0</v>
      </c>
      <c r="FA103" s="18">
        <f t="shared" si="71"/>
        <v>0</v>
      </c>
      <c r="FB103" s="18">
        <f t="shared" si="71"/>
        <v>0</v>
      </c>
      <c r="FC103" s="18">
        <f t="shared" si="71"/>
        <v>0</v>
      </c>
      <c r="FD103" s="18">
        <f t="shared" si="71"/>
        <v>0</v>
      </c>
      <c r="FE103" s="18">
        <f t="shared" si="71"/>
        <v>0</v>
      </c>
      <c r="FF103" s="18">
        <f t="shared" si="71"/>
        <v>0</v>
      </c>
      <c r="FG103" s="18">
        <f t="shared" si="71"/>
        <v>0</v>
      </c>
      <c r="FH103" s="18">
        <f t="shared" si="71"/>
        <v>0</v>
      </c>
      <c r="FI103" s="18">
        <f t="shared" si="71"/>
        <v>0</v>
      </c>
      <c r="FJ103" s="18">
        <f t="shared" si="71"/>
        <v>0</v>
      </c>
      <c r="FK103" s="18">
        <f t="shared" si="71"/>
        <v>0</v>
      </c>
      <c r="FL103" s="18">
        <f t="shared" si="71"/>
        <v>0</v>
      </c>
      <c r="FM103" s="18">
        <f t="shared" si="71"/>
        <v>0</v>
      </c>
      <c r="FN103" s="18">
        <f t="shared" si="71"/>
        <v>0</v>
      </c>
      <c r="FO103" s="18">
        <f t="shared" si="71"/>
        <v>0</v>
      </c>
      <c r="FP103" s="18">
        <f t="shared" si="71"/>
        <v>0</v>
      </c>
      <c r="FQ103" s="18">
        <f t="shared" si="71"/>
        <v>0</v>
      </c>
      <c r="FR103" s="18">
        <f t="shared" si="71"/>
        <v>0</v>
      </c>
      <c r="FS103" s="18">
        <f t="shared" si="71"/>
        <v>0</v>
      </c>
      <c r="FT103" s="18">
        <f t="shared" si="71"/>
        <v>0</v>
      </c>
      <c r="FU103" s="18">
        <f t="shared" si="71"/>
        <v>0</v>
      </c>
      <c r="FV103" s="18">
        <f t="shared" si="71"/>
        <v>0</v>
      </c>
      <c r="FW103" s="18">
        <f t="shared" si="71"/>
        <v>0</v>
      </c>
      <c r="FX103" s="18">
        <f t="shared" si="71"/>
        <v>0</v>
      </c>
      <c r="FY103" s="15"/>
      <c r="FZ103" s="83">
        <f t="shared" si="50"/>
        <v>10126.9</v>
      </c>
      <c r="GA103" s="83"/>
      <c r="GB103" s="83"/>
      <c r="GC103" s="83"/>
      <c r="GD103" s="83"/>
      <c r="GE103" s="20"/>
      <c r="GF103" s="19"/>
      <c r="GG103" s="19"/>
      <c r="GH103" s="18"/>
      <c r="GI103" s="18"/>
      <c r="GJ103" s="18"/>
      <c r="GK103" s="18"/>
      <c r="GL103" s="18"/>
      <c r="GM103" s="18"/>
      <c r="GN103" s="18"/>
      <c r="GO103" s="18"/>
    </row>
    <row r="104" spans="1:197" ht="15">
      <c r="A104" s="40"/>
      <c r="B104" s="2"/>
      <c r="C104" s="29"/>
      <c r="D104" s="84"/>
      <c r="E104" s="29"/>
      <c r="F104" s="84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6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15"/>
      <c r="FZ104" s="83"/>
      <c r="GA104" s="83"/>
      <c r="GB104" s="82"/>
      <c r="GC104" s="83"/>
      <c r="GD104" s="83"/>
      <c r="GE104" s="17"/>
      <c r="GF104" s="17"/>
      <c r="GG104" s="21"/>
      <c r="GH104" s="21"/>
      <c r="GI104" s="21"/>
      <c r="GJ104" s="21"/>
      <c r="GK104" s="21"/>
      <c r="GL104" s="21"/>
      <c r="GM104" s="21"/>
      <c r="GN104" s="21"/>
      <c r="GO104" s="21"/>
    </row>
    <row r="105" spans="1:197" ht="15.75">
      <c r="A105" s="40"/>
      <c r="B105" s="87" t="s">
        <v>384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88"/>
      <c r="FZ105" s="83"/>
      <c r="GA105" s="83"/>
      <c r="GB105" s="82"/>
      <c r="GC105" s="83"/>
      <c r="GD105" s="83"/>
      <c r="GE105" s="17"/>
      <c r="GF105" s="17"/>
      <c r="GG105" s="21"/>
      <c r="GH105" s="21"/>
      <c r="GI105" s="21"/>
      <c r="GJ105" s="21"/>
      <c r="GK105" s="21"/>
      <c r="GL105" s="21"/>
      <c r="GM105" s="21"/>
      <c r="GN105" s="21"/>
      <c r="GO105" s="21"/>
    </row>
    <row r="106" spans="1:197" ht="15">
      <c r="A106" s="89" t="s">
        <v>385</v>
      </c>
      <c r="B106" s="5" t="s">
        <v>386</v>
      </c>
      <c r="C106" s="90">
        <f aca="true" t="shared" si="72" ref="C106:BN106">IF(AND(C15&gt;0,C101&lt;=500),C101-ROUND((C15*0.65),1),0)</f>
        <v>0</v>
      </c>
      <c r="D106" s="90">
        <f t="shared" si="72"/>
        <v>0</v>
      </c>
      <c r="E106" s="90">
        <f t="shared" si="72"/>
        <v>0</v>
      </c>
      <c r="F106" s="90">
        <f t="shared" si="72"/>
        <v>0</v>
      </c>
      <c r="G106" s="90">
        <f t="shared" si="72"/>
        <v>0</v>
      </c>
      <c r="H106" s="90">
        <f t="shared" si="72"/>
        <v>0</v>
      </c>
      <c r="I106" s="90">
        <f t="shared" si="72"/>
        <v>0</v>
      </c>
      <c r="J106" s="90">
        <f t="shared" si="72"/>
        <v>0</v>
      </c>
      <c r="K106" s="90">
        <f t="shared" si="72"/>
        <v>0</v>
      </c>
      <c r="L106" s="90">
        <f t="shared" si="72"/>
        <v>0</v>
      </c>
      <c r="M106" s="90">
        <f t="shared" si="72"/>
        <v>0</v>
      </c>
      <c r="N106" s="90">
        <f t="shared" si="72"/>
        <v>0</v>
      </c>
      <c r="O106" s="90">
        <f t="shared" si="72"/>
        <v>0</v>
      </c>
      <c r="P106" s="90">
        <f t="shared" si="72"/>
        <v>0</v>
      </c>
      <c r="Q106" s="90">
        <f t="shared" si="72"/>
        <v>0</v>
      </c>
      <c r="R106" s="90">
        <f t="shared" si="72"/>
        <v>0</v>
      </c>
      <c r="S106" s="90">
        <f t="shared" si="72"/>
        <v>0</v>
      </c>
      <c r="T106" s="90">
        <f t="shared" si="72"/>
        <v>0</v>
      </c>
      <c r="U106" s="90">
        <f t="shared" si="72"/>
        <v>0</v>
      </c>
      <c r="V106" s="90">
        <f t="shared" si="72"/>
        <v>0</v>
      </c>
      <c r="W106" s="90">
        <f t="shared" si="72"/>
        <v>0</v>
      </c>
      <c r="X106" s="90">
        <f t="shared" si="72"/>
        <v>0</v>
      </c>
      <c r="Y106" s="90">
        <f t="shared" si="72"/>
        <v>0</v>
      </c>
      <c r="Z106" s="90">
        <f t="shared" si="72"/>
        <v>0</v>
      </c>
      <c r="AA106" s="90">
        <f t="shared" si="72"/>
        <v>0</v>
      </c>
      <c r="AB106" s="90">
        <f t="shared" si="72"/>
        <v>0</v>
      </c>
      <c r="AC106" s="90">
        <f t="shared" si="72"/>
        <v>0</v>
      </c>
      <c r="AD106" s="90">
        <f t="shared" si="72"/>
        <v>0</v>
      </c>
      <c r="AE106" s="90">
        <f t="shared" si="72"/>
        <v>0</v>
      </c>
      <c r="AF106" s="90">
        <f t="shared" si="72"/>
        <v>0</v>
      </c>
      <c r="AG106" s="90">
        <f t="shared" si="72"/>
        <v>0</v>
      </c>
      <c r="AH106" s="90">
        <f t="shared" si="72"/>
        <v>0</v>
      </c>
      <c r="AI106" s="90">
        <f t="shared" si="72"/>
        <v>0</v>
      </c>
      <c r="AJ106" s="90">
        <f t="shared" si="72"/>
        <v>0</v>
      </c>
      <c r="AK106" s="90">
        <f t="shared" si="72"/>
        <v>0</v>
      </c>
      <c r="AL106" s="90">
        <f t="shared" si="72"/>
        <v>0</v>
      </c>
      <c r="AM106" s="90">
        <f t="shared" si="72"/>
        <v>0</v>
      </c>
      <c r="AN106" s="90">
        <f t="shared" si="72"/>
        <v>0</v>
      </c>
      <c r="AO106" s="90">
        <f t="shared" si="72"/>
        <v>0</v>
      </c>
      <c r="AP106" s="90">
        <f t="shared" si="72"/>
        <v>0</v>
      </c>
      <c r="AQ106" s="90">
        <f t="shared" si="72"/>
        <v>0</v>
      </c>
      <c r="AR106" s="90">
        <f t="shared" si="72"/>
        <v>0</v>
      </c>
      <c r="AS106" s="90">
        <f t="shared" si="72"/>
        <v>0</v>
      </c>
      <c r="AT106" s="90">
        <f t="shared" si="72"/>
        <v>0</v>
      </c>
      <c r="AU106" s="90">
        <f t="shared" si="72"/>
        <v>0</v>
      </c>
      <c r="AV106" s="90">
        <f t="shared" si="72"/>
        <v>0</v>
      </c>
      <c r="AW106" s="90">
        <f t="shared" si="72"/>
        <v>0</v>
      </c>
      <c r="AX106" s="90">
        <f t="shared" si="72"/>
        <v>0</v>
      </c>
      <c r="AY106" s="90">
        <f t="shared" si="72"/>
        <v>0</v>
      </c>
      <c r="AZ106" s="90">
        <f t="shared" si="72"/>
        <v>0</v>
      </c>
      <c r="BA106" s="90">
        <f t="shared" si="72"/>
        <v>0</v>
      </c>
      <c r="BB106" s="90">
        <f t="shared" si="72"/>
        <v>0</v>
      </c>
      <c r="BC106" s="90">
        <f t="shared" si="72"/>
        <v>0</v>
      </c>
      <c r="BD106" s="90">
        <f t="shared" si="72"/>
        <v>0</v>
      </c>
      <c r="BE106" s="90">
        <f t="shared" si="72"/>
        <v>0</v>
      </c>
      <c r="BF106" s="90">
        <f t="shared" si="72"/>
        <v>0</v>
      </c>
      <c r="BG106" s="90">
        <f t="shared" si="72"/>
        <v>0</v>
      </c>
      <c r="BH106" s="90">
        <f t="shared" si="72"/>
        <v>0</v>
      </c>
      <c r="BI106" s="90">
        <f t="shared" si="72"/>
        <v>0</v>
      </c>
      <c r="BJ106" s="90">
        <f t="shared" si="72"/>
        <v>0</v>
      </c>
      <c r="BK106" s="90">
        <f t="shared" si="72"/>
        <v>0</v>
      </c>
      <c r="BL106" s="90">
        <f t="shared" si="72"/>
        <v>0</v>
      </c>
      <c r="BM106" s="90">
        <f t="shared" si="72"/>
        <v>0</v>
      </c>
      <c r="BN106" s="90">
        <f t="shared" si="72"/>
        <v>0</v>
      </c>
      <c r="BO106" s="90">
        <f aca="true" t="shared" si="73" ref="BO106:DZ106">IF(AND(BO15&gt;0,BO101&lt;=500),BO101-ROUND((BO15*0.65),1),0)</f>
        <v>0</v>
      </c>
      <c r="BP106" s="90">
        <f t="shared" si="73"/>
        <v>0</v>
      </c>
      <c r="BQ106" s="90">
        <f t="shared" si="73"/>
        <v>0</v>
      </c>
      <c r="BR106" s="90">
        <f t="shared" si="73"/>
        <v>0</v>
      </c>
      <c r="BS106" s="90">
        <f t="shared" si="73"/>
        <v>0</v>
      </c>
      <c r="BT106" s="90">
        <f t="shared" si="73"/>
        <v>0</v>
      </c>
      <c r="BU106" s="90">
        <f t="shared" si="73"/>
        <v>0</v>
      </c>
      <c r="BV106" s="90">
        <f t="shared" si="73"/>
        <v>0</v>
      </c>
      <c r="BW106" s="90">
        <f t="shared" si="73"/>
        <v>0</v>
      </c>
      <c r="BX106" s="90">
        <f t="shared" si="73"/>
        <v>0</v>
      </c>
      <c r="BY106" s="90">
        <f t="shared" si="73"/>
        <v>0</v>
      </c>
      <c r="BZ106" s="90">
        <f t="shared" si="73"/>
        <v>0</v>
      </c>
      <c r="CA106" s="90">
        <f t="shared" si="73"/>
        <v>0</v>
      </c>
      <c r="CB106" s="90">
        <f t="shared" si="73"/>
        <v>0</v>
      </c>
      <c r="CC106" s="90">
        <f t="shared" si="73"/>
        <v>0</v>
      </c>
      <c r="CD106" s="90">
        <f t="shared" si="73"/>
        <v>0</v>
      </c>
      <c r="CE106" s="90">
        <f t="shared" si="73"/>
        <v>0</v>
      </c>
      <c r="CF106" s="90">
        <f t="shared" si="73"/>
        <v>0</v>
      </c>
      <c r="CG106" s="90">
        <f t="shared" si="73"/>
        <v>0</v>
      </c>
      <c r="CH106" s="90">
        <f t="shared" si="73"/>
        <v>0</v>
      </c>
      <c r="CI106" s="90">
        <f t="shared" si="73"/>
        <v>0</v>
      </c>
      <c r="CJ106" s="90">
        <f t="shared" si="73"/>
        <v>0</v>
      </c>
      <c r="CK106" s="90">
        <f t="shared" si="73"/>
        <v>0</v>
      </c>
      <c r="CL106" s="90">
        <f t="shared" si="73"/>
        <v>0</v>
      </c>
      <c r="CM106" s="90">
        <f t="shared" si="73"/>
        <v>0</v>
      </c>
      <c r="CN106" s="90">
        <f t="shared" si="73"/>
        <v>0</v>
      </c>
      <c r="CO106" s="90">
        <f t="shared" si="73"/>
        <v>0</v>
      </c>
      <c r="CP106" s="90">
        <f t="shared" si="73"/>
        <v>0</v>
      </c>
      <c r="CQ106" s="90">
        <f t="shared" si="73"/>
        <v>0</v>
      </c>
      <c r="CR106" s="90">
        <f t="shared" si="73"/>
        <v>0</v>
      </c>
      <c r="CS106" s="90">
        <f t="shared" si="73"/>
        <v>0</v>
      </c>
      <c r="CT106" s="90">
        <f t="shared" si="73"/>
        <v>0</v>
      </c>
      <c r="CU106" s="90">
        <f t="shared" si="73"/>
        <v>0</v>
      </c>
      <c r="CV106" s="90">
        <f t="shared" si="73"/>
        <v>0</v>
      </c>
      <c r="CW106" s="90">
        <f t="shared" si="73"/>
        <v>0</v>
      </c>
      <c r="CX106" s="90">
        <f t="shared" si="73"/>
        <v>0</v>
      </c>
      <c r="CY106" s="90">
        <f t="shared" si="73"/>
        <v>0</v>
      </c>
      <c r="CZ106" s="90">
        <f t="shared" si="73"/>
        <v>0</v>
      </c>
      <c r="DA106" s="90">
        <f t="shared" si="73"/>
        <v>0</v>
      </c>
      <c r="DB106" s="90">
        <f t="shared" si="73"/>
        <v>0</v>
      </c>
      <c r="DC106" s="90">
        <f t="shared" si="73"/>
        <v>0</v>
      </c>
      <c r="DD106" s="90">
        <f t="shared" si="73"/>
        <v>0</v>
      </c>
      <c r="DE106" s="90">
        <f t="shared" si="73"/>
        <v>0</v>
      </c>
      <c r="DF106" s="90">
        <f t="shared" si="73"/>
        <v>0</v>
      </c>
      <c r="DG106" s="90">
        <f t="shared" si="73"/>
        <v>0</v>
      </c>
      <c r="DH106" s="90">
        <f t="shared" si="73"/>
        <v>0</v>
      </c>
      <c r="DI106" s="90">
        <f t="shared" si="73"/>
        <v>0</v>
      </c>
      <c r="DJ106" s="90">
        <f t="shared" si="73"/>
        <v>0</v>
      </c>
      <c r="DK106" s="90">
        <f t="shared" si="73"/>
        <v>0</v>
      </c>
      <c r="DL106" s="90">
        <f t="shared" si="73"/>
        <v>0</v>
      </c>
      <c r="DM106" s="90">
        <f t="shared" si="73"/>
        <v>281.7</v>
      </c>
      <c r="DN106" s="90">
        <f t="shared" si="73"/>
        <v>0</v>
      </c>
      <c r="DO106" s="90">
        <f t="shared" si="73"/>
        <v>0</v>
      </c>
      <c r="DP106" s="90">
        <f t="shared" si="73"/>
        <v>0</v>
      </c>
      <c r="DQ106" s="90">
        <f t="shared" si="73"/>
        <v>0</v>
      </c>
      <c r="DR106" s="90">
        <f t="shared" si="73"/>
        <v>0</v>
      </c>
      <c r="DS106" s="90">
        <f t="shared" si="73"/>
        <v>0</v>
      </c>
      <c r="DT106" s="90">
        <f t="shared" si="73"/>
        <v>0</v>
      </c>
      <c r="DU106" s="90">
        <f t="shared" si="73"/>
        <v>0</v>
      </c>
      <c r="DV106" s="90">
        <f t="shared" si="73"/>
        <v>0</v>
      </c>
      <c r="DW106" s="90">
        <f t="shared" si="73"/>
        <v>0</v>
      </c>
      <c r="DX106" s="90">
        <f t="shared" si="73"/>
        <v>0</v>
      </c>
      <c r="DY106" s="90">
        <f t="shared" si="73"/>
        <v>0</v>
      </c>
      <c r="DZ106" s="90">
        <f t="shared" si="73"/>
        <v>0</v>
      </c>
      <c r="EA106" s="90">
        <f aca="true" t="shared" si="74" ref="EA106:FX106">IF(AND(EA15&gt;0,EA101&lt;=500),EA101-ROUND((EA15*0.65),1),0)</f>
        <v>0</v>
      </c>
      <c r="EB106" s="90">
        <f t="shared" si="74"/>
        <v>0</v>
      </c>
      <c r="EC106" s="90">
        <f t="shared" si="74"/>
        <v>0</v>
      </c>
      <c r="ED106" s="90">
        <f t="shared" si="74"/>
        <v>0</v>
      </c>
      <c r="EE106" s="90">
        <f t="shared" si="74"/>
        <v>0</v>
      </c>
      <c r="EF106" s="90">
        <f t="shared" si="74"/>
        <v>0</v>
      </c>
      <c r="EG106" s="90">
        <f t="shared" si="74"/>
        <v>0</v>
      </c>
      <c r="EH106" s="90">
        <f t="shared" si="74"/>
        <v>0</v>
      </c>
      <c r="EI106" s="90">
        <f t="shared" si="74"/>
        <v>0</v>
      </c>
      <c r="EJ106" s="90">
        <f t="shared" si="74"/>
        <v>0</v>
      </c>
      <c r="EK106" s="90">
        <f t="shared" si="74"/>
        <v>0</v>
      </c>
      <c r="EL106" s="90">
        <f t="shared" si="74"/>
        <v>0</v>
      </c>
      <c r="EM106" s="90">
        <f t="shared" si="74"/>
        <v>0</v>
      </c>
      <c r="EN106" s="90">
        <f t="shared" si="74"/>
        <v>0</v>
      </c>
      <c r="EO106" s="90">
        <f t="shared" si="74"/>
        <v>0</v>
      </c>
      <c r="EP106" s="90">
        <f t="shared" si="74"/>
        <v>0</v>
      </c>
      <c r="EQ106" s="90">
        <f t="shared" si="74"/>
        <v>0</v>
      </c>
      <c r="ER106" s="90">
        <f t="shared" si="74"/>
        <v>0</v>
      </c>
      <c r="ES106" s="90">
        <f t="shared" si="74"/>
        <v>0</v>
      </c>
      <c r="ET106" s="90">
        <f t="shared" si="74"/>
        <v>149.8</v>
      </c>
      <c r="EU106" s="90">
        <f t="shared" si="74"/>
        <v>0</v>
      </c>
      <c r="EV106" s="90">
        <f t="shared" si="74"/>
        <v>0</v>
      </c>
      <c r="EW106" s="90">
        <f t="shared" si="74"/>
        <v>0</v>
      </c>
      <c r="EX106" s="90">
        <f t="shared" si="74"/>
        <v>0</v>
      </c>
      <c r="EY106" s="90">
        <f t="shared" si="74"/>
        <v>0</v>
      </c>
      <c r="EZ106" s="90">
        <f t="shared" si="74"/>
        <v>0</v>
      </c>
      <c r="FA106" s="90">
        <f t="shared" si="74"/>
        <v>0</v>
      </c>
      <c r="FB106" s="90">
        <f t="shared" si="74"/>
        <v>0</v>
      </c>
      <c r="FC106" s="90">
        <f t="shared" si="74"/>
        <v>0</v>
      </c>
      <c r="FD106" s="90">
        <f t="shared" si="74"/>
        <v>0</v>
      </c>
      <c r="FE106" s="90">
        <f t="shared" si="74"/>
        <v>0</v>
      </c>
      <c r="FF106" s="90">
        <f t="shared" si="74"/>
        <v>0</v>
      </c>
      <c r="FG106" s="90">
        <f t="shared" si="74"/>
        <v>0</v>
      </c>
      <c r="FH106" s="90">
        <f t="shared" si="74"/>
        <v>0</v>
      </c>
      <c r="FI106" s="90">
        <f t="shared" si="74"/>
        <v>0</v>
      </c>
      <c r="FJ106" s="90">
        <f t="shared" si="74"/>
        <v>0</v>
      </c>
      <c r="FK106" s="90">
        <f t="shared" si="74"/>
        <v>0</v>
      </c>
      <c r="FL106" s="90">
        <f t="shared" si="74"/>
        <v>0</v>
      </c>
      <c r="FM106" s="90">
        <f t="shared" si="74"/>
        <v>0</v>
      </c>
      <c r="FN106" s="90">
        <f t="shared" si="74"/>
        <v>0</v>
      </c>
      <c r="FO106" s="90">
        <f t="shared" si="74"/>
        <v>0</v>
      </c>
      <c r="FP106" s="90">
        <f t="shared" si="74"/>
        <v>0</v>
      </c>
      <c r="FQ106" s="90">
        <f t="shared" si="74"/>
        <v>0</v>
      </c>
      <c r="FR106" s="90">
        <f t="shared" si="74"/>
        <v>0</v>
      </c>
      <c r="FS106" s="90">
        <f t="shared" si="74"/>
        <v>0</v>
      </c>
      <c r="FT106" s="90">
        <f t="shared" si="74"/>
        <v>0</v>
      </c>
      <c r="FU106" s="90">
        <f t="shared" si="74"/>
        <v>0</v>
      </c>
      <c r="FV106" s="90">
        <f t="shared" si="74"/>
        <v>0</v>
      </c>
      <c r="FW106" s="90">
        <f t="shared" si="74"/>
        <v>0</v>
      </c>
      <c r="FX106" s="90">
        <f t="shared" si="74"/>
        <v>0</v>
      </c>
      <c r="FY106" s="90"/>
      <c r="FZ106" s="9"/>
      <c r="GA106" s="9"/>
      <c r="GB106" s="82"/>
      <c r="GC106" s="83"/>
      <c r="GD106" s="83"/>
      <c r="GE106" s="17"/>
      <c r="GF106" s="17"/>
      <c r="GG106" s="21"/>
      <c r="GH106" s="21"/>
      <c r="GI106" s="21"/>
      <c r="GJ106" s="21"/>
      <c r="GK106" s="21"/>
      <c r="GL106" s="21"/>
      <c r="GM106" s="21"/>
      <c r="GN106" s="21"/>
      <c r="GO106" s="21"/>
    </row>
    <row r="107" spans="2:188" ht="15">
      <c r="B107" s="5" t="s">
        <v>387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2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0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GB107" s="82"/>
      <c r="GC107" s="9"/>
      <c r="GD107" s="9"/>
      <c r="GE107" s="24"/>
      <c r="GF107" s="24"/>
    </row>
    <row r="108" spans="1:188" ht="15">
      <c r="A108" s="89" t="s">
        <v>388</v>
      </c>
      <c r="B108" s="2" t="s">
        <v>389</v>
      </c>
      <c r="C108" s="66">
        <f>IF(C106&gt;0,ROUND(IF(C106&lt;276,((276-C106)*0.00376159)+1.5457,IF(C106&lt;459,((459-C106)*0.00167869)+1.2385,IF(C106&lt;1027,((1027-C106)*0.00020599)+1.1215,0))),4),0)</f>
        <v>0</v>
      </c>
      <c r="D108" s="66">
        <f aca="true" t="shared" si="75" ref="D108:BO108">IF(D106&gt;0,ROUND(IF(D106&lt;276,((276-D106)*0.00376159)+1.5457,IF(D106&lt;459,((459-D106)*0.00167869)+1.2385,IF(D106&lt;1027,((1027-D106)*0.00020599)+1.1215,0))),4),0)</f>
        <v>0</v>
      </c>
      <c r="E108" s="66">
        <f t="shared" si="75"/>
        <v>0</v>
      </c>
      <c r="F108" s="66">
        <f t="shared" si="75"/>
        <v>0</v>
      </c>
      <c r="G108" s="66">
        <f t="shared" si="75"/>
        <v>0</v>
      </c>
      <c r="H108" s="66">
        <f t="shared" si="75"/>
        <v>0</v>
      </c>
      <c r="I108" s="66">
        <f t="shared" si="75"/>
        <v>0</v>
      </c>
      <c r="J108" s="66">
        <f t="shared" si="75"/>
        <v>0</v>
      </c>
      <c r="K108" s="66">
        <f t="shared" si="75"/>
        <v>0</v>
      </c>
      <c r="L108" s="66">
        <f t="shared" si="75"/>
        <v>0</v>
      </c>
      <c r="M108" s="66">
        <f t="shared" si="75"/>
        <v>0</v>
      </c>
      <c r="N108" s="66">
        <f t="shared" si="75"/>
        <v>0</v>
      </c>
      <c r="O108" s="66">
        <f t="shared" si="75"/>
        <v>0</v>
      </c>
      <c r="P108" s="66">
        <f t="shared" si="75"/>
        <v>0</v>
      </c>
      <c r="Q108" s="66">
        <f t="shared" si="75"/>
        <v>0</v>
      </c>
      <c r="R108" s="66">
        <f t="shared" si="75"/>
        <v>0</v>
      </c>
      <c r="S108" s="66">
        <f t="shared" si="75"/>
        <v>0</v>
      </c>
      <c r="T108" s="66">
        <f t="shared" si="75"/>
        <v>0</v>
      </c>
      <c r="U108" s="66">
        <f t="shared" si="75"/>
        <v>0</v>
      </c>
      <c r="V108" s="66">
        <f t="shared" si="75"/>
        <v>0</v>
      </c>
      <c r="W108" s="27">
        <f t="shared" si="75"/>
        <v>0</v>
      </c>
      <c r="X108" s="66">
        <f t="shared" si="75"/>
        <v>0</v>
      </c>
      <c r="Y108" s="66">
        <f t="shared" si="75"/>
        <v>0</v>
      </c>
      <c r="Z108" s="66">
        <f t="shared" si="75"/>
        <v>0</v>
      </c>
      <c r="AA108" s="66">
        <f t="shared" si="75"/>
        <v>0</v>
      </c>
      <c r="AB108" s="66">
        <f t="shared" si="75"/>
        <v>0</v>
      </c>
      <c r="AC108" s="66">
        <f t="shared" si="75"/>
        <v>0</v>
      </c>
      <c r="AD108" s="66">
        <f t="shared" si="75"/>
        <v>0</v>
      </c>
      <c r="AE108" s="66">
        <f t="shared" si="75"/>
        <v>0</v>
      </c>
      <c r="AF108" s="66">
        <f t="shared" si="75"/>
        <v>0</v>
      </c>
      <c r="AG108" s="66">
        <f t="shared" si="75"/>
        <v>0</v>
      </c>
      <c r="AH108" s="66">
        <f t="shared" si="75"/>
        <v>0</v>
      </c>
      <c r="AI108" s="66">
        <f t="shared" si="75"/>
        <v>0</v>
      </c>
      <c r="AJ108" s="66">
        <f t="shared" si="75"/>
        <v>0</v>
      </c>
      <c r="AK108" s="66">
        <f t="shared" si="75"/>
        <v>0</v>
      </c>
      <c r="AL108" s="66">
        <f t="shared" si="75"/>
        <v>0</v>
      </c>
      <c r="AM108" s="66">
        <f t="shared" si="75"/>
        <v>0</v>
      </c>
      <c r="AN108" s="66">
        <f t="shared" si="75"/>
        <v>0</v>
      </c>
      <c r="AO108" s="66">
        <f t="shared" si="75"/>
        <v>0</v>
      </c>
      <c r="AP108" s="66">
        <f t="shared" si="75"/>
        <v>0</v>
      </c>
      <c r="AQ108" s="66">
        <f t="shared" si="75"/>
        <v>0</v>
      </c>
      <c r="AR108" s="66">
        <f t="shared" si="75"/>
        <v>0</v>
      </c>
      <c r="AS108" s="66">
        <f t="shared" si="75"/>
        <v>0</v>
      </c>
      <c r="AT108" s="66">
        <f t="shared" si="75"/>
        <v>0</v>
      </c>
      <c r="AU108" s="66">
        <f t="shared" si="75"/>
        <v>0</v>
      </c>
      <c r="AV108" s="66">
        <f t="shared" si="75"/>
        <v>0</v>
      </c>
      <c r="AW108" s="66">
        <f t="shared" si="75"/>
        <v>0</v>
      </c>
      <c r="AX108" s="66">
        <f t="shared" si="75"/>
        <v>0</v>
      </c>
      <c r="AY108" s="66">
        <f t="shared" si="75"/>
        <v>0</v>
      </c>
      <c r="AZ108" s="66">
        <f t="shared" si="75"/>
        <v>0</v>
      </c>
      <c r="BA108" s="66">
        <f t="shared" si="75"/>
        <v>0</v>
      </c>
      <c r="BB108" s="66">
        <f t="shared" si="75"/>
        <v>0</v>
      </c>
      <c r="BC108" s="66">
        <f t="shared" si="75"/>
        <v>0</v>
      </c>
      <c r="BD108" s="66">
        <f t="shared" si="75"/>
        <v>0</v>
      </c>
      <c r="BE108" s="66">
        <f t="shared" si="75"/>
        <v>0</v>
      </c>
      <c r="BF108" s="66">
        <f t="shared" si="75"/>
        <v>0</v>
      </c>
      <c r="BG108" s="66">
        <f t="shared" si="75"/>
        <v>0</v>
      </c>
      <c r="BH108" s="66">
        <f t="shared" si="75"/>
        <v>0</v>
      </c>
      <c r="BI108" s="66">
        <f t="shared" si="75"/>
        <v>0</v>
      </c>
      <c r="BJ108" s="66">
        <f t="shared" si="75"/>
        <v>0</v>
      </c>
      <c r="BK108" s="66">
        <f t="shared" si="75"/>
        <v>0</v>
      </c>
      <c r="BL108" s="66">
        <f t="shared" si="75"/>
        <v>0</v>
      </c>
      <c r="BM108" s="66">
        <f t="shared" si="75"/>
        <v>0</v>
      </c>
      <c r="BN108" s="66">
        <f t="shared" si="75"/>
        <v>0</v>
      </c>
      <c r="BO108" s="66">
        <f t="shared" si="75"/>
        <v>0</v>
      </c>
      <c r="BP108" s="66">
        <f aca="true" t="shared" si="76" ref="BP108:EA108">IF(BP106&gt;0,ROUND(IF(BP106&lt;276,((276-BP106)*0.00376159)+1.5457,IF(BP106&lt;459,((459-BP106)*0.00167869)+1.2385,IF(BP106&lt;1027,((1027-BP106)*0.00020599)+1.1215,0))),4),0)</f>
        <v>0</v>
      </c>
      <c r="BQ108" s="66">
        <f t="shared" si="76"/>
        <v>0</v>
      </c>
      <c r="BR108" s="66">
        <f t="shared" si="76"/>
        <v>0</v>
      </c>
      <c r="BS108" s="66">
        <f t="shared" si="76"/>
        <v>0</v>
      </c>
      <c r="BT108" s="66">
        <f t="shared" si="76"/>
        <v>0</v>
      </c>
      <c r="BU108" s="66">
        <f t="shared" si="76"/>
        <v>0</v>
      </c>
      <c r="BV108" s="66">
        <f t="shared" si="76"/>
        <v>0</v>
      </c>
      <c r="BW108" s="66">
        <f t="shared" si="76"/>
        <v>0</v>
      </c>
      <c r="BX108" s="66">
        <f t="shared" si="76"/>
        <v>0</v>
      </c>
      <c r="BY108" s="66">
        <f t="shared" si="76"/>
        <v>0</v>
      </c>
      <c r="BZ108" s="66">
        <f t="shared" si="76"/>
        <v>0</v>
      </c>
      <c r="CA108" s="66">
        <f t="shared" si="76"/>
        <v>0</v>
      </c>
      <c r="CB108" s="66">
        <f t="shared" si="76"/>
        <v>0</v>
      </c>
      <c r="CC108" s="66">
        <f t="shared" si="76"/>
        <v>0</v>
      </c>
      <c r="CD108" s="66">
        <f t="shared" si="76"/>
        <v>0</v>
      </c>
      <c r="CE108" s="66">
        <f t="shared" si="76"/>
        <v>0</v>
      </c>
      <c r="CF108" s="66">
        <f t="shared" si="76"/>
        <v>0</v>
      </c>
      <c r="CG108" s="66">
        <f t="shared" si="76"/>
        <v>0</v>
      </c>
      <c r="CH108" s="66">
        <f t="shared" si="76"/>
        <v>0</v>
      </c>
      <c r="CI108" s="66">
        <f t="shared" si="76"/>
        <v>0</v>
      </c>
      <c r="CJ108" s="66">
        <f t="shared" si="76"/>
        <v>0</v>
      </c>
      <c r="CK108" s="66">
        <f t="shared" si="76"/>
        <v>0</v>
      </c>
      <c r="CL108" s="66">
        <f t="shared" si="76"/>
        <v>0</v>
      </c>
      <c r="CM108" s="66">
        <f t="shared" si="76"/>
        <v>0</v>
      </c>
      <c r="CN108" s="66">
        <f t="shared" si="76"/>
        <v>0</v>
      </c>
      <c r="CO108" s="66">
        <f t="shared" si="76"/>
        <v>0</v>
      </c>
      <c r="CP108" s="66">
        <f t="shared" si="76"/>
        <v>0</v>
      </c>
      <c r="CQ108" s="66">
        <f t="shared" si="76"/>
        <v>0</v>
      </c>
      <c r="CR108" s="66">
        <f t="shared" si="76"/>
        <v>0</v>
      </c>
      <c r="CS108" s="66">
        <f t="shared" si="76"/>
        <v>0</v>
      </c>
      <c r="CT108" s="66">
        <f t="shared" si="76"/>
        <v>0</v>
      </c>
      <c r="CU108" s="66">
        <f t="shared" si="76"/>
        <v>0</v>
      </c>
      <c r="CV108" s="66">
        <f t="shared" si="76"/>
        <v>0</v>
      </c>
      <c r="CW108" s="66">
        <f t="shared" si="76"/>
        <v>0</v>
      </c>
      <c r="CX108" s="66">
        <f t="shared" si="76"/>
        <v>0</v>
      </c>
      <c r="CY108" s="66">
        <f t="shared" si="76"/>
        <v>0</v>
      </c>
      <c r="CZ108" s="66">
        <f t="shared" si="76"/>
        <v>0</v>
      </c>
      <c r="DA108" s="66">
        <f t="shared" si="76"/>
        <v>0</v>
      </c>
      <c r="DB108" s="66">
        <f t="shared" si="76"/>
        <v>0</v>
      </c>
      <c r="DC108" s="66">
        <f t="shared" si="76"/>
        <v>0</v>
      </c>
      <c r="DD108" s="66">
        <f t="shared" si="76"/>
        <v>0</v>
      </c>
      <c r="DE108" s="66">
        <f t="shared" si="76"/>
        <v>0</v>
      </c>
      <c r="DF108" s="66">
        <f t="shared" si="76"/>
        <v>0</v>
      </c>
      <c r="DG108" s="66">
        <f t="shared" si="76"/>
        <v>0</v>
      </c>
      <c r="DH108" s="66">
        <f t="shared" si="76"/>
        <v>0</v>
      </c>
      <c r="DI108" s="66">
        <f t="shared" si="76"/>
        <v>0</v>
      </c>
      <c r="DJ108" s="66">
        <f t="shared" si="76"/>
        <v>0</v>
      </c>
      <c r="DK108" s="66">
        <f t="shared" si="76"/>
        <v>0</v>
      </c>
      <c r="DL108" s="66">
        <f t="shared" si="76"/>
        <v>0</v>
      </c>
      <c r="DM108" s="66">
        <f>IF(DM106&gt;0,ROUND(IF(DM106&lt;276,((276-DM106)*0.00376159)+1.5457,IF(DM106&lt;459,((459-DM106)*0.00167869)+1.2385,IF(DM106&lt;1027,((1027-DM106)*0.00020599)+1.1215,0))),4),0)</f>
        <v>1.5361</v>
      </c>
      <c r="DN108" s="66">
        <f t="shared" si="76"/>
        <v>0</v>
      </c>
      <c r="DO108" s="66">
        <f t="shared" si="76"/>
        <v>0</v>
      </c>
      <c r="DP108" s="66">
        <f t="shared" si="76"/>
        <v>0</v>
      </c>
      <c r="DQ108" s="66">
        <f t="shared" si="76"/>
        <v>0</v>
      </c>
      <c r="DR108" s="66">
        <f t="shared" si="76"/>
        <v>0</v>
      </c>
      <c r="DS108" s="66">
        <f t="shared" si="76"/>
        <v>0</v>
      </c>
      <c r="DT108" s="66">
        <f t="shared" si="76"/>
        <v>0</v>
      </c>
      <c r="DU108" s="66">
        <f t="shared" si="76"/>
        <v>0</v>
      </c>
      <c r="DV108" s="66">
        <f t="shared" si="76"/>
        <v>0</v>
      </c>
      <c r="DW108" s="66">
        <f t="shared" si="76"/>
        <v>0</v>
      </c>
      <c r="DX108" s="66">
        <f t="shared" si="76"/>
        <v>0</v>
      </c>
      <c r="DY108" s="66">
        <f t="shared" si="76"/>
        <v>0</v>
      </c>
      <c r="DZ108" s="66">
        <f t="shared" si="76"/>
        <v>0</v>
      </c>
      <c r="EA108" s="66">
        <f t="shared" si="76"/>
        <v>0</v>
      </c>
      <c r="EB108" s="66">
        <f aca="true" t="shared" si="77" ref="EB108:FX108">IF(EB106&gt;0,ROUND(IF(EB106&lt;276,((276-EB106)*0.00376159)+1.5457,IF(EB106&lt;459,((459-EB106)*0.00167869)+1.2385,IF(EB106&lt;1027,((1027-EB106)*0.00020599)+1.1215,0))),4),0)</f>
        <v>0</v>
      </c>
      <c r="EC108" s="66">
        <f t="shared" si="77"/>
        <v>0</v>
      </c>
      <c r="ED108" s="66">
        <f t="shared" si="77"/>
        <v>0</v>
      </c>
      <c r="EE108" s="66">
        <f t="shared" si="77"/>
        <v>0</v>
      </c>
      <c r="EF108" s="66">
        <f t="shared" si="77"/>
        <v>0</v>
      </c>
      <c r="EG108" s="66">
        <f t="shared" si="77"/>
        <v>0</v>
      </c>
      <c r="EH108" s="66">
        <f t="shared" si="77"/>
        <v>0</v>
      </c>
      <c r="EI108" s="66">
        <f t="shared" si="77"/>
        <v>0</v>
      </c>
      <c r="EJ108" s="66">
        <f t="shared" si="77"/>
        <v>0</v>
      </c>
      <c r="EK108" s="66">
        <f t="shared" si="77"/>
        <v>0</v>
      </c>
      <c r="EL108" s="66">
        <f t="shared" si="77"/>
        <v>0</v>
      </c>
      <c r="EM108" s="66">
        <f t="shared" si="77"/>
        <v>0</v>
      </c>
      <c r="EN108" s="66">
        <f t="shared" si="77"/>
        <v>0</v>
      </c>
      <c r="EO108" s="66">
        <f t="shared" si="77"/>
        <v>0</v>
      </c>
      <c r="EP108" s="66">
        <f t="shared" si="77"/>
        <v>0</v>
      </c>
      <c r="EQ108" s="66">
        <f t="shared" si="77"/>
        <v>0</v>
      </c>
      <c r="ER108" s="66">
        <f t="shared" si="77"/>
        <v>0</v>
      </c>
      <c r="ES108" s="66">
        <f t="shared" si="77"/>
        <v>0</v>
      </c>
      <c r="ET108" s="66">
        <f>IF(ET106&gt;0,ROUND(IF(ET106&lt;276,((276-ET106)*0.00376159)+1.5457,IF(ET106&lt;459,((459-ET106)*0.00167869)+1.2385,IF(ET106&lt;1027,((1027-ET106)*0.00020599)+1.1215,0))),4),0)</f>
        <v>2.0204</v>
      </c>
      <c r="EU108" s="66">
        <f t="shared" si="77"/>
        <v>0</v>
      </c>
      <c r="EV108" s="66">
        <f t="shared" si="77"/>
        <v>0</v>
      </c>
      <c r="EW108" s="66">
        <f t="shared" si="77"/>
        <v>0</v>
      </c>
      <c r="EX108" s="66">
        <f t="shared" si="77"/>
        <v>0</v>
      </c>
      <c r="EY108" s="66">
        <f t="shared" si="77"/>
        <v>0</v>
      </c>
      <c r="EZ108" s="66">
        <f t="shared" si="77"/>
        <v>0</v>
      </c>
      <c r="FA108" s="66">
        <f t="shared" si="77"/>
        <v>0</v>
      </c>
      <c r="FB108" s="66">
        <f t="shared" si="77"/>
        <v>0</v>
      </c>
      <c r="FC108" s="66">
        <f t="shared" si="77"/>
        <v>0</v>
      </c>
      <c r="FD108" s="66">
        <f t="shared" si="77"/>
        <v>0</v>
      </c>
      <c r="FE108" s="66">
        <f t="shared" si="77"/>
        <v>0</v>
      </c>
      <c r="FF108" s="66">
        <f t="shared" si="77"/>
        <v>0</v>
      </c>
      <c r="FG108" s="66">
        <f t="shared" si="77"/>
        <v>0</v>
      </c>
      <c r="FH108" s="66">
        <f t="shared" si="77"/>
        <v>0</v>
      </c>
      <c r="FI108" s="66">
        <f t="shared" si="77"/>
        <v>0</v>
      </c>
      <c r="FJ108" s="66">
        <f t="shared" si="77"/>
        <v>0</v>
      </c>
      <c r="FK108" s="66">
        <f t="shared" si="77"/>
        <v>0</v>
      </c>
      <c r="FL108" s="66">
        <f t="shared" si="77"/>
        <v>0</v>
      </c>
      <c r="FM108" s="66">
        <f t="shared" si="77"/>
        <v>0</v>
      </c>
      <c r="FN108" s="66">
        <f t="shared" si="77"/>
        <v>0</v>
      </c>
      <c r="FO108" s="66">
        <f t="shared" si="77"/>
        <v>0</v>
      </c>
      <c r="FP108" s="66">
        <f t="shared" si="77"/>
        <v>0</v>
      </c>
      <c r="FQ108" s="66">
        <f t="shared" si="77"/>
        <v>0</v>
      </c>
      <c r="FR108" s="66">
        <f t="shared" si="77"/>
        <v>0</v>
      </c>
      <c r="FS108" s="66">
        <f t="shared" si="77"/>
        <v>0</v>
      </c>
      <c r="FT108" s="66">
        <f t="shared" si="77"/>
        <v>0</v>
      </c>
      <c r="FU108" s="66">
        <f t="shared" si="77"/>
        <v>0</v>
      </c>
      <c r="FV108" s="66">
        <f t="shared" si="77"/>
        <v>0</v>
      </c>
      <c r="FW108" s="66">
        <f t="shared" si="77"/>
        <v>0</v>
      </c>
      <c r="FX108" s="66">
        <f t="shared" si="77"/>
        <v>0</v>
      </c>
      <c r="FY108" s="66"/>
      <c r="GB108" s="9"/>
      <c r="GC108" s="9"/>
      <c r="GD108" s="9"/>
      <c r="GE108" s="24"/>
      <c r="GF108" s="24"/>
    </row>
    <row r="109" spans="1:183" ht="15">
      <c r="A109" s="11" t="s">
        <v>390</v>
      </c>
      <c r="B109" s="2" t="s">
        <v>391</v>
      </c>
      <c r="C109" s="66">
        <f>ROUND(IF(C101&lt;276,((276-C101)*0.00376159)+1.5457,IF(C101&lt;459,((459-C101)*0.00167869)+1.2385,IF(C101&lt;1027,((1027-C101)*0.00020599)+1.1215,IF(C101&lt;2293,((2293-C101)*0.00005387)+1.0533,IF(C101&lt;4023,((4023-C101)*0.00001364)+1.0297,IF(C101&gt;=4023,1.0297)))))),4)</f>
        <v>1.0297</v>
      </c>
      <c r="D109" s="66">
        <f aca="true" t="shared" si="78" ref="D109:BO109">ROUND(IF(D101&lt;276,((276-D101)*0.00376159)+1.5457,IF(D101&lt;459,((459-D101)*0.00167869)+1.2385,IF(D101&lt;1027,((1027-D101)*0.00020599)+1.1215,IF(D101&lt;2293,((2293-D101)*0.00005387)+1.0533,IF(D101&lt;4023,((4023-D101)*0.00001364)+1.0297,IF(D101&gt;=4023,1.0297)))))),4)</f>
        <v>1.0297</v>
      </c>
      <c r="E109" s="66">
        <f t="shared" si="78"/>
        <v>1.0297</v>
      </c>
      <c r="F109" s="66">
        <f t="shared" si="78"/>
        <v>1.0297</v>
      </c>
      <c r="G109" s="66">
        <f t="shared" si="78"/>
        <v>1.1204</v>
      </c>
      <c r="H109" s="66">
        <f t="shared" si="78"/>
        <v>1.1368</v>
      </c>
      <c r="I109" s="66">
        <f t="shared" si="78"/>
        <v>1.0297</v>
      </c>
      <c r="J109" s="66">
        <f t="shared" si="78"/>
        <v>1.0638</v>
      </c>
      <c r="K109" s="66">
        <f t="shared" si="78"/>
        <v>1.5098</v>
      </c>
      <c r="L109" s="66">
        <f t="shared" si="78"/>
        <v>1.0446</v>
      </c>
      <c r="M109" s="66">
        <f t="shared" si="78"/>
        <v>1.0966</v>
      </c>
      <c r="N109" s="66">
        <f t="shared" si="78"/>
        <v>1.0297</v>
      </c>
      <c r="O109" s="66">
        <f t="shared" si="78"/>
        <v>1.0297</v>
      </c>
      <c r="P109" s="66">
        <f t="shared" si="78"/>
        <v>1.993</v>
      </c>
      <c r="Q109" s="66">
        <f t="shared" si="78"/>
        <v>1.0297</v>
      </c>
      <c r="R109" s="66">
        <f t="shared" si="78"/>
        <v>1.2476</v>
      </c>
      <c r="S109" s="66">
        <f t="shared" si="78"/>
        <v>1.097</v>
      </c>
      <c r="T109" s="66">
        <f t="shared" si="78"/>
        <v>2.0309</v>
      </c>
      <c r="U109" s="66">
        <f t="shared" si="78"/>
        <v>2.3311</v>
      </c>
      <c r="V109" s="66">
        <f t="shared" si="78"/>
        <v>1.5683</v>
      </c>
      <c r="W109" s="27">
        <f t="shared" si="78"/>
        <v>1.5197</v>
      </c>
      <c r="X109" s="66">
        <f t="shared" si="78"/>
        <v>2.4007</v>
      </c>
      <c r="Y109" s="66">
        <f t="shared" si="78"/>
        <v>1.2242</v>
      </c>
      <c r="Z109" s="66">
        <f t="shared" si="78"/>
        <v>1.5634</v>
      </c>
      <c r="AA109" s="66">
        <f t="shared" si="78"/>
        <v>1.0297</v>
      </c>
      <c r="AB109" s="66">
        <f t="shared" si="78"/>
        <v>1.0297</v>
      </c>
      <c r="AC109" s="66">
        <f t="shared" si="78"/>
        <v>1.1396</v>
      </c>
      <c r="AD109" s="66">
        <f t="shared" si="78"/>
        <v>1.1192</v>
      </c>
      <c r="AE109" s="66">
        <f t="shared" si="78"/>
        <v>2.1532</v>
      </c>
      <c r="AF109" s="66">
        <f t="shared" si="78"/>
        <v>1.9234</v>
      </c>
      <c r="AG109" s="66">
        <f t="shared" si="78"/>
        <v>1.1462</v>
      </c>
      <c r="AH109" s="66">
        <f t="shared" si="78"/>
        <v>1.1203</v>
      </c>
      <c r="AI109" s="66">
        <f t="shared" si="78"/>
        <v>1.4577</v>
      </c>
      <c r="AJ109" s="66">
        <f t="shared" si="78"/>
        <v>1.6296</v>
      </c>
      <c r="AK109" s="66">
        <f t="shared" si="78"/>
        <v>1.6965</v>
      </c>
      <c r="AL109" s="66">
        <f t="shared" si="78"/>
        <v>1.5664</v>
      </c>
      <c r="AM109" s="66">
        <f t="shared" si="78"/>
        <v>1.233</v>
      </c>
      <c r="AN109" s="66">
        <f t="shared" si="78"/>
        <v>1.2553</v>
      </c>
      <c r="AO109" s="66">
        <f t="shared" si="78"/>
        <v>1.0297</v>
      </c>
      <c r="AP109" s="66">
        <f t="shared" si="78"/>
        <v>1.0297</v>
      </c>
      <c r="AQ109" s="66">
        <f t="shared" si="78"/>
        <v>1.5796</v>
      </c>
      <c r="AR109" s="66">
        <f t="shared" si="78"/>
        <v>1.0297</v>
      </c>
      <c r="AS109" s="66">
        <f t="shared" si="78"/>
        <v>1.0297</v>
      </c>
      <c r="AT109" s="66">
        <f t="shared" si="78"/>
        <v>1.0494</v>
      </c>
      <c r="AU109" s="66">
        <f t="shared" si="78"/>
        <v>1.4086</v>
      </c>
      <c r="AV109" s="66">
        <f t="shared" si="78"/>
        <v>1.4953</v>
      </c>
      <c r="AW109" s="66">
        <f t="shared" si="78"/>
        <v>1.7473</v>
      </c>
      <c r="AX109" s="66">
        <f t="shared" si="78"/>
        <v>2.4116</v>
      </c>
      <c r="AY109" s="66">
        <f t="shared" si="78"/>
        <v>1.2131</v>
      </c>
      <c r="AZ109" s="66">
        <f t="shared" si="78"/>
        <v>1.0297</v>
      </c>
      <c r="BA109" s="66">
        <f t="shared" si="78"/>
        <v>1.0297</v>
      </c>
      <c r="BB109" s="66">
        <f t="shared" si="78"/>
        <v>1.0297</v>
      </c>
      <c r="BC109" s="66">
        <f t="shared" si="78"/>
        <v>1.0297</v>
      </c>
      <c r="BD109" s="66">
        <f t="shared" si="78"/>
        <v>1.0297</v>
      </c>
      <c r="BE109" s="66">
        <f t="shared" si="78"/>
        <v>1.0995</v>
      </c>
      <c r="BF109" s="66">
        <f t="shared" si="78"/>
        <v>1.0297</v>
      </c>
      <c r="BG109" s="66">
        <f t="shared" si="78"/>
        <v>1.139</v>
      </c>
      <c r="BH109" s="66">
        <f t="shared" si="78"/>
        <v>1.1995</v>
      </c>
      <c r="BI109" s="66">
        <f t="shared" si="78"/>
        <v>1.6864</v>
      </c>
      <c r="BJ109" s="66">
        <f t="shared" si="78"/>
        <v>1.0297</v>
      </c>
      <c r="BK109" s="66">
        <f t="shared" si="78"/>
        <v>1.0297</v>
      </c>
      <c r="BL109" s="66">
        <f t="shared" si="78"/>
        <v>1.8925</v>
      </c>
      <c r="BM109" s="66">
        <f t="shared" si="78"/>
        <v>1.4962</v>
      </c>
      <c r="BN109" s="66">
        <f t="shared" si="78"/>
        <v>1.0331</v>
      </c>
      <c r="BO109" s="66">
        <f t="shared" si="78"/>
        <v>1.089</v>
      </c>
      <c r="BP109" s="66">
        <f aca="true" t="shared" si="79" ref="BP109:EA109">ROUND(IF(BP101&lt;276,((276-BP101)*0.00376159)+1.5457,IF(BP101&lt;459,((459-BP101)*0.00167869)+1.2385,IF(BP101&lt;1027,((1027-BP101)*0.00020599)+1.1215,IF(BP101&lt;2293,((2293-BP101)*0.00005387)+1.0533,IF(BP101&lt;4023,((4023-BP101)*0.00001364)+1.0297,IF(BP101&gt;=4023,1.0297)))))),4)</f>
        <v>1.8026</v>
      </c>
      <c r="BQ109" s="66">
        <f t="shared" si="79"/>
        <v>1.0297</v>
      </c>
      <c r="BR109" s="66">
        <f t="shared" si="79"/>
        <v>1.0297</v>
      </c>
      <c r="BS109" s="66">
        <f t="shared" si="79"/>
        <v>1.1147</v>
      </c>
      <c r="BT109" s="66">
        <f t="shared" si="79"/>
        <v>1.4534</v>
      </c>
      <c r="BU109" s="66">
        <f t="shared" si="79"/>
        <v>1.2591</v>
      </c>
      <c r="BV109" s="66">
        <f t="shared" si="79"/>
        <v>1.1067</v>
      </c>
      <c r="BW109" s="66">
        <f t="shared" si="79"/>
        <v>1.084</v>
      </c>
      <c r="BX109" s="66">
        <f t="shared" si="79"/>
        <v>2.2739</v>
      </c>
      <c r="BY109" s="66">
        <f t="shared" si="79"/>
        <v>1.215</v>
      </c>
      <c r="BZ109" s="66">
        <f t="shared" si="79"/>
        <v>1.7033</v>
      </c>
      <c r="CA109" s="66">
        <f t="shared" si="79"/>
        <v>1.8763</v>
      </c>
      <c r="CB109" s="66">
        <f t="shared" si="79"/>
        <v>1.0297</v>
      </c>
      <c r="CC109" s="66">
        <f t="shared" si="79"/>
        <v>1.9226</v>
      </c>
      <c r="CD109" s="66">
        <f t="shared" si="79"/>
        <v>2.2864</v>
      </c>
      <c r="CE109" s="66">
        <f t="shared" si="79"/>
        <v>2.02</v>
      </c>
      <c r="CF109" s="66">
        <f t="shared" si="79"/>
        <v>2.1438</v>
      </c>
      <c r="CG109" s="66">
        <f t="shared" si="79"/>
        <v>1.8955</v>
      </c>
      <c r="CH109" s="66">
        <f t="shared" si="79"/>
        <v>2.1276</v>
      </c>
      <c r="CI109" s="66">
        <f t="shared" si="79"/>
        <v>1.1815</v>
      </c>
      <c r="CJ109" s="66">
        <f t="shared" si="79"/>
        <v>1.1182</v>
      </c>
      <c r="CK109" s="66">
        <f t="shared" si="79"/>
        <v>1.0297</v>
      </c>
      <c r="CL109" s="66">
        <f t="shared" si="79"/>
        <v>1.1055</v>
      </c>
      <c r="CM109" s="66">
        <f t="shared" si="79"/>
        <v>1.1744</v>
      </c>
      <c r="CN109" s="66">
        <f t="shared" si="79"/>
        <v>1.0297</v>
      </c>
      <c r="CO109" s="66">
        <f t="shared" si="79"/>
        <v>1.0297</v>
      </c>
      <c r="CP109" s="66">
        <f t="shared" si="79"/>
        <v>1.1162</v>
      </c>
      <c r="CQ109" s="66">
        <f t="shared" si="79"/>
        <v>1.0995</v>
      </c>
      <c r="CR109" s="66">
        <f t="shared" si="79"/>
        <v>1.838</v>
      </c>
      <c r="CS109" s="66">
        <f t="shared" si="79"/>
        <v>1.4423</v>
      </c>
      <c r="CT109" s="66">
        <f t="shared" si="79"/>
        <v>2.1675</v>
      </c>
      <c r="CU109" s="66">
        <f t="shared" si="79"/>
        <v>1.2811</v>
      </c>
      <c r="CV109" s="66">
        <f t="shared" si="79"/>
        <v>2.3751</v>
      </c>
      <c r="CW109" s="66">
        <f t="shared" si="79"/>
        <v>1.9553</v>
      </c>
      <c r="CX109" s="66">
        <f t="shared" si="79"/>
        <v>1.2511</v>
      </c>
      <c r="CY109" s="66">
        <f t="shared" si="79"/>
        <v>1.832</v>
      </c>
      <c r="CZ109" s="66">
        <f t="shared" si="79"/>
        <v>1.0532</v>
      </c>
      <c r="DA109" s="66">
        <f t="shared" si="79"/>
        <v>1.9068</v>
      </c>
      <c r="DB109" s="66">
        <f t="shared" si="79"/>
        <v>1.492</v>
      </c>
      <c r="DC109" s="66">
        <f t="shared" si="79"/>
        <v>1.9369</v>
      </c>
      <c r="DD109" s="66">
        <f t="shared" si="79"/>
        <v>2.1141</v>
      </c>
      <c r="DE109" s="66">
        <f t="shared" si="79"/>
        <v>1.2377</v>
      </c>
      <c r="DF109" s="66">
        <f t="shared" si="79"/>
        <v>1.0297</v>
      </c>
      <c r="DG109" s="66">
        <f t="shared" si="79"/>
        <v>2.2164</v>
      </c>
      <c r="DH109" s="66">
        <f t="shared" si="79"/>
        <v>1.057</v>
      </c>
      <c r="DI109" s="66">
        <f t="shared" si="79"/>
        <v>1.0461</v>
      </c>
      <c r="DJ109" s="66">
        <f t="shared" si="79"/>
        <v>1.196</v>
      </c>
      <c r="DK109" s="66">
        <f t="shared" si="79"/>
        <v>1.3924</v>
      </c>
      <c r="DL109" s="66">
        <f t="shared" si="79"/>
        <v>1.0297</v>
      </c>
      <c r="DM109" s="66">
        <f t="shared" si="79"/>
        <v>1.4861</v>
      </c>
      <c r="DN109" s="66">
        <f t="shared" si="79"/>
        <v>1.0999</v>
      </c>
      <c r="DO109" s="66">
        <f t="shared" si="79"/>
        <v>1.0438</v>
      </c>
      <c r="DP109" s="66">
        <f t="shared" si="79"/>
        <v>1.8312</v>
      </c>
      <c r="DQ109" s="66">
        <f t="shared" si="79"/>
        <v>1.2306</v>
      </c>
      <c r="DR109" s="66">
        <f t="shared" si="79"/>
        <v>1.1051</v>
      </c>
      <c r="DS109" s="66">
        <f t="shared" si="79"/>
        <v>1.1629</v>
      </c>
      <c r="DT109" s="66">
        <f t="shared" si="79"/>
        <v>1.926</v>
      </c>
      <c r="DU109" s="66">
        <f t="shared" si="79"/>
        <v>1.3189</v>
      </c>
      <c r="DV109" s="66">
        <f t="shared" si="79"/>
        <v>1.8353</v>
      </c>
      <c r="DW109" s="66">
        <f t="shared" si="79"/>
        <v>1.4037</v>
      </c>
      <c r="DX109" s="66">
        <f t="shared" si="79"/>
        <v>1.7778</v>
      </c>
      <c r="DY109" s="66">
        <f t="shared" si="79"/>
        <v>1.449</v>
      </c>
      <c r="DZ109" s="66">
        <f t="shared" si="79"/>
        <v>1.1167</v>
      </c>
      <c r="EA109" s="66">
        <f t="shared" si="79"/>
        <v>1.2259</v>
      </c>
      <c r="EB109" s="66">
        <f aca="true" t="shared" si="80" ref="EB109:FX109">ROUND(IF(EB101&lt;276,((276-EB101)*0.00376159)+1.5457,IF(EB101&lt;459,((459-EB101)*0.00167869)+1.2385,IF(EB101&lt;1027,((1027-EB101)*0.00020599)+1.1215,IF(EB101&lt;2293,((2293-EB101)*0.00005387)+1.0533,IF(EB101&lt;4023,((4023-EB101)*0.00001364)+1.0297,IF(EB101&gt;=4023,1.0297)))))),4)</f>
        <v>1.2111</v>
      </c>
      <c r="EC109" s="66">
        <f t="shared" si="80"/>
        <v>1.5219</v>
      </c>
      <c r="ED109" s="66">
        <f t="shared" si="80"/>
        <v>1.0882</v>
      </c>
      <c r="EE109" s="66">
        <f t="shared" si="80"/>
        <v>1.7293</v>
      </c>
      <c r="EF109" s="66">
        <f t="shared" si="80"/>
        <v>1.0919</v>
      </c>
      <c r="EG109" s="66">
        <f t="shared" si="80"/>
        <v>1.5581</v>
      </c>
      <c r="EH109" s="66">
        <f t="shared" si="80"/>
        <v>1.7304</v>
      </c>
      <c r="EI109" s="66">
        <f t="shared" si="80"/>
        <v>1.0297</v>
      </c>
      <c r="EJ109" s="66">
        <f t="shared" si="80"/>
        <v>1.0297</v>
      </c>
      <c r="EK109" s="66">
        <f t="shared" si="80"/>
        <v>1.1996</v>
      </c>
      <c r="EL109" s="66">
        <f t="shared" si="80"/>
        <v>1.2467</v>
      </c>
      <c r="EM109" s="66">
        <f t="shared" si="80"/>
        <v>1.2158</v>
      </c>
      <c r="EN109" s="66">
        <f t="shared" si="80"/>
        <v>1.1148</v>
      </c>
      <c r="EO109" s="66">
        <f t="shared" si="80"/>
        <v>1.2364</v>
      </c>
      <c r="EP109" s="66">
        <f t="shared" si="80"/>
        <v>1.3496</v>
      </c>
      <c r="EQ109" s="66">
        <f t="shared" si="80"/>
        <v>1.0564</v>
      </c>
      <c r="ER109" s="66">
        <f t="shared" si="80"/>
        <v>1.3735</v>
      </c>
      <c r="ES109" s="66">
        <f t="shared" si="80"/>
        <v>2.1457</v>
      </c>
      <c r="ET109" s="66">
        <f t="shared" si="80"/>
        <v>1.8331</v>
      </c>
      <c r="EU109" s="66">
        <f t="shared" si="80"/>
        <v>1.2136</v>
      </c>
      <c r="EV109" s="66">
        <f t="shared" si="80"/>
        <v>2.3307</v>
      </c>
      <c r="EW109" s="66">
        <f t="shared" si="80"/>
        <v>1.1844</v>
      </c>
      <c r="EX109" s="66">
        <f t="shared" si="80"/>
        <v>1.604</v>
      </c>
      <c r="EY109" s="66">
        <f t="shared" si="80"/>
        <v>1.1545</v>
      </c>
      <c r="EZ109" s="66">
        <f t="shared" si="80"/>
        <v>2.116</v>
      </c>
      <c r="FA109" s="66">
        <f t="shared" si="80"/>
        <v>1.0444</v>
      </c>
      <c r="FB109" s="66">
        <f t="shared" si="80"/>
        <v>1.3191</v>
      </c>
      <c r="FC109" s="66">
        <f t="shared" si="80"/>
        <v>1.0482</v>
      </c>
      <c r="FD109" s="66">
        <f t="shared" si="80"/>
        <v>1.3882</v>
      </c>
      <c r="FE109" s="66">
        <f t="shared" si="80"/>
        <v>2.204</v>
      </c>
      <c r="FF109" s="66">
        <f t="shared" si="80"/>
        <v>1.8816</v>
      </c>
      <c r="FG109" s="66">
        <f t="shared" si="80"/>
        <v>2.1814</v>
      </c>
      <c r="FH109" s="66">
        <f t="shared" si="80"/>
        <v>2.2273</v>
      </c>
      <c r="FI109" s="66">
        <f t="shared" si="80"/>
        <v>1.0792</v>
      </c>
      <c r="FJ109" s="66">
        <f t="shared" si="80"/>
        <v>1.0826</v>
      </c>
      <c r="FK109" s="66">
        <f t="shared" si="80"/>
        <v>1.0614</v>
      </c>
      <c r="FL109" s="66">
        <f t="shared" si="80"/>
        <v>1.0297</v>
      </c>
      <c r="FM109" s="66">
        <f t="shared" si="80"/>
        <v>1.0426</v>
      </c>
      <c r="FN109" s="66">
        <f t="shared" si="80"/>
        <v>1.0297</v>
      </c>
      <c r="FO109" s="66">
        <f t="shared" si="80"/>
        <v>1.1173</v>
      </c>
      <c r="FP109" s="66">
        <f t="shared" si="80"/>
        <v>1.054</v>
      </c>
      <c r="FQ109" s="66">
        <f t="shared" si="80"/>
        <v>1.1618</v>
      </c>
      <c r="FR109" s="66">
        <f t="shared" si="80"/>
        <v>2.0298</v>
      </c>
      <c r="FS109" s="66">
        <f t="shared" si="80"/>
        <v>1.9674</v>
      </c>
      <c r="FT109" s="66">
        <f t="shared" si="80"/>
        <v>2.225</v>
      </c>
      <c r="FU109" s="66">
        <f t="shared" si="80"/>
        <v>1.1718</v>
      </c>
      <c r="FV109" s="66">
        <f t="shared" si="80"/>
        <v>1.195</v>
      </c>
      <c r="FW109" s="66">
        <f t="shared" si="80"/>
        <v>2.0674</v>
      </c>
      <c r="FX109" s="66">
        <f t="shared" si="80"/>
        <v>2.2754</v>
      </c>
      <c r="FY109" s="66"/>
      <c r="FZ109" s="66"/>
      <c r="GA109" s="66"/>
    </row>
    <row r="110" spans="1:183" ht="15">
      <c r="A110" s="11" t="s">
        <v>392</v>
      </c>
      <c r="B110" s="2" t="s">
        <v>393</v>
      </c>
      <c r="C110" s="66">
        <f>MAX(C108,C109)</f>
        <v>1.0297</v>
      </c>
      <c r="D110" s="66">
        <f aca="true" t="shared" si="81" ref="D110:BO110">MAX(D108,D109)</f>
        <v>1.0297</v>
      </c>
      <c r="E110" s="66">
        <f t="shared" si="81"/>
        <v>1.0297</v>
      </c>
      <c r="F110" s="66">
        <f t="shared" si="81"/>
        <v>1.0297</v>
      </c>
      <c r="G110" s="66">
        <f t="shared" si="81"/>
        <v>1.1204</v>
      </c>
      <c r="H110" s="66">
        <f t="shared" si="81"/>
        <v>1.1368</v>
      </c>
      <c r="I110" s="66">
        <f t="shared" si="81"/>
        <v>1.0297</v>
      </c>
      <c r="J110" s="66">
        <f t="shared" si="81"/>
        <v>1.0638</v>
      </c>
      <c r="K110" s="66">
        <f t="shared" si="81"/>
        <v>1.5098</v>
      </c>
      <c r="L110" s="66">
        <f t="shared" si="81"/>
        <v>1.0446</v>
      </c>
      <c r="M110" s="66">
        <f t="shared" si="81"/>
        <v>1.0966</v>
      </c>
      <c r="N110" s="66">
        <f t="shared" si="81"/>
        <v>1.0297</v>
      </c>
      <c r="O110" s="66">
        <f t="shared" si="81"/>
        <v>1.0297</v>
      </c>
      <c r="P110" s="66">
        <f t="shared" si="81"/>
        <v>1.993</v>
      </c>
      <c r="Q110" s="66">
        <f t="shared" si="81"/>
        <v>1.0297</v>
      </c>
      <c r="R110" s="66">
        <f t="shared" si="81"/>
        <v>1.2476</v>
      </c>
      <c r="S110" s="66">
        <f t="shared" si="81"/>
        <v>1.097</v>
      </c>
      <c r="T110" s="66">
        <f t="shared" si="81"/>
        <v>2.0309</v>
      </c>
      <c r="U110" s="66">
        <f t="shared" si="81"/>
        <v>2.3311</v>
      </c>
      <c r="V110" s="66">
        <f t="shared" si="81"/>
        <v>1.5683</v>
      </c>
      <c r="W110" s="27">
        <f t="shared" si="81"/>
        <v>1.5197</v>
      </c>
      <c r="X110" s="66">
        <f t="shared" si="81"/>
        <v>2.4007</v>
      </c>
      <c r="Y110" s="66">
        <f t="shared" si="81"/>
        <v>1.2242</v>
      </c>
      <c r="Z110" s="66">
        <f t="shared" si="81"/>
        <v>1.5634</v>
      </c>
      <c r="AA110" s="66">
        <f t="shared" si="81"/>
        <v>1.0297</v>
      </c>
      <c r="AB110" s="66">
        <f t="shared" si="81"/>
        <v>1.0297</v>
      </c>
      <c r="AC110" s="66">
        <f t="shared" si="81"/>
        <v>1.1396</v>
      </c>
      <c r="AD110" s="66">
        <f t="shared" si="81"/>
        <v>1.1192</v>
      </c>
      <c r="AE110" s="66">
        <f t="shared" si="81"/>
        <v>2.1532</v>
      </c>
      <c r="AF110" s="66">
        <f t="shared" si="81"/>
        <v>1.9234</v>
      </c>
      <c r="AG110" s="66">
        <f t="shared" si="81"/>
        <v>1.1462</v>
      </c>
      <c r="AH110" s="66">
        <f t="shared" si="81"/>
        <v>1.1203</v>
      </c>
      <c r="AI110" s="66">
        <f t="shared" si="81"/>
        <v>1.4577</v>
      </c>
      <c r="AJ110" s="66">
        <f t="shared" si="81"/>
        <v>1.6296</v>
      </c>
      <c r="AK110" s="66">
        <f t="shared" si="81"/>
        <v>1.6965</v>
      </c>
      <c r="AL110" s="66">
        <f t="shared" si="81"/>
        <v>1.5664</v>
      </c>
      <c r="AM110" s="66">
        <f t="shared" si="81"/>
        <v>1.233</v>
      </c>
      <c r="AN110" s="66">
        <f t="shared" si="81"/>
        <v>1.2553</v>
      </c>
      <c r="AO110" s="66">
        <f t="shared" si="81"/>
        <v>1.0297</v>
      </c>
      <c r="AP110" s="66">
        <f t="shared" si="81"/>
        <v>1.0297</v>
      </c>
      <c r="AQ110" s="66">
        <f t="shared" si="81"/>
        <v>1.5796</v>
      </c>
      <c r="AR110" s="66">
        <f t="shared" si="81"/>
        <v>1.0297</v>
      </c>
      <c r="AS110" s="66">
        <f t="shared" si="81"/>
        <v>1.0297</v>
      </c>
      <c r="AT110" s="66">
        <f t="shared" si="81"/>
        <v>1.0494</v>
      </c>
      <c r="AU110" s="66">
        <f t="shared" si="81"/>
        <v>1.4086</v>
      </c>
      <c r="AV110" s="66">
        <f t="shared" si="81"/>
        <v>1.4953</v>
      </c>
      <c r="AW110" s="66">
        <f t="shared" si="81"/>
        <v>1.7473</v>
      </c>
      <c r="AX110" s="66">
        <f t="shared" si="81"/>
        <v>2.4116</v>
      </c>
      <c r="AY110" s="66">
        <f t="shared" si="81"/>
        <v>1.2131</v>
      </c>
      <c r="AZ110" s="66">
        <f t="shared" si="81"/>
        <v>1.0297</v>
      </c>
      <c r="BA110" s="66">
        <f t="shared" si="81"/>
        <v>1.0297</v>
      </c>
      <c r="BB110" s="66">
        <f t="shared" si="81"/>
        <v>1.0297</v>
      </c>
      <c r="BC110" s="66">
        <f t="shared" si="81"/>
        <v>1.0297</v>
      </c>
      <c r="BD110" s="66">
        <f t="shared" si="81"/>
        <v>1.0297</v>
      </c>
      <c r="BE110" s="66">
        <f t="shared" si="81"/>
        <v>1.0995</v>
      </c>
      <c r="BF110" s="66">
        <f t="shared" si="81"/>
        <v>1.0297</v>
      </c>
      <c r="BG110" s="66">
        <f t="shared" si="81"/>
        <v>1.139</v>
      </c>
      <c r="BH110" s="66">
        <f t="shared" si="81"/>
        <v>1.1995</v>
      </c>
      <c r="BI110" s="66">
        <f t="shared" si="81"/>
        <v>1.6864</v>
      </c>
      <c r="BJ110" s="66">
        <f t="shared" si="81"/>
        <v>1.0297</v>
      </c>
      <c r="BK110" s="66">
        <f t="shared" si="81"/>
        <v>1.0297</v>
      </c>
      <c r="BL110" s="66">
        <f t="shared" si="81"/>
        <v>1.8925</v>
      </c>
      <c r="BM110" s="66">
        <f t="shared" si="81"/>
        <v>1.4962</v>
      </c>
      <c r="BN110" s="66">
        <f t="shared" si="81"/>
        <v>1.0331</v>
      </c>
      <c r="BO110" s="66">
        <f t="shared" si="81"/>
        <v>1.089</v>
      </c>
      <c r="BP110" s="66">
        <f aca="true" t="shared" si="82" ref="BP110:EA110">MAX(BP108,BP109)</f>
        <v>1.8026</v>
      </c>
      <c r="BQ110" s="66">
        <f t="shared" si="82"/>
        <v>1.0297</v>
      </c>
      <c r="BR110" s="66">
        <f t="shared" si="82"/>
        <v>1.0297</v>
      </c>
      <c r="BS110" s="66">
        <f t="shared" si="82"/>
        <v>1.1147</v>
      </c>
      <c r="BT110" s="66">
        <f t="shared" si="82"/>
        <v>1.4534</v>
      </c>
      <c r="BU110" s="66">
        <f t="shared" si="82"/>
        <v>1.2591</v>
      </c>
      <c r="BV110" s="66">
        <f t="shared" si="82"/>
        <v>1.1067</v>
      </c>
      <c r="BW110" s="66">
        <f t="shared" si="82"/>
        <v>1.084</v>
      </c>
      <c r="BX110" s="66">
        <f t="shared" si="82"/>
        <v>2.2739</v>
      </c>
      <c r="BY110" s="66">
        <f t="shared" si="82"/>
        <v>1.215</v>
      </c>
      <c r="BZ110" s="66">
        <f t="shared" si="82"/>
        <v>1.7033</v>
      </c>
      <c r="CA110" s="66">
        <f t="shared" si="82"/>
        <v>1.8763</v>
      </c>
      <c r="CB110" s="66">
        <f t="shared" si="82"/>
        <v>1.0297</v>
      </c>
      <c r="CC110" s="66">
        <f t="shared" si="82"/>
        <v>1.9226</v>
      </c>
      <c r="CD110" s="66">
        <f t="shared" si="82"/>
        <v>2.2864</v>
      </c>
      <c r="CE110" s="66">
        <f t="shared" si="82"/>
        <v>2.02</v>
      </c>
      <c r="CF110" s="66">
        <f t="shared" si="82"/>
        <v>2.1438</v>
      </c>
      <c r="CG110" s="66">
        <f t="shared" si="82"/>
        <v>1.8955</v>
      </c>
      <c r="CH110" s="66">
        <f t="shared" si="82"/>
        <v>2.1276</v>
      </c>
      <c r="CI110" s="66">
        <f t="shared" si="82"/>
        <v>1.1815</v>
      </c>
      <c r="CJ110" s="66">
        <f t="shared" si="82"/>
        <v>1.1182</v>
      </c>
      <c r="CK110" s="66">
        <f t="shared" si="82"/>
        <v>1.0297</v>
      </c>
      <c r="CL110" s="66">
        <f t="shared" si="82"/>
        <v>1.1055</v>
      </c>
      <c r="CM110" s="66">
        <f t="shared" si="82"/>
        <v>1.1744</v>
      </c>
      <c r="CN110" s="66">
        <f t="shared" si="82"/>
        <v>1.0297</v>
      </c>
      <c r="CO110" s="66">
        <f t="shared" si="82"/>
        <v>1.0297</v>
      </c>
      <c r="CP110" s="66">
        <f t="shared" si="82"/>
        <v>1.1162</v>
      </c>
      <c r="CQ110" s="66">
        <f t="shared" si="82"/>
        <v>1.0995</v>
      </c>
      <c r="CR110" s="66">
        <f t="shared" si="82"/>
        <v>1.838</v>
      </c>
      <c r="CS110" s="66">
        <f t="shared" si="82"/>
        <v>1.4423</v>
      </c>
      <c r="CT110" s="66">
        <f t="shared" si="82"/>
        <v>2.1675</v>
      </c>
      <c r="CU110" s="66">
        <f t="shared" si="82"/>
        <v>1.2811</v>
      </c>
      <c r="CV110" s="66">
        <f t="shared" si="82"/>
        <v>2.3751</v>
      </c>
      <c r="CW110" s="66">
        <f t="shared" si="82"/>
        <v>1.9553</v>
      </c>
      <c r="CX110" s="66">
        <f t="shared" si="82"/>
        <v>1.2511</v>
      </c>
      <c r="CY110" s="66">
        <f t="shared" si="82"/>
        <v>1.832</v>
      </c>
      <c r="CZ110" s="66">
        <f t="shared" si="82"/>
        <v>1.0532</v>
      </c>
      <c r="DA110" s="66">
        <f t="shared" si="82"/>
        <v>1.9068</v>
      </c>
      <c r="DB110" s="66">
        <f t="shared" si="82"/>
        <v>1.492</v>
      </c>
      <c r="DC110" s="66">
        <f t="shared" si="82"/>
        <v>1.9369</v>
      </c>
      <c r="DD110" s="66">
        <f t="shared" si="82"/>
        <v>2.1141</v>
      </c>
      <c r="DE110" s="66">
        <f t="shared" si="82"/>
        <v>1.2377</v>
      </c>
      <c r="DF110" s="66">
        <f t="shared" si="82"/>
        <v>1.0297</v>
      </c>
      <c r="DG110" s="66">
        <f t="shared" si="82"/>
        <v>2.2164</v>
      </c>
      <c r="DH110" s="66">
        <f t="shared" si="82"/>
        <v>1.057</v>
      </c>
      <c r="DI110" s="66">
        <f t="shared" si="82"/>
        <v>1.0461</v>
      </c>
      <c r="DJ110" s="66">
        <f t="shared" si="82"/>
        <v>1.196</v>
      </c>
      <c r="DK110" s="66">
        <f t="shared" si="82"/>
        <v>1.3924</v>
      </c>
      <c r="DL110" s="66">
        <f t="shared" si="82"/>
        <v>1.0297</v>
      </c>
      <c r="DM110" s="66">
        <f>MAX(DM108,DM109)</f>
        <v>1.5361</v>
      </c>
      <c r="DN110" s="66">
        <f t="shared" si="82"/>
        <v>1.0999</v>
      </c>
      <c r="DO110" s="66">
        <f t="shared" si="82"/>
        <v>1.0438</v>
      </c>
      <c r="DP110" s="66">
        <f t="shared" si="82"/>
        <v>1.8312</v>
      </c>
      <c r="DQ110" s="66">
        <f t="shared" si="82"/>
        <v>1.2306</v>
      </c>
      <c r="DR110" s="66">
        <f t="shared" si="82"/>
        <v>1.1051</v>
      </c>
      <c r="DS110" s="66">
        <f t="shared" si="82"/>
        <v>1.1629</v>
      </c>
      <c r="DT110" s="66">
        <f t="shared" si="82"/>
        <v>1.926</v>
      </c>
      <c r="DU110" s="66">
        <f t="shared" si="82"/>
        <v>1.3189</v>
      </c>
      <c r="DV110" s="66">
        <f t="shared" si="82"/>
        <v>1.8353</v>
      </c>
      <c r="DW110" s="66">
        <f t="shared" si="82"/>
        <v>1.4037</v>
      </c>
      <c r="DX110" s="66">
        <f t="shared" si="82"/>
        <v>1.7778</v>
      </c>
      <c r="DY110" s="66">
        <f t="shared" si="82"/>
        <v>1.449</v>
      </c>
      <c r="DZ110" s="66">
        <f t="shared" si="82"/>
        <v>1.1167</v>
      </c>
      <c r="EA110" s="66">
        <f t="shared" si="82"/>
        <v>1.2259</v>
      </c>
      <c r="EB110" s="66">
        <f aca="true" t="shared" si="83" ref="EB110:FX110">MAX(EB108,EB109)</f>
        <v>1.2111</v>
      </c>
      <c r="EC110" s="66">
        <f t="shared" si="83"/>
        <v>1.5219</v>
      </c>
      <c r="ED110" s="66">
        <f t="shared" si="83"/>
        <v>1.0882</v>
      </c>
      <c r="EE110" s="66">
        <f t="shared" si="83"/>
        <v>1.7293</v>
      </c>
      <c r="EF110" s="66">
        <f t="shared" si="83"/>
        <v>1.0919</v>
      </c>
      <c r="EG110" s="66">
        <f t="shared" si="83"/>
        <v>1.5581</v>
      </c>
      <c r="EH110" s="66">
        <f t="shared" si="83"/>
        <v>1.7304</v>
      </c>
      <c r="EI110" s="66">
        <f t="shared" si="83"/>
        <v>1.0297</v>
      </c>
      <c r="EJ110" s="66">
        <f t="shared" si="83"/>
        <v>1.0297</v>
      </c>
      <c r="EK110" s="66">
        <f t="shared" si="83"/>
        <v>1.1996</v>
      </c>
      <c r="EL110" s="66">
        <f t="shared" si="83"/>
        <v>1.2467</v>
      </c>
      <c r="EM110" s="66">
        <f t="shared" si="83"/>
        <v>1.2158</v>
      </c>
      <c r="EN110" s="66">
        <f t="shared" si="83"/>
        <v>1.1148</v>
      </c>
      <c r="EO110" s="66">
        <f t="shared" si="83"/>
        <v>1.2364</v>
      </c>
      <c r="EP110" s="66">
        <f t="shared" si="83"/>
        <v>1.3496</v>
      </c>
      <c r="EQ110" s="66">
        <f t="shared" si="83"/>
        <v>1.0564</v>
      </c>
      <c r="ER110" s="66">
        <f t="shared" si="83"/>
        <v>1.3735</v>
      </c>
      <c r="ES110" s="66">
        <f t="shared" si="83"/>
        <v>2.1457</v>
      </c>
      <c r="ET110" s="66">
        <f t="shared" si="83"/>
        <v>2.0204</v>
      </c>
      <c r="EU110" s="66">
        <f t="shared" si="83"/>
        <v>1.2136</v>
      </c>
      <c r="EV110" s="66">
        <f t="shared" si="83"/>
        <v>2.3307</v>
      </c>
      <c r="EW110" s="66">
        <f t="shared" si="83"/>
        <v>1.1844</v>
      </c>
      <c r="EX110" s="66">
        <f t="shared" si="83"/>
        <v>1.604</v>
      </c>
      <c r="EY110" s="66">
        <f t="shared" si="83"/>
        <v>1.1545</v>
      </c>
      <c r="EZ110" s="66">
        <f t="shared" si="83"/>
        <v>2.116</v>
      </c>
      <c r="FA110" s="66">
        <f t="shared" si="83"/>
        <v>1.0444</v>
      </c>
      <c r="FB110" s="66">
        <f t="shared" si="83"/>
        <v>1.3191</v>
      </c>
      <c r="FC110" s="66">
        <f t="shared" si="83"/>
        <v>1.0482</v>
      </c>
      <c r="FD110" s="66">
        <f t="shared" si="83"/>
        <v>1.3882</v>
      </c>
      <c r="FE110" s="66">
        <f t="shared" si="83"/>
        <v>2.204</v>
      </c>
      <c r="FF110" s="66">
        <f t="shared" si="83"/>
        <v>1.8816</v>
      </c>
      <c r="FG110" s="66">
        <f t="shared" si="83"/>
        <v>2.1814</v>
      </c>
      <c r="FH110" s="66">
        <f t="shared" si="83"/>
        <v>2.2273</v>
      </c>
      <c r="FI110" s="66">
        <f t="shared" si="83"/>
        <v>1.0792</v>
      </c>
      <c r="FJ110" s="66">
        <f t="shared" si="83"/>
        <v>1.0826</v>
      </c>
      <c r="FK110" s="66">
        <f t="shared" si="83"/>
        <v>1.0614</v>
      </c>
      <c r="FL110" s="66">
        <f t="shared" si="83"/>
        <v>1.0297</v>
      </c>
      <c r="FM110" s="66">
        <f t="shared" si="83"/>
        <v>1.0426</v>
      </c>
      <c r="FN110" s="66">
        <f t="shared" si="83"/>
        <v>1.0297</v>
      </c>
      <c r="FO110" s="66">
        <f t="shared" si="83"/>
        <v>1.1173</v>
      </c>
      <c r="FP110" s="66">
        <f t="shared" si="83"/>
        <v>1.054</v>
      </c>
      <c r="FQ110" s="66">
        <f t="shared" si="83"/>
        <v>1.1618</v>
      </c>
      <c r="FR110" s="66">
        <f t="shared" si="83"/>
        <v>2.0298</v>
      </c>
      <c r="FS110" s="66">
        <f t="shared" si="83"/>
        <v>1.9674</v>
      </c>
      <c r="FT110" s="66">
        <f t="shared" si="83"/>
        <v>2.225</v>
      </c>
      <c r="FU110" s="66">
        <f t="shared" si="83"/>
        <v>1.1718</v>
      </c>
      <c r="FV110" s="66">
        <f t="shared" si="83"/>
        <v>1.195</v>
      </c>
      <c r="FW110" s="66">
        <f t="shared" si="83"/>
        <v>2.0674</v>
      </c>
      <c r="FX110" s="66">
        <f t="shared" si="83"/>
        <v>2.2754</v>
      </c>
      <c r="FY110" s="66"/>
      <c r="FZ110" s="66"/>
      <c r="GA110" s="66"/>
    </row>
    <row r="111" spans="2:192" ht="15">
      <c r="B111" s="2" t="s">
        <v>394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2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 t="s">
        <v>0</v>
      </c>
      <c r="GA111" s="66" t="s">
        <v>0</v>
      </c>
      <c r="GB111" s="66"/>
      <c r="GC111" s="66"/>
      <c r="GD111" s="66"/>
      <c r="GE111" s="66"/>
      <c r="GF111" s="66"/>
      <c r="GG111" s="66"/>
      <c r="GH111" s="66"/>
      <c r="GI111" s="66"/>
      <c r="GJ111" s="66"/>
    </row>
    <row r="112" spans="1:203" ht="15.75">
      <c r="A112" s="11" t="s">
        <v>395</v>
      </c>
      <c r="B112" s="36" t="s">
        <v>396</v>
      </c>
      <c r="C112" s="66">
        <f>ROUND(IF(C101&lt;453.5,0.825-(0.0000639*(453.5-C101)),IF(C101&lt;1567.5,0.8595-(0.000031*(1567.5-C101)),IF(C101&lt;6682,0.885-(0.000005*(6682-C101)),IF(C101&lt;30000,0.905-(0.0000009*(30000-C101)),0.905)))),4)</f>
        <v>0.8846</v>
      </c>
      <c r="D112" s="66">
        <f aca="true" t="shared" si="84" ref="D112:BO112">ROUND(IF(D101&lt;453.5,0.825-(0.0000639*(453.5-D101)),IF(D101&lt;1567.5,0.8595-(0.000031*(1567.5-D101)),IF(D101&lt;6682,0.885-(0.000005*(6682-D101)),IF(D101&lt;30000,0.905-(0.0000009*(30000-D101)),0.905)))),4)</f>
        <v>0.905</v>
      </c>
      <c r="E112" s="66">
        <f t="shared" si="84"/>
        <v>0.8845</v>
      </c>
      <c r="F112" s="66">
        <f t="shared" si="84"/>
        <v>0.8919</v>
      </c>
      <c r="G112" s="66">
        <f t="shared" si="84"/>
        <v>0.8434</v>
      </c>
      <c r="H112" s="66">
        <f t="shared" si="84"/>
        <v>0.8404</v>
      </c>
      <c r="I112" s="66">
        <f t="shared" si="84"/>
        <v>0.889</v>
      </c>
      <c r="J112" s="66">
        <f t="shared" si="84"/>
        <v>0.8621</v>
      </c>
      <c r="K112" s="66">
        <f t="shared" si="84"/>
        <v>0.815</v>
      </c>
      <c r="L112" s="66">
        <f t="shared" si="84"/>
        <v>0.8662</v>
      </c>
      <c r="M112" s="66">
        <f t="shared" si="84"/>
        <v>0.8571</v>
      </c>
      <c r="N112" s="66">
        <f t="shared" si="84"/>
        <v>0.905</v>
      </c>
      <c r="O112" s="66">
        <f t="shared" si="84"/>
        <v>0.8914</v>
      </c>
      <c r="P112" s="66">
        <f t="shared" si="84"/>
        <v>0.8061</v>
      </c>
      <c r="Q112" s="66">
        <f t="shared" si="84"/>
        <v>0.905</v>
      </c>
      <c r="R112" s="66">
        <f t="shared" si="84"/>
        <v>0.825</v>
      </c>
      <c r="S112" s="66">
        <f t="shared" si="84"/>
        <v>0.8569</v>
      </c>
      <c r="T112" s="66">
        <f t="shared" si="84"/>
        <v>0.8054</v>
      </c>
      <c r="U112" s="66">
        <f t="shared" si="84"/>
        <v>0.8003</v>
      </c>
      <c r="V112" s="66">
        <f t="shared" si="84"/>
        <v>0.8133</v>
      </c>
      <c r="W112" s="27">
        <f t="shared" si="84"/>
        <v>0.8146</v>
      </c>
      <c r="X112" s="66">
        <f t="shared" si="84"/>
        <v>0.7991</v>
      </c>
      <c r="Y112" s="66">
        <f t="shared" si="84"/>
        <v>0.8273</v>
      </c>
      <c r="Z112" s="66">
        <f t="shared" si="84"/>
        <v>0.8134</v>
      </c>
      <c r="AA112" s="66">
        <f t="shared" si="84"/>
        <v>0.9015</v>
      </c>
      <c r="AB112" s="66">
        <f t="shared" si="84"/>
        <v>0.9035</v>
      </c>
      <c r="AC112" s="66">
        <f t="shared" si="84"/>
        <v>0.84</v>
      </c>
      <c r="AD112" s="66">
        <f t="shared" si="84"/>
        <v>0.844</v>
      </c>
      <c r="AE112" s="66">
        <f t="shared" si="84"/>
        <v>0.8033</v>
      </c>
      <c r="AF112" s="66">
        <f t="shared" si="84"/>
        <v>0.8072</v>
      </c>
      <c r="AG112" s="66">
        <f t="shared" si="84"/>
        <v>0.839</v>
      </c>
      <c r="AH112" s="66">
        <f t="shared" si="84"/>
        <v>0.8435</v>
      </c>
      <c r="AI112" s="66">
        <f t="shared" si="84"/>
        <v>0.817</v>
      </c>
      <c r="AJ112" s="66">
        <f t="shared" si="84"/>
        <v>0.8122</v>
      </c>
      <c r="AK112" s="66">
        <f t="shared" si="84"/>
        <v>0.8111</v>
      </c>
      <c r="AL112" s="66">
        <f t="shared" si="84"/>
        <v>0.8133</v>
      </c>
      <c r="AM112" s="66">
        <f t="shared" si="84"/>
        <v>0.826</v>
      </c>
      <c r="AN112" s="66">
        <f t="shared" si="84"/>
        <v>0.8247</v>
      </c>
      <c r="AO112" s="66">
        <f t="shared" si="84"/>
        <v>0.8769</v>
      </c>
      <c r="AP112" s="66">
        <f t="shared" si="84"/>
        <v>0.905</v>
      </c>
      <c r="AQ112" s="66">
        <f t="shared" si="84"/>
        <v>0.8131</v>
      </c>
      <c r="AR112" s="66">
        <f t="shared" si="84"/>
        <v>0.905</v>
      </c>
      <c r="AS112" s="66">
        <f t="shared" si="84"/>
        <v>0.8822</v>
      </c>
      <c r="AT112" s="66">
        <f t="shared" si="84"/>
        <v>0.8645</v>
      </c>
      <c r="AU112" s="66">
        <f t="shared" si="84"/>
        <v>0.8189</v>
      </c>
      <c r="AV112" s="66">
        <f t="shared" si="84"/>
        <v>0.8156</v>
      </c>
      <c r="AW112" s="66">
        <f t="shared" si="84"/>
        <v>0.8102</v>
      </c>
      <c r="AX112" s="66">
        <f t="shared" si="84"/>
        <v>0.7989</v>
      </c>
      <c r="AY112" s="66">
        <f t="shared" si="84"/>
        <v>0.829</v>
      </c>
      <c r="AZ112" s="66">
        <f t="shared" si="84"/>
        <v>0.8873</v>
      </c>
      <c r="BA112" s="66">
        <f t="shared" si="84"/>
        <v>0.8857</v>
      </c>
      <c r="BB112" s="66">
        <f t="shared" si="84"/>
        <v>0.8845</v>
      </c>
      <c r="BC112" s="66">
        <f t="shared" si="84"/>
        <v>0.905</v>
      </c>
      <c r="BD112" s="66">
        <f t="shared" si="84"/>
        <v>0.8736</v>
      </c>
      <c r="BE112" s="66">
        <f t="shared" si="84"/>
        <v>0.8554</v>
      </c>
      <c r="BF112" s="66">
        <f t="shared" si="84"/>
        <v>0.8982</v>
      </c>
      <c r="BG112" s="66">
        <f t="shared" si="84"/>
        <v>0.8401</v>
      </c>
      <c r="BH112" s="66">
        <f t="shared" si="84"/>
        <v>0.831</v>
      </c>
      <c r="BI112" s="66">
        <f t="shared" si="84"/>
        <v>0.8113</v>
      </c>
      <c r="BJ112" s="66">
        <f t="shared" si="84"/>
        <v>0.8799</v>
      </c>
      <c r="BK112" s="66">
        <f t="shared" si="84"/>
        <v>0.8909</v>
      </c>
      <c r="BL112" s="66">
        <f t="shared" si="84"/>
        <v>0.8078</v>
      </c>
      <c r="BM112" s="66">
        <f t="shared" si="84"/>
        <v>0.8155</v>
      </c>
      <c r="BN112" s="66">
        <f t="shared" si="84"/>
        <v>0.8705</v>
      </c>
      <c r="BO112" s="66">
        <f t="shared" si="84"/>
        <v>0.8597</v>
      </c>
      <c r="BP112" s="66">
        <f aca="true" t="shared" si="85" ref="BP112:EA112">ROUND(IF(BP101&lt;453.5,0.825-(0.0000639*(453.5-BP101)),IF(BP101&lt;1567.5,0.8595-(0.000031*(1567.5-BP101)),IF(BP101&lt;6682,0.885-(0.000005*(6682-BP101)),IF(BP101&lt;30000,0.905-(0.0000009*(30000-BP101)),0.905)))),4)</f>
        <v>0.8093</v>
      </c>
      <c r="BQ112" s="66">
        <f t="shared" si="85"/>
        <v>0.8783</v>
      </c>
      <c r="BR112" s="66">
        <f t="shared" si="85"/>
        <v>0.8742</v>
      </c>
      <c r="BS112" s="66">
        <f t="shared" si="85"/>
        <v>0.8467</v>
      </c>
      <c r="BT112" s="66">
        <f t="shared" si="85"/>
        <v>0.8172</v>
      </c>
      <c r="BU112" s="66">
        <f t="shared" si="85"/>
        <v>0.8246</v>
      </c>
      <c r="BV112" s="66">
        <f t="shared" si="85"/>
        <v>0.8513</v>
      </c>
      <c r="BW112" s="66">
        <f t="shared" si="85"/>
        <v>0.8602</v>
      </c>
      <c r="BX112" s="66">
        <f t="shared" si="85"/>
        <v>0.8013</v>
      </c>
      <c r="BY112" s="66">
        <f t="shared" si="85"/>
        <v>0.8287</v>
      </c>
      <c r="BZ112" s="66">
        <f t="shared" si="85"/>
        <v>0.811</v>
      </c>
      <c r="CA112" s="66">
        <f t="shared" si="85"/>
        <v>0.808</v>
      </c>
      <c r="CB112" s="66">
        <f t="shared" si="85"/>
        <v>0.905</v>
      </c>
      <c r="CC112" s="66">
        <f t="shared" si="85"/>
        <v>0.8073</v>
      </c>
      <c r="CD112" s="66">
        <f t="shared" si="85"/>
        <v>0.8011</v>
      </c>
      <c r="CE112" s="66">
        <f t="shared" si="85"/>
        <v>0.8056</v>
      </c>
      <c r="CF112" s="66">
        <f t="shared" si="85"/>
        <v>0.8035</v>
      </c>
      <c r="CG112" s="66">
        <f t="shared" si="85"/>
        <v>0.8077</v>
      </c>
      <c r="CH112" s="66">
        <f t="shared" si="85"/>
        <v>0.8038</v>
      </c>
      <c r="CI112" s="66">
        <f t="shared" si="85"/>
        <v>0.8337</v>
      </c>
      <c r="CJ112" s="66">
        <f t="shared" si="85"/>
        <v>0.8447</v>
      </c>
      <c r="CK112" s="66">
        <f t="shared" si="85"/>
        <v>0.8756</v>
      </c>
      <c r="CL112" s="66">
        <f t="shared" si="85"/>
        <v>0.8519</v>
      </c>
      <c r="CM112" s="66">
        <f t="shared" si="85"/>
        <v>0.8348</v>
      </c>
      <c r="CN112" s="66">
        <f t="shared" si="85"/>
        <v>0.9021</v>
      </c>
      <c r="CO112" s="66">
        <f t="shared" si="85"/>
        <v>0.8912</v>
      </c>
      <c r="CP112" s="66">
        <f t="shared" si="85"/>
        <v>0.8458</v>
      </c>
      <c r="CQ112" s="66">
        <f t="shared" si="85"/>
        <v>0.8554</v>
      </c>
      <c r="CR112" s="66">
        <f t="shared" si="85"/>
        <v>0.8087</v>
      </c>
      <c r="CS112" s="66">
        <f t="shared" si="85"/>
        <v>0.8176</v>
      </c>
      <c r="CT112" s="66">
        <f t="shared" si="85"/>
        <v>0.8031</v>
      </c>
      <c r="CU112" s="66">
        <f t="shared" si="85"/>
        <v>0.8237</v>
      </c>
      <c r="CV112" s="66">
        <f t="shared" si="85"/>
        <v>0.7996</v>
      </c>
      <c r="CW112" s="66">
        <f t="shared" si="85"/>
        <v>0.8067</v>
      </c>
      <c r="CX112" s="66">
        <f t="shared" si="85"/>
        <v>0.8249</v>
      </c>
      <c r="CY112" s="66">
        <f t="shared" si="85"/>
        <v>0.8088</v>
      </c>
      <c r="CZ112" s="66">
        <f t="shared" si="85"/>
        <v>0.8631</v>
      </c>
      <c r="DA112" s="66">
        <f t="shared" si="85"/>
        <v>0.8075</v>
      </c>
      <c r="DB112" s="66">
        <f t="shared" si="85"/>
        <v>0.8157</v>
      </c>
      <c r="DC112" s="66">
        <f t="shared" si="85"/>
        <v>0.807</v>
      </c>
      <c r="DD112" s="66">
        <f t="shared" si="85"/>
        <v>0.804</v>
      </c>
      <c r="DE112" s="66">
        <f t="shared" si="85"/>
        <v>0.8253</v>
      </c>
      <c r="DF112" s="66">
        <f t="shared" si="85"/>
        <v>0.8974</v>
      </c>
      <c r="DG112" s="66">
        <f t="shared" si="85"/>
        <v>0.8023</v>
      </c>
      <c r="DH112" s="66">
        <f t="shared" si="85"/>
        <v>0.8627</v>
      </c>
      <c r="DI112" s="66">
        <f t="shared" si="85"/>
        <v>0.8657</v>
      </c>
      <c r="DJ112" s="66">
        <f t="shared" si="85"/>
        <v>0.8315</v>
      </c>
      <c r="DK112" s="66">
        <f t="shared" si="85"/>
        <v>0.8195</v>
      </c>
      <c r="DL112" s="66">
        <f t="shared" si="85"/>
        <v>0.8817</v>
      </c>
      <c r="DM112" s="66">
        <f t="shared" si="85"/>
        <v>0.8159</v>
      </c>
      <c r="DN112" s="66">
        <f t="shared" si="85"/>
        <v>0.8552</v>
      </c>
      <c r="DO112" s="66">
        <f t="shared" si="85"/>
        <v>0.8665</v>
      </c>
      <c r="DP112" s="66">
        <f t="shared" si="85"/>
        <v>0.8088</v>
      </c>
      <c r="DQ112" s="66">
        <f t="shared" si="85"/>
        <v>0.8263</v>
      </c>
      <c r="DR112" s="66">
        <f t="shared" si="85"/>
        <v>0.8522</v>
      </c>
      <c r="DS112" s="66">
        <f t="shared" si="85"/>
        <v>0.8365</v>
      </c>
      <c r="DT112" s="66">
        <f t="shared" si="85"/>
        <v>0.8072</v>
      </c>
      <c r="DU112" s="66">
        <f t="shared" si="85"/>
        <v>0.8223</v>
      </c>
      <c r="DV112" s="66">
        <f t="shared" si="85"/>
        <v>0.8087</v>
      </c>
      <c r="DW112" s="66">
        <f t="shared" si="85"/>
        <v>0.8191</v>
      </c>
      <c r="DX112" s="66">
        <f t="shared" si="85"/>
        <v>0.8097</v>
      </c>
      <c r="DY112" s="66">
        <f t="shared" si="85"/>
        <v>0.8173</v>
      </c>
      <c r="DZ112" s="66">
        <f t="shared" si="85"/>
        <v>0.8455</v>
      </c>
      <c r="EA112" s="66">
        <f t="shared" si="85"/>
        <v>0.827</v>
      </c>
      <c r="EB112" s="66">
        <f aca="true" t="shared" si="86" ref="EB112:FX112">ROUND(IF(EB101&lt;453.5,0.825-(0.0000639*(453.5-EB101)),IF(EB101&lt;1567.5,0.8595-(0.000031*(1567.5-EB101)),IF(EB101&lt;6682,0.885-(0.000005*(6682-EB101)),IF(EB101&lt;30000,0.905-(0.0000009*(30000-EB101)),0.905)))),4)</f>
        <v>0.8293</v>
      </c>
      <c r="EC112" s="66">
        <f t="shared" si="86"/>
        <v>0.8146</v>
      </c>
      <c r="ED112" s="66">
        <f t="shared" si="86"/>
        <v>0.8598</v>
      </c>
      <c r="EE112" s="66">
        <f t="shared" si="86"/>
        <v>0.8105</v>
      </c>
      <c r="EF112" s="66">
        <f t="shared" si="86"/>
        <v>0.8595</v>
      </c>
      <c r="EG112" s="66">
        <f t="shared" si="86"/>
        <v>0.8134</v>
      </c>
      <c r="EH112" s="66">
        <f t="shared" si="86"/>
        <v>0.8105</v>
      </c>
      <c r="EI112" s="66">
        <f t="shared" si="86"/>
        <v>0.8934</v>
      </c>
      <c r="EJ112" s="66">
        <f t="shared" si="86"/>
        <v>0.8857</v>
      </c>
      <c r="EK112" s="66">
        <f t="shared" si="86"/>
        <v>0.831</v>
      </c>
      <c r="EL112" s="66">
        <f t="shared" si="86"/>
        <v>0.825</v>
      </c>
      <c r="EM112" s="66">
        <f t="shared" si="86"/>
        <v>0.8285</v>
      </c>
      <c r="EN112" s="66">
        <f t="shared" si="86"/>
        <v>0.8466</v>
      </c>
      <c r="EO112" s="66">
        <f t="shared" si="86"/>
        <v>0.8255</v>
      </c>
      <c r="EP112" s="66">
        <f t="shared" si="86"/>
        <v>0.8211</v>
      </c>
      <c r="EQ112" s="66">
        <f t="shared" si="86"/>
        <v>0.8628</v>
      </c>
      <c r="ER112" s="66">
        <f t="shared" si="86"/>
        <v>0.8202</v>
      </c>
      <c r="ES112" s="66">
        <f t="shared" si="86"/>
        <v>0.8035</v>
      </c>
      <c r="ET112" s="66">
        <f t="shared" si="86"/>
        <v>0.8088</v>
      </c>
      <c r="EU112" s="66">
        <f t="shared" si="86"/>
        <v>0.8289</v>
      </c>
      <c r="EV112" s="66">
        <f t="shared" si="86"/>
        <v>0.8003</v>
      </c>
      <c r="EW112" s="66">
        <f t="shared" si="86"/>
        <v>0.8333</v>
      </c>
      <c r="EX112" s="66">
        <f t="shared" si="86"/>
        <v>0.8127</v>
      </c>
      <c r="EY112" s="66">
        <f t="shared" si="86"/>
        <v>0.8378</v>
      </c>
      <c r="EZ112" s="66">
        <f t="shared" si="86"/>
        <v>0.804</v>
      </c>
      <c r="FA112" s="66">
        <f t="shared" si="86"/>
        <v>0.8663</v>
      </c>
      <c r="FB112" s="66">
        <f t="shared" si="86"/>
        <v>0.8223</v>
      </c>
      <c r="FC112" s="66">
        <f t="shared" si="86"/>
        <v>0.8649</v>
      </c>
      <c r="FD112" s="66">
        <f t="shared" si="86"/>
        <v>0.8197</v>
      </c>
      <c r="FE112" s="66">
        <f t="shared" si="86"/>
        <v>0.8025</v>
      </c>
      <c r="FF112" s="66">
        <f t="shared" si="86"/>
        <v>0.808</v>
      </c>
      <c r="FG112" s="66">
        <f t="shared" si="86"/>
        <v>0.8029</v>
      </c>
      <c r="FH112" s="66">
        <f t="shared" si="86"/>
        <v>0.8021</v>
      </c>
      <c r="FI112" s="66">
        <f t="shared" si="86"/>
        <v>0.8606</v>
      </c>
      <c r="FJ112" s="66">
        <f t="shared" si="86"/>
        <v>0.8603</v>
      </c>
      <c r="FK112" s="66">
        <f t="shared" si="86"/>
        <v>0.8623</v>
      </c>
      <c r="FL112" s="66">
        <f t="shared" si="86"/>
        <v>0.8732</v>
      </c>
      <c r="FM112" s="66">
        <f t="shared" si="86"/>
        <v>0.867</v>
      </c>
      <c r="FN112" s="66">
        <f t="shared" si="86"/>
        <v>0.895</v>
      </c>
      <c r="FO112" s="66">
        <f t="shared" si="86"/>
        <v>0.8451</v>
      </c>
      <c r="FP112" s="66">
        <f t="shared" si="86"/>
        <v>0.863</v>
      </c>
      <c r="FQ112" s="66">
        <f t="shared" si="86"/>
        <v>0.8367</v>
      </c>
      <c r="FR112" s="66">
        <f t="shared" si="86"/>
        <v>0.8054</v>
      </c>
      <c r="FS112" s="66">
        <f t="shared" si="86"/>
        <v>0.8065</v>
      </c>
      <c r="FT112" s="66">
        <f t="shared" si="86"/>
        <v>0.8021</v>
      </c>
      <c r="FU112" s="66">
        <f t="shared" si="86"/>
        <v>0.8352</v>
      </c>
      <c r="FV112" s="66">
        <f t="shared" si="86"/>
        <v>0.8317</v>
      </c>
      <c r="FW112" s="66">
        <f t="shared" si="86"/>
        <v>0.8048</v>
      </c>
      <c r="FX112" s="66">
        <f t="shared" si="86"/>
        <v>0.8013</v>
      </c>
      <c r="FY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</row>
    <row r="113" spans="2:188" ht="15">
      <c r="B113" s="2" t="s">
        <v>394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2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38"/>
      <c r="GA113" s="38"/>
      <c r="GB113" s="66"/>
      <c r="GC113" s="66"/>
      <c r="GD113" s="66"/>
      <c r="GE113" s="93"/>
      <c r="GF113" s="93"/>
    </row>
    <row r="114" spans="1:183" ht="15.75">
      <c r="A114" s="11" t="s">
        <v>394</v>
      </c>
      <c r="B114" s="36" t="s">
        <v>397</v>
      </c>
      <c r="C114" s="38"/>
      <c r="D114" s="38" t="s"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9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</row>
    <row r="115" spans="1:186" ht="15">
      <c r="A115" s="11" t="s">
        <v>398</v>
      </c>
      <c r="B115" s="5" t="s">
        <v>399</v>
      </c>
      <c r="C115" s="38">
        <f aca="true" t="shared" si="87" ref="C115:BN115">+C32</f>
        <v>5634.77</v>
      </c>
      <c r="D115" s="38">
        <f t="shared" si="87"/>
        <v>5634.77</v>
      </c>
      <c r="E115" s="38">
        <f t="shared" si="87"/>
        <v>5634.77</v>
      </c>
      <c r="F115" s="38">
        <f t="shared" si="87"/>
        <v>5634.77</v>
      </c>
      <c r="G115" s="38">
        <f t="shared" si="87"/>
        <v>5634.77</v>
      </c>
      <c r="H115" s="38">
        <f t="shared" si="87"/>
        <v>5634.77</v>
      </c>
      <c r="I115" s="38">
        <f t="shared" si="87"/>
        <v>5634.77</v>
      </c>
      <c r="J115" s="38">
        <f t="shared" si="87"/>
        <v>5634.77</v>
      </c>
      <c r="K115" s="38">
        <f t="shared" si="87"/>
        <v>5634.77</v>
      </c>
      <c r="L115" s="38">
        <f t="shared" si="87"/>
        <v>5634.77</v>
      </c>
      <c r="M115" s="38">
        <f t="shared" si="87"/>
        <v>5634.77</v>
      </c>
      <c r="N115" s="38">
        <f t="shared" si="87"/>
        <v>5634.77</v>
      </c>
      <c r="O115" s="38">
        <f t="shared" si="87"/>
        <v>5634.77</v>
      </c>
      <c r="P115" s="38">
        <f t="shared" si="87"/>
        <v>5634.77</v>
      </c>
      <c r="Q115" s="38">
        <f t="shared" si="87"/>
        <v>5634.77</v>
      </c>
      <c r="R115" s="38">
        <f t="shared" si="87"/>
        <v>5634.77</v>
      </c>
      <c r="S115" s="38">
        <f t="shared" si="87"/>
        <v>5634.77</v>
      </c>
      <c r="T115" s="38">
        <f t="shared" si="87"/>
        <v>5634.77</v>
      </c>
      <c r="U115" s="38">
        <f t="shared" si="87"/>
        <v>5634.77</v>
      </c>
      <c r="V115" s="38">
        <f t="shared" si="87"/>
        <v>5634.77</v>
      </c>
      <c r="W115" s="39">
        <f t="shared" si="87"/>
        <v>5634.77</v>
      </c>
      <c r="X115" s="38">
        <f t="shared" si="87"/>
        <v>5634.77</v>
      </c>
      <c r="Y115" s="38">
        <f t="shared" si="87"/>
        <v>5634.77</v>
      </c>
      <c r="Z115" s="38">
        <f t="shared" si="87"/>
        <v>5634.77</v>
      </c>
      <c r="AA115" s="38">
        <f t="shared" si="87"/>
        <v>5634.77</v>
      </c>
      <c r="AB115" s="38">
        <f t="shared" si="87"/>
        <v>5634.77</v>
      </c>
      <c r="AC115" s="38">
        <f t="shared" si="87"/>
        <v>5634.77</v>
      </c>
      <c r="AD115" s="38">
        <f t="shared" si="87"/>
        <v>5634.77</v>
      </c>
      <c r="AE115" s="38">
        <f t="shared" si="87"/>
        <v>5634.77</v>
      </c>
      <c r="AF115" s="38">
        <f t="shared" si="87"/>
        <v>5634.77</v>
      </c>
      <c r="AG115" s="38">
        <f t="shared" si="87"/>
        <v>5634.77</v>
      </c>
      <c r="AH115" s="38">
        <f t="shared" si="87"/>
        <v>5634.77</v>
      </c>
      <c r="AI115" s="38">
        <f t="shared" si="87"/>
        <v>5634.77</v>
      </c>
      <c r="AJ115" s="38">
        <f t="shared" si="87"/>
        <v>5634.77</v>
      </c>
      <c r="AK115" s="38">
        <f t="shared" si="87"/>
        <v>5634.77</v>
      </c>
      <c r="AL115" s="38">
        <f t="shared" si="87"/>
        <v>5634.77</v>
      </c>
      <c r="AM115" s="38">
        <f t="shared" si="87"/>
        <v>5634.77</v>
      </c>
      <c r="AN115" s="38">
        <f t="shared" si="87"/>
        <v>5634.77</v>
      </c>
      <c r="AO115" s="38">
        <f t="shared" si="87"/>
        <v>5634.77</v>
      </c>
      <c r="AP115" s="38">
        <f t="shared" si="87"/>
        <v>5634.77</v>
      </c>
      <c r="AQ115" s="38">
        <f t="shared" si="87"/>
        <v>5634.77</v>
      </c>
      <c r="AR115" s="38">
        <f t="shared" si="87"/>
        <v>5634.77</v>
      </c>
      <c r="AS115" s="38">
        <f t="shared" si="87"/>
        <v>5634.77</v>
      </c>
      <c r="AT115" s="38">
        <f t="shared" si="87"/>
        <v>5634.77</v>
      </c>
      <c r="AU115" s="38">
        <f t="shared" si="87"/>
        <v>5634.77</v>
      </c>
      <c r="AV115" s="38">
        <f t="shared" si="87"/>
        <v>5634.77</v>
      </c>
      <c r="AW115" s="38">
        <f t="shared" si="87"/>
        <v>5634.77</v>
      </c>
      <c r="AX115" s="38">
        <f t="shared" si="87"/>
        <v>5634.77</v>
      </c>
      <c r="AY115" s="38">
        <f t="shared" si="87"/>
        <v>5634.77</v>
      </c>
      <c r="AZ115" s="38">
        <f t="shared" si="87"/>
        <v>5634.77</v>
      </c>
      <c r="BA115" s="38">
        <f t="shared" si="87"/>
        <v>5634.77</v>
      </c>
      <c r="BB115" s="38">
        <f t="shared" si="87"/>
        <v>5634.77</v>
      </c>
      <c r="BC115" s="38">
        <f t="shared" si="87"/>
        <v>5634.77</v>
      </c>
      <c r="BD115" s="38">
        <f t="shared" si="87"/>
        <v>5634.77</v>
      </c>
      <c r="BE115" s="38">
        <f t="shared" si="87"/>
        <v>5634.77</v>
      </c>
      <c r="BF115" s="38">
        <f t="shared" si="87"/>
        <v>5634.77</v>
      </c>
      <c r="BG115" s="38">
        <f t="shared" si="87"/>
        <v>5634.77</v>
      </c>
      <c r="BH115" s="38">
        <f t="shared" si="87"/>
        <v>5634.77</v>
      </c>
      <c r="BI115" s="38">
        <f t="shared" si="87"/>
        <v>5634.77</v>
      </c>
      <c r="BJ115" s="38">
        <f t="shared" si="87"/>
        <v>5634.77</v>
      </c>
      <c r="BK115" s="38">
        <f t="shared" si="87"/>
        <v>5634.77</v>
      </c>
      <c r="BL115" s="38">
        <f t="shared" si="87"/>
        <v>5634.77</v>
      </c>
      <c r="BM115" s="38">
        <f t="shared" si="87"/>
        <v>5634.77</v>
      </c>
      <c r="BN115" s="38">
        <f t="shared" si="87"/>
        <v>5634.77</v>
      </c>
      <c r="BO115" s="38">
        <f aca="true" t="shared" si="88" ref="BO115:DZ115">+BO32</f>
        <v>5634.77</v>
      </c>
      <c r="BP115" s="38">
        <f t="shared" si="88"/>
        <v>5634.77</v>
      </c>
      <c r="BQ115" s="38">
        <f t="shared" si="88"/>
        <v>5634.77</v>
      </c>
      <c r="BR115" s="38">
        <f t="shared" si="88"/>
        <v>5634.77</v>
      </c>
      <c r="BS115" s="38">
        <f t="shared" si="88"/>
        <v>5634.77</v>
      </c>
      <c r="BT115" s="38">
        <f t="shared" si="88"/>
        <v>5634.77</v>
      </c>
      <c r="BU115" s="38">
        <f t="shared" si="88"/>
        <v>5634.77</v>
      </c>
      <c r="BV115" s="38">
        <f t="shared" si="88"/>
        <v>5634.77</v>
      </c>
      <c r="BW115" s="38">
        <f t="shared" si="88"/>
        <v>5634.77</v>
      </c>
      <c r="BX115" s="38">
        <f t="shared" si="88"/>
        <v>5634.77</v>
      </c>
      <c r="BY115" s="38">
        <f t="shared" si="88"/>
        <v>5634.77</v>
      </c>
      <c r="BZ115" s="38">
        <f t="shared" si="88"/>
        <v>5634.77</v>
      </c>
      <c r="CA115" s="38">
        <f t="shared" si="88"/>
        <v>5634.77</v>
      </c>
      <c r="CB115" s="38">
        <f t="shared" si="88"/>
        <v>5634.77</v>
      </c>
      <c r="CC115" s="38">
        <f t="shared" si="88"/>
        <v>5634.77</v>
      </c>
      <c r="CD115" s="38">
        <f t="shared" si="88"/>
        <v>5634.77</v>
      </c>
      <c r="CE115" s="38">
        <f t="shared" si="88"/>
        <v>5634.77</v>
      </c>
      <c r="CF115" s="38">
        <f t="shared" si="88"/>
        <v>5634.77</v>
      </c>
      <c r="CG115" s="38">
        <f t="shared" si="88"/>
        <v>5634.77</v>
      </c>
      <c r="CH115" s="38">
        <f t="shared" si="88"/>
        <v>5634.77</v>
      </c>
      <c r="CI115" s="38">
        <f t="shared" si="88"/>
        <v>5634.77</v>
      </c>
      <c r="CJ115" s="38">
        <f t="shared" si="88"/>
        <v>5634.77</v>
      </c>
      <c r="CK115" s="38">
        <f t="shared" si="88"/>
        <v>5634.77</v>
      </c>
      <c r="CL115" s="38">
        <f t="shared" si="88"/>
        <v>5634.77</v>
      </c>
      <c r="CM115" s="38">
        <f t="shared" si="88"/>
        <v>5634.77</v>
      </c>
      <c r="CN115" s="38">
        <f t="shared" si="88"/>
        <v>5634.77</v>
      </c>
      <c r="CO115" s="38">
        <f t="shared" si="88"/>
        <v>5634.77</v>
      </c>
      <c r="CP115" s="38">
        <f t="shared" si="88"/>
        <v>5634.77</v>
      </c>
      <c r="CQ115" s="38">
        <f t="shared" si="88"/>
        <v>5634.77</v>
      </c>
      <c r="CR115" s="38">
        <f t="shared" si="88"/>
        <v>5634.77</v>
      </c>
      <c r="CS115" s="38">
        <f t="shared" si="88"/>
        <v>5634.77</v>
      </c>
      <c r="CT115" s="38">
        <f t="shared" si="88"/>
        <v>5634.77</v>
      </c>
      <c r="CU115" s="38">
        <f t="shared" si="88"/>
        <v>5634.77</v>
      </c>
      <c r="CV115" s="38">
        <f t="shared" si="88"/>
        <v>5634.77</v>
      </c>
      <c r="CW115" s="38">
        <f t="shared" si="88"/>
        <v>5634.77</v>
      </c>
      <c r="CX115" s="38">
        <f t="shared" si="88"/>
        <v>5634.77</v>
      </c>
      <c r="CY115" s="38">
        <f t="shared" si="88"/>
        <v>5634.77</v>
      </c>
      <c r="CZ115" s="38">
        <f t="shared" si="88"/>
        <v>5634.77</v>
      </c>
      <c r="DA115" s="38">
        <f t="shared" si="88"/>
        <v>5634.77</v>
      </c>
      <c r="DB115" s="38">
        <f t="shared" si="88"/>
        <v>5634.77</v>
      </c>
      <c r="DC115" s="38">
        <f t="shared" si="88"/>
        <v>5634.77</v>
      </c>
      <c r="DD115" s="38">
        <f t="shared" si="88"/>
        <v>5634.77</v>
      </c>
      <c r="DE115" s="38">
        <f t="shared" si="88"/>
        <v>5634.77</v>
      </c>
      <c r="DF115" s="38">
        <f t="shared" si="88"/>
        <v>5634.77</v>
      </c>
      <c r="DG115" s="38">
        <f t="shared" si="88"/>
        <v>5634.77</v>
      </c>
      <c r="DH115" s="38">
        <f t="shared" si="88"/>
        <v>5634.77</v>
      </c>
      <c r="DI115" s="38">
        <f t="shared" si="88"/>
        <v>5634.77</v>
      </c>
      <c r="DJ115" s="38">
        <f t="shared" si="88"/>
        <v>5634.77</v>
      </c>
      <c r="DK115" s="38">
        <f t="shared" si="88"/>
        <v>5634.77</v>
      </c>
      <c r="DL115" s="38">
        <f t="shared" si="88"/>
        <v>5634.77</v>
      </c>
      <c r="DM115" s="38">
        <f t="shared" si="88"/>
        <v>5634.77</v>
      </c>
      <c r="DN115" s="38">
        <f t="shared" si="88"/>
        <v>5634.77</v>
      </c>
      <c r="DO115" s="38">
        <f t="shared" si="88"/>
        <v>5634.77</v>
      </c>
      <c r="DP115" s="38">
        <f t="shared" si="88"/>
        <v>5634.77</v>
      </c>
      <c r="DQ115" s="38">
        <f t="shared" si="88"/>
        <v>5634.77</v>
      </c>
      <c r="DR115" s="38">
        <f t="shared" si="88"/>
        <v>5634.77</v>
      </c>
      <c r="DS115" s="38">
        <f t="shared" si="88"/>
        <v>5634.77</v>
      </c>
      <c r="DT115" s="38">
        <f t="shared" si="88"/>
        <v>5634.77</v>
      </c>
      <c r="DU115" s="38">
        <f t="shared" si="88"/>
        <v>5634.77</v>
      </c>
      <c r="DV115" s="38">
        <f t="shared" si="88"/>
        <v>5634.77</v>
      </c>
      <c r="DW115" s="38">
        <f t="shared" si="88"/>
        <v>5634.77</v>
      </c>
      <c r="DX115" s="38">
        <f t="shared" si="88"/>
        <v>5634.77</v>
      </c>
      <c r="DY115" s="38">
        <f t="shared" si="88"/>
        <v>5634.77</v>
      </c>
      <c r="DZ115" s="38">
        <f t="shared" si="88"/>
        <v>5634.77</v>
      </c>
      <c r="EA115" s="38">
        <f aca="true" t="shared" si="89" ref="EA115:FX115">+EA32</f>
        <v>5634.77</v>
      </c>
      <c r="EB115" s="38">
        <f t="shared" si="89"/>
        <v>5634.77</v>
      </c>
      <c r="EC115" s="38">
        <f t="shared" si="89"/>
        <v>5634.77</v>
      </c>
      <c r="ED115" s="38">
        <f t="shared" si="89"/>
        <v>5634.77</v>
      </c>
      <c r="EE115" s="38">
        <f t="shared" si="89"/>
        <v>5634.77</v>
      </c>
      <c r="EF115" s="38">
        <f t="shared" si="89"/>
        <v>5634.77</v>
      </c>
      <c r="EG115" s="38">
        <f t="shared" si="89"/>
        <v>5634.77</v>
      </c>
      <c r="EH115" s="38">
        <f t="shared" si="89"/>
        <v>5634.77</v>
      </c>
      <c r="EI115" s="38">
        <f t="shared" si="89"/>
        <v>5634.77</v>
      </c>
      <c r="EJ115" s="38">
        <f t="shared" si="89"/>
        <v>5634.77</v>
      </c>
      <c r="EK115" s="38">
        <f t="shared" si="89"/>
        <v>5634.77</v>
      </c>
      <c r="EL115" s="38">
        <f t="shared" si="89"/>
        <v>5634.77</v>
      </c>
      <c r="EM115" s="38">
        <f t="shared" si="89"/>
        <v>5634.77</v>
      </c>
      <c r="EN115" s="38">
        <f t="shared" si="89"/>
        <v>5634.77</v>
      </c>
      <c r="EO115" s="38">
        <f t="shared" si="89"/>
        <v>5634.77</v>
      </c>
      <c r="EP115" s="38">
        <f t="shared" si="89"/>
        <v>5634.77</v>
      </c>
      <c r="EQ115" s="38">
        <f t="shared" si="89"/>
        <v>5634.77</v>
      </c>
      <c r="ER115" s="38">
        <f t="shared" si="89"/>
        <v>5634.77</v>
      </c>
      <c r="ES115" s="38">
        <f t="shared" si="89"/>
        <v>5634.77</v>
      </c>
      <c r="ET115" s="38">
        <f t="shared" si="89"/>
        <v>5634.77</v>
      </c>
      <c r="EU115" s="38">
        <f t="shared" si="89"/>
        <v>5634.77</v>
      </c>
      <c r="EV115" s="38">
        <f t="shared" si="89"/>
        <v>5634.77</v>
      </c>
      <c r="EW115" s="38">
        <f t="shared" si="89"/>
        <v>5634.77</v>
      </c>
      <c r="EX115" s="38">
        <f t="shared" si="89"/>
        <v>5634.77</v>
      </c>
      <c r="EY115" s="38">
        <f t="shared" si="89"/>
        <v>5634.77</v>
      </c>
      <c r="EZ115" s="38">
        <f t="shared" si="89"/>
        <v>5634.77</v>
      </c>
      <c r="FA115" s="38">
        <f t="shared" si="89"/>
        <v>5634.77</v>
      </c>
      <c r="FB115" s="38">
        <f t="shared" si="89"/>
        <v>5634.77</v>
      </c>
      <c r="FC115" s="38">
        <f t="shared" si="89"/>
        <v>5634.77</v>
      </c>
      <c r="FD115" s="38">
        <f t="shared" si="89"/>
        <v>5634.77</v>
      </c>
      <c r="FE115" s="38">
        <f t="shared" si="89"/>
        <v>5634.77</v>
      </c>
      <c r="FF115" s="38">
        <f t="shared" si="89"/>
        <v>5634.77</v>
      </c>
      <c r="FG115" s="38">
        <f t="shared" si="89"/>
        <v>5634.77</v>
      </c>
      <c r="FH115" s="38">
        <f t="shared" si="89"/>
        <v>5634.77</v>
      </c>
      <c r="FI115" s="38">
        <f t="shared" si="89"/>
        <v>5634.77</v>
      </c>
      <c r="FJ115" s="38">
        <f t="shared" si="89"/>
        <v>5634.77</v>
      </c>
      <c r="FK115" s="38">
        <f t="shared" si="89"/>
        <v>5634.77</v>
      </c>
      <c r="FL115" s="38">
        <f t="shared" si="89"/>
        <v>5634.77</v>
      </c>
      <c r="FM115" s="38">
        <f t="shared" si="89"/>
        <v>5634.77</v>
      </c>
      <c r="FN115" s="38">
        <f t="shared" si="89"/>
        <v>5634.77</v>
      </c>
      <c r="FO115" s="38">
        <f t="shared" si="89"/>
        <v>5634.77</v>
      </c>
      <c r="FP115" s="38">
        <f t="shared" si="89"/>
        <v>5634.77</v>
      </c>
      <c r="FQ115" s="38">
        <f t="shared" si="89"/>
        <v>5634.77</v>
      </c>
      <c r="FR115" s="38">
        <f t="shared" si="89"/>
        <v>5634.77</v>
      </c>
      <c r="FS115" s="38">
        <f t="shared" si="89"/>
        <v>5634.77</v>
      </c>
      <c r="FT115" s="38">
        <f t="shared" si="89"/>
        <v>5634.77</v>
      </c>
      <c r="FU115" s="38">
        <f t="shared" si="89"/>
        <v>5634.77</v>
      </c>
      <c r="FV115" s="38">
        <f t="shared" si="89"/>
        <v>5634.77</v>
      </c>
      <c r="FW115" s="38">
        <f t="shared" si="89"/>
        <v>5634.77</v>
      </c>
      <c r="FX115" s="38">
        <f t="shared" si="89"/>
        <v>5634.77</v>
      </c>
      <c r="FY115" s="38"/>
      <c r="FZ115" s="38"/>
      <c r="GA115" s="38"/>
      <c r="GB115" s="38"/>
      <c r="GC115" s="38"/>
      <c r="GD115" s="38"/>
    </row>
    <row r="116" spans="1:186" ht="15">
      <c r="A116" s="11" t="s">
        <v>400</v>
      </c>
      <c r="B116" s="5" t="s">
        <v>401</v>
      </c>
      <c r="C116" s="66">
        <f aca="true" t="shared" si="90" ref="C116:BN116">+C112</f>
        <v>0.8846</v>
      </c>
      <c r="D116" s="66">
        <f t="shared" si="90"/>
        <v>0.905</v>
      </c>
      <c r="E116" s="66">
        <f t="shared" si="90"/>
        <v>0.8845</v>
      </c>
      <c r="F116" s="66">
        <f t="shared" si="90"/>
        <v>0.8919</v>
      </c>
      <c r="G116" s="66">
        <f t="shared" si="90"/>
        <v>0.8434</v>
      </c>
      <c r="H116" s="66">
        <f t="shared" si="90"/>
        <v>0.8404</v>
      </c>
      <c r="I116" s="66">
        <f t="shared" si="90"/>
        <v>0.889</v>
      </c>
      <c r="J116" s="66">
        <f t="shared" si="90"/>
        <v>0.8621</v>
      </c>
      <c r="K116" s="66">
        <f t="shared" si="90"/>
        <v>0.815</v>
      </c>
      <c r="L116" s="66">
        <f t="shared" si="90"/>
        <v>0.8662</v>
      </c>
      <c r="M116" s="66">
        <f t="shared" si="90"/>
        <v>0.8571</v>
      </c>
      <c r="N116" s="66">
        <f t="shared" si="90"/>
        <v>0.905</v>
      </c>
      <c r="O116" s="66">
        <f t="shared" si="90"/>
        <v>0.8914</v>
      </c>
      <c r="P116" s="66">
        <f t="shared" si="90"/>
        <v>0.8061</v>
      </c>
      <c r="Q116" s="66">
        <f t="shared" si="90"/>
        <v>0.905</v>
      </c>
      <c r="R116" s="66">
        <f t="shared" si="90"/>
        <v>0.825</v>
      </c>
      <c r="S116" s="66">
        <f t="shared" si="90"/>
        <v>0.8569</v>
      </c>
      <c r="T116" s="66">
        <f t="shared" si="90"/>
        <v>0.8054</v>
      </c>
      <c r="U116" s="66">
        <f t="shared" si="90"/>
        <v>0.8003</v>
      </c>
      <c r="V116" s="66">
        <f t="shared" si="90"/>
        <v>0.8133</v>
      </c>
      <c r="W116" s="27">
        <f t="shared" si="90"/>
        <v>0.8146</v>
      </c>
      <c r="X116" s="66">
        <f t="shared" si="90"/>
        <v>0.7991</v>
      </c>
      <c r="Y116" s="66">
        <f t="shared" si="90"/>
        <v>0.8273</v>
      </c>
      <c r="Z116" s="66">
        <f t="shared" si="90"/>
        <v>0.8134</v>
      </c>
      <c r="AA116" s="66">
        <f t="shared" si="90"/>
        <v>0.9015</v>
      </c>
      <c r="AB116" s="66">
        <f t="shared" si="90"/>
        <v>0.9035</v>
      </c>
      <c r="AC116" s="66">
        <f t="shared" si="90"/>
        <v>0.84</v>
      </c>
      <c r="AD116" s="66">
        <f t="shared" si="90"/>
        <v>0.844</v>
      </c>
      <c r="AE116" s="66">
        <f t="shared" si="90"/>
        <v>0.8033</v>
      </c>
      <c r="AF116" s="66">
        <f t="shared" si="90"/>
        <v>0.8072</v>
      </c>
      <c r="AG116" s="66">
        <f t="shared" si="90"/>
        <v>0.839</v>
      </c>
      <c r="AH116" s="66">
        <f t="shared" si="90"/>
        <v>0.8435</v>
      </c>
      <c r="AI116" s="66">
        <f t="shared" si="90"/>
        <v>0.817</v>
      </c>
      <c r="AJ116" s="66">
        <f t="shared" si="90"/>
        <v>0.8122</v>
      </c>
      <c r="AK116" s="66">
        <f t="shared" si="90"/>
        <v>0.8111</v>
      </c>
      <c r="AL116" s="66">
        <f t="shared" si="90"/>
        <v>0.8133</v>
      </c>
      <c r="AM116" s="66">
        <f t="shared" si="90"/>
        <v>0.826</v>
      </c>
      <c r="AN116" s="66">
        <f t="shared" si="90"/>
        <v>0.8247</v>
      </c>
      <c r="AO116" s="66">
        <f t="shared" si="90"/>
        <v>0.8769</v>
      </c>
      <c r="AP116" s="66">
        <f t="shared" si="90"/>
        <v>0.905</v>
      </c>
      <c r="AQ116" s="66">
        <f t="shared" si="90"/>
        <v>0.8131</v>
      </c>
      <c r="AR116" s="66">
        <f t="shared" si="90"/>
        <v>0.905</v>
      </c>
      <c r="AS116" s="66">
        <f t="shared" si="90"/>
        <v>0.8822</v>
      </c>
      <c r="AT116" s="66">
        <f t="shared" si="90"/>
        <v>0.8645</v>
      </c>
      <c r="AU116" s="66">
        <f t="shared" si="90"/>
        <v>0.8189</v>
      </c>
      <c r="AV116" s="66">
        <f t="shared" si="90"/>
        <v>0.8156</v>
      </c>
      <c r="AW116" s="66">
        <f t="shared" si="90"/>
        <v>0.8102</v>
      </c>
      <c r="AX116" s="66">
        <f t="shared" si="90"/>
        <v>0.7989</v>
      </c>
      <c r="AY116" s="66">
        <f t="shared" si="90"/>
        <v>0.829</v>
      </c>
      <c r="AZ116" s="66">
        <f t="shared" si="90"/>
        <v>0.8873</v>
      </c>
      <c r="BA116" s="66">
        <f t="shared" si="90"/>
        <v>0.8857</v>
      </c>
      <c r="BB116" s="66">
        <f t="shared" si="90"/>
        <v>0.8845</v>
      </c>
      <c r="BC116" s="66">
        <f t="shared" si="90"/>
        <v>0.905</v>
      </c>
      <c r="BD116" s="66">
        <f t="shared" si="90"/>
        <v>0.8736</v>
      </c>
      <c r="BE116" s="66">
        <f t="shared" si="90"/>
        <v>0.8554</v>
      </c>
      <c r="BF116" s="66">
        <f t="shared" si="90"/>
        <v>0.8982</v>
      </c>
      <c r="BG116" s="66">
        <f t="shared" si="90"/>
        <v>0.8401</v>
      </c>
      <c r="BH116" s="66">
        <f t="shared" si="90"/>
        <v>0.831</v>
      </c>
      <c r="BI116" s="66">
        <f t="shared" si="90"/>
        <v>0.8113</v>
      </c>
      <c r="BJ116" s="66">
        <f t="shared" si="90"/>
        <v>0.8799</v>
      </c>
      <c r="BK116" s="66">
        <f t="shared" si="90"/>
        <v>0.8909</v>
      </c>
      <c r="BL116" s="66">
        <f t="shared" si="90"/>
        <v>0.8078</v>
      </c>
      <c r="BM116" s="66">
        <f t="shared" si="90"/>
        <v>0.8155</v>
      </c>
      <c r="BN116" s="66">
        <f t="shared" si="90"/>
        <v>0.8705</v>
      </c>
      <c r="BO116" s="66">
        <f aca="true" t="shared" si="91" ref="BO116:DZ116">+BO112</f>
        <v>0.8597</v>
      </c>
      <c r="BP116" s="66">
        <f t="shared" si="91"/>
        <v>0.8093</v>
      </c>
      <c r="BQ116" s="66">
        <f t="shared" si="91"/>
        <v>0.8783</v>
      </c>
      <c r="BR116" s="66">
        <f t="shared" si="91"/>
        <v>0.8742</v>
      </c>
      <c r="BS116" s="66">
        <f t="shared" si="91"/>
        <v>0.8467</v>
      </c>
      <c r="BT116" s="66">
        <f t="shared" si="91"/>
        <v>0.8172</v>
      </c>
      <c r="BU116" s="66">
        <f t="shared" si="91"/>
        <v>0.8246</v>
      </c>
      <c r="BV116" s="66">
        <f t="shared" si="91"/>
        <v>0.8513</v>
      </c>
      <c r="BW116" s="66">
        <f t="shared" si="91"/>
        <v>0.8602</v>
      </c>
      <c r="BX116" s="66">
        <f t="shared" si="91"/>
        <v>0.8013</v>
      </c>
      <c r="BY116" s="66">
        <f t="shared" si="91"/>
        <v>0.8287</v>
      </c>
      <c r="BZ116" s="66">
        <f t="shared" si="91"/>
        <v>0.811</v>
      </c>
      <c r="CA116" s="66">
        <f t="shared" si="91"/>
        <v>0.808</v>
      </c>
      <c r="CB116" s="66">
        <f t="shared" si="91"/>
        <v>0.905</v>
      </c>
      <c r="CC116" s="66">
        <f t="shared" si="91"/>
        <v>0.8073</v>
      </c>
      <c r="CD116" s="66">
        <f t="shared" si="91"/>
        <v>0.8011</v>
      </c>
      <c r="CE116" s="66">
        <f t="shared" si="91"/>
        <v>0.8056</v>
      </c>
      <c r="CF116" s="66">
        <f t="shared" si="91"/>
        <v>0.8035</v>
      </c>
      <c r="CG116" s="66">
        <f t="shared" si="91"/>
        <v>0.8077</v>
      </c>
      <c r="CH116" s="66">
        <f t="shared" si="91"/>
        <v>0.8038</v>
      </c>
      <c r="CI116" s="66">
        <f t="shared" si="91"/>
        <v>0.8337</v>
      </c>
      <c r="CJ116" s="66">
        <f t="shared" si="91"/>
        <v>0.8447</v>
      </c>
      <c r="CK116" s="66">
        <f t="shared" si="91"/>
        <v>0.8756</v>
      </c>
      <c r="CL116" s="66">
        <f t="shared" si="91"/>
        <v>0.8519</v>
      </c>
      <c r="CM116" s="66">
        <f t="shared" si="91"/>
        <v>0.8348</v>
      </c>
      <c r="CN116" s="66">
        <f t="shared" si="91"/>
        <v>0.9021</v>
      </c>
      <c r="CO116" s="66">
        <f t="shared" si="91"/>
        <v>0.8912</v>
      </c>
      <c r="CP116" s="66">
        <f t="shared" si="91"/>
        <v>0.8458</v>
      </c>
      <c r="CQ116" s="66">
        <f t="shared" si="91"/>
        <v>0.8554</v>
      </c>
      <c r="CR116" s="66">
        <f t="shared" si="91"/>
        <v>0.8087</v>
      </c>
      <c r="CS116" s="66">
        <f t="shared" si="91"/>
        <v>0.8176</v>
      </c>
      <c r="CT116" s="66">
        <f t="shared" si="91"/>
        <v>0.8031</v>
      </c>
      <c r="CU116" s="66">
        <f t="shared" si="91"/>
        <v>0.8237</v>
      </c>
      <c r="CV116" s="66">
        <f t="shared" si="91"/>
        <v>0.7996</v>
      </c>
      <c r="CW116" s="66">
        <f t="shared" si="91"/>
        <v>0.8067</v>
      </c>
      <c r="CX116" s="66">
        <f t="shared" si="91"/>
        <v>0.8249</v>
      </c>
      <c r="CY116" s="66">
        <f t="shared" si="91"/>
        <v>0.8088</v>
      </c>
      <c r="CZ116" s="66">
        <f t="shared" si="91"/>
        <v>0.8631</v>
      </c>
      <c r="DA116" s="66">
        <f t="shared" si="91"/>
        <v>0.8075</v>
      </c>
      <c r="DB116" s="66">
        <f t="shared" si="91"/>
        <v>0.8157</v>
      </c>
      <c r="DC116" s="66">
        <f t="shared" si="91"/>
        <v>0.807</v>
      </c>
      <c r="DD116" s="66">
        <f t="shared" si="91"/>
        <v>0.804</v>
      </c>
      <c r="DE116" s="66">
        <f t="shared" si="91"/>
        <v>0.8253</v>
      </c>
      <c r="DF116" s="66">
        <f t="shared" si="91"/>
        <v>0.8974</v>
      </c>
      <c r="DG116" s="66">
        <f t="shared" si="91"/>
        <v>0.8023</v>
      </c>
      <c r="DH116" s="66">
        <f t="shared" si="91"/>
        <v>0.8627</v>
      </c>
      <c r="DI116" s="66">
        <f t="shared" si="91"/>
        <v>0.8657</v>
      </c>
      <c r="DJ116" s="66">
        <f t="shared" si="91"/>
        <v>0.8315</v>
      </c>
      <c r="DK116" s="66">
        <f t="shared" si="91"/>
        <v>0.8195</v>
      </c>
      <c r="DL116" s="66">
        <f t="shared" si="91"/>
        <v>0.8817</v>
      </c>
      <c r="DM116" s="66">
        <f t="shared" si="91"/>
        <v>0.8159</v>
      </c>
      <c r="DN116" s="66">
        <f t="shared" si="91"/>
        <v>0.8552</v>
      </c>
      <c r="DO116" s="66">
        <f t="shared" si="91"/>
        <v>0.8665</v>
      </c>
      <c r="DP116" s="66">
        <f t="shared" si="91"/>
        <v>0.8088</v>
      </c>
      <c r="DQ116" s="66">
        <f t="shared" si="91"/>
        <v>0.8263</v>
      </c>
      <c r="DR116" s="66">
        <f t="shared" si="91"/>
        <v>0.8522</v>
      </c>
      <c r="DS116" s="66">
        <f t="shared" si="91"/>
        <v>0.8365</v>
      </c>
      <c r="DT116" s="66">
        <f t="shared" si="91"/>
        <v>0.8072</v>
      </c>
      <c r="DU116" s="66">
        <f t="shared" si="91"/>
        <v>0.8223</v>
      </c>
      <c r="DV116" s="66">
        <f t="shared" si="91"/>
        <v>0.8087</v>
      </c>
      <c r="DW116" s="66">
        <f t="shared" si="91"/>
        <v>0.8191</v>
      </c>
      <c r="DX116" s="66">
        <f t="shared" si="91"/>
        <v>0.8097</v>
      </c>
      <c r="DY116" s="66">
        <f t="shared" si="91"/>
        <v>0.8173</v>
      </c>
      <c r="DZ116" s="66">
        <f t="shared" si="91"/>
        <v>0.8455</v>
      </c>
      <c r="EA116" s="66">
        <f aca="true" t="shared" si="92" ref="EA116:FU116">+EA112</f>
        <v>0.827</v>
      </c>
      <c r="EB116" s="66">
        <f t="shared" si="92"/>
        <v>0.8293</v>
      </c>
      <c r="EC116" s="66">
        <f t="shared" si="92"/>
        <v>0.8146</v>
      </c>
      <c r="ED116" s="66">
        <f t="shared" si="92"/>
        <v>0.8598</v>
      </c>
      <c r="EE116" s="66">
        <f t="shared" si="92"/>
        <v>0.8105</v>
      </c>
      <c r="EF116" s="66">
        <f t="shared" si="92"/>
        <v>0.8595</v>
      </c>
      <c r="EG116" s="66">
        <f t="shared" si="92"/>
        <v>0.8134</v>
      </c>
      <c r="EH116" s="66">
        <f t="shared" si="92"/>
        <v>0.8105</v>
      </c>
      <c r="EI116" s="66">
        <f t="shared" si="92"/>
        <v>0.8934</v>
      </c>
      <c r="EJ116" s="66">
        <f t="shared" si="92"/>
        <v>0.8857</v>
      </c>
      <c r="EK116" s="66">
        <f t="shared" si="92"/>
        <v>0.831</v>
      </c>
      <c r="EL116" s="66">
        <f t="shared" si="92"/>
        <v>0.825</v>
      </c>
      <c r="EM116" s="66">
        <f t="shared" si="92"/>
        <v>0.8285</v>
      </c>
      <c r="EN116" s="66">
        <f t="shared" si="92"/>
        <v>0.8466</v>
      </c>
      <c r="EO116" s="66">
        <f t="shared" si="92"/>
        <v>0.8255</v>
      </c>
      <c r="EP116" s="66">
        <f t="shared" si="92"/>
        <v>0.8211</v>
      </c>
      <c r="EQ116" s="66">
        <f t="shared" si="92"/>
        <v>0.8628</v>
      </c>
      <c r="ER116" s="66">
        <f t="shared" si="92"/>
        <v>0.8202</v>
      </c>
      <c r="ES116" s="66">
        <f t="shared" si="92"/>
        <v>0.8035</v>
      </c>
      <c r="ET116" s="66">
        <f t="shared" si="92"/>
        <v>0.8088</v>
      </c>
      <c r="EU116" s="66">
        <f t="shared" si="92"/>
        <v>0.8289</v>
      </c>
      <c r="EV116" s="66">
        <f t="shared" si="92"/>
        <v>0.8003</v>
      </c>
      <c r="EW116" s="66">
        <f t="shared" si="92"/>
        <v>0.8333</v>
      </c>
      <c r="EX116" s="66">
        <f t="shared" si="92"/>
        <v>0.8127</v>
      </c>
      <c r="EY116" s="66">
        <f t="shared" si="92"/>
        <v>0.8378</v>
      </c>
      <c r="EZ116" s="66">
        <f t="shared" si="92"/>
        <v>0.804</v>
      </c>
      <c r="FA116" s="66">
        <f t="shared" si="92"/>
        <v>0.8663</v>
      </c>
      <c r="FB116" s="66">
        <f t="shared" si="92"/>
        <v>0.8223</v>
      </c>
      <c r="FC116" s="66">
        <f t="shared" si="92"/>
        <v>0.8649</v>
      </c>
      <c r="FD116" s="66">
        <f t="shared" si="92"/>
        <v>0.8197</v>
      </c>
      <c r="FE116" s="66">
        <f t="shared" si="92"/>
        <v>0.8025</v>
      </c>
      <c r="FF116" s="66">
        <f t="shared" si="92"/>
        <v>0.808</v>
      </c>
      <c r="FG116" s="66">
        <f t="shared" si="92"/>
        <v>0.8029</v>
      </c>
      <c r="FH116" s="66">
        <f t="shared" si="92"/>
        <v>0.8021</v>
      </c>
      <c r="FI116" s="66">
        <f t="shared" si="92"/>
        <v>0.8606</v>
      </c>
      <c r="FJ116" s="66">
        <f t="shared" si="92"/>
        <v>0.8603</v>
      </c>
      <c r="FK116" s="66">
        <f t="shared" si="92"/>
        <v>0.8623</v>
      </c>
      <c r="FL116" s="66">
        <f t="shared" si="92"/>
        <v>0.8732</v>
      </c>
      <c r="FM116" s="66">
        <f t="shared" si="92"/>
        <v>0.867</v>
      </c>
      <c r="FN116" s="66">
        <f t="shared" si="92"/>
        <v>0.895</v>
      </c>
      <c r="FO116" s="66">
        <f t="shared" si="92"/>
        <v>0.8451</v>
      </c>
      <c r="FP116" s="66">
        <f t="shared" si="92"/>
        <v>0.863</v>
      </c>
      <c r="FQ116" s="66">
        <f t="shared" si="92"/>
        <v>0.8367</v>
      </c>
      <c r="FR116" s="66">
        <f t="shared" si="92"/>
        <v>0.8054</v>
      </c>
      <c r="FS116" s="66">
        <f t="shared" si="92"/>
        <v>0.8065</v>
      </c>
      <c r="FT116" s="66">
        <f t="shared" si="92"/>
        <v>0.8021</v>
      </c>
      <c r="FU116" s="66">
        <f t="shared" si="92"/>
        <v>0.8352</v>
      </c>
      <c r="FV116" s="66">
        <f>+FV112</f>
        <v>0.8317</v>
      </c>
      <c r="FW116" s="66">
        <f>+FW112</f>
        <v>0.8048</v>
      </c>
      <c r="FX116" s="66">
        <f>+FX112</f>
        <v>0.8013</v>
      </c>
      <c r="FY116" s="66"/>
      <c r="FZ116" s="66"/>
      <c r="GA116" s="66"/>
      <c r="GB116" s="38"/>
      <c r="GC116" s="38"/>
      <c r="GD116" s="38"/>
    </row>
    <row r="117" spans="1:189" ht="15">
      <c r="A117" s="11" t="s">
        <v>402</v>
      </c>
      <c r="B117" s="5" t="s">
        <v>403</v>
      </c>
      <c r="C117" s="94">
        <f aca="true" t="shared" si="93" ref="C117:BN117">+C35</f>
        <v>1.222</v>
      </c>
      <c r="D117" s="94">
        <f t="shared" si="93"/>
        <v>1.221</v>
      </c>
      <c r="E117" s="94">
        <f t="shared" si="93"/>
        <v>1.211</v>
      </c>
      <c r="F117" s="94">
        <f t="shared" si="93"/>
        <v>1.211</v>
      </c>
      <c r="G117" s="94">
        <f t="shared" si="93"/>
        <v>1.212</v>
      </c>
      <c r="H117" s="94">
        <f t="shared" si="93"/>
        <v>1.203</v>
      </c>
      <c r="I117" s="94">
        <f t="shared" si="93"/>
        <v>1.213</v>
      </c>
      <c r="J117" s="94">
        <f t="shared" si="93"/>
        <v>1.13</v>
      </c>
      <c r="K117" s="94">
        <f t="shared" si="93"/>
        <v>1.11</v>
      </c>
      <c r="L117" s="94">
        <f t="shared" si="93"/>
        <v>1.241</v>
      </c>
      <c r="M117" s="94">
        <f t="shared" si="93"/>
        <v>1.24</v>
      </c>
      <c r="N117" s="94">
        <f t="shared" si="93"/>
        <v>1.26</v>
      </c>
      <c r="O117" s="94">
        <f t="shared" si="93"/>
        <v>1.232</v>
      </c>
      <c r="P117" s="94">
        <f t="shared" si="93"/>
        <v>1.211</v>
      </c>
      <c r="Q117" s="94">
        <f t="shared" si="93"/>
        <v>1.24</v>
      </c>
      <c r="R117" s="94">
        <f t="shared" si="93"/>
        <v>1.211</v>
      </c>
      <c r="S117" s="94">
        <f t="shared" si="93"/>
        <v>1.181</v>
      </c>
      <c r="T117" s="94">
        <f t="shared" si="93"/>
        <v>1.08</v>
      </c>
      <c r="U117" s="94">
        <f t="shared" si="93"/>
        <v>1.07</v>
      </c>
      <c r="V117" s="94">
        <f t="shared" si="93"/>
        <v>1.078</v>
      </c>
      <c r="W117" s="95">
        <f t="shared" si="93"/>
        <v>1.071</v>
      </c>
      <c r="X117" s="94">
        <f t="shared" si="93"/>
        <v>1.069</v>
      </c>
      <c r="Y117" s="94">
        <f t="shared" si="93"/>
        <v>1.067</v>
      </c>
      <c r="Z117" s="94">
        <f t="shared" si="93"/>
        <v>1.05</v>
      </c>
      <c r="AA117" s="94">
        <f t="shared" si="93"/>
        <v>1.233</v>
      </c>
      <c r="AB117" s="94">
        <f t="shared" si="93"/>
        <v>1.263</v>
      </c>
      <c r="AC117" s="94">
        <f t="shared" si="93"/>
        <v>1.174</v>
      </c>
      <c r="AD117" s="94">
        <f t="shared" si="93"/>
        <v>1.154</v>
      </c>
      <c r="AE117" s="94">
        <f t="shared" si="93"/>
        <v>1.062</v>
      </c>
      <c r="AF117" s="94">
        <f t="shared" si="93"/>
        <v>1.118</v>
      </c>
      <c r="AG117" s="94">
        <f t="shared" si="93"/>
        <v>1.214</v>
      </c>
      <c r="AH117" s="94">
        <f t="shared" si="93"/>
        <v>1.108</v>
      </c>
      <c r="AI117" s="94">
        <f t="shared" si="93"/>
        <v>1.099</v>
      </c>
      <c r="AJ117" s="94">
        <f t="shared" si="93"/>
        <v>1.11</v>
      </c>
      <c r="AK117" s="94">
        <f t="shared" si="93"/>
        <v>1.089</v>
      </c>
      <c r="AL117" s="94">
        <f t="shared" si="93"/>
        <v>1.099</v>
      </c>
      <c r="AM117" s="94">
        <f t="shared" si="93"/>
        <v>1.108</v>
      </c>
      <c r="AN117" s="94">
        <f t="shared" si="93"/>
        <v>1.143</v>
      </c>
      <c r="AO117" s="94">
        <f t="shared" si="93"/>
        <v>1.192</v>
      </c>
      <c r="AP117" s="94">
        <f t="shared" si="93"/>
        <v>1.243</v>
      </c>
      <c r="AQ117" s="94">
        <f t="shared" si="93"/>
        <v>1.165</v>
      </c>
      <c r="AR117" s="94">
        <f t="shared" si="93"/>
        <v>1.242</v>
      </c>
      <c r="AS117" s="94">
        <f t="shared" si="93"/>
        <v>1.317</v>
      </c>
      <c r="AT117" s="94">
        <f t="shared" si="93"/>
        <v>1.243</v>
      </c>
      <c r="AU117" s="94">
        <f t="shared" si="93"/>
        <v>1.213</v>
      </c>
      <c r="AV117" s="94">
        <f t="shared" si="93"/>
        <v>1.199</v>
      </c>
      <c r="AW117" s="94">
        <f t="shared" si="93"/>
        <v>1.202</v>
      </c>
      <c r="AX117" s="94">
        <f t="shared" si="93"/>
        <v>1.17</v>
      </c>
      <c r="AY117" s="94">
        <f t="shared" si="93"/>
        <v>1.201</v>
      </c>
      <c r="AZ117" s="94">
        <f t="shared" si="93"/>
        <v>1.205</v>
      </c>
      <c r="BA117" s="94">
        <f t="shared" si="93"/>
        <v>1.176</v>
      </c>
      <c r="BB117" s="94">
        <f t="shared" si="93"/>
        <v>1.186</v>
      </c>
      <c r="BC117" s="94">
        <f t="shared" si="93"/>
        <v>1.204</v>
      </c>
      <c r="BD117" s="94">
        <f t="shared" si="93"/>
        <v>1.207</v>
      </c>
      <c r="BE117" s="94">
        <f t="shared" si="93"/>
        <v>1.206</v>
      </c>
      <c r="BF117" s="94">
        <f t="shared" si="93"/>
        <v>1.215</v>
      </c>
      <c r="BG117" s="94">
        <f t="shared" si="93"/>
        <v>1.192</v>
      </c>
      <c r="BH117" s="94">
        <f t="shared" si="93"/>
        <v>1.203</v>
      </c>
      <c r="BI117" s="94">
        <f t="shared" si="93"/>
        <v>1.174</v>
      </c>
      <c r="BJ117" s="94">
        <f t="shared" si="93"/>
        <v>1.226</v>
      </c>
      <c r="BK117" s="94">
        <f t="shared" si="93"/>
        <v>1.205</v>
      </c>
      <c r="BL117" s="94">
        <f t="shared" si="93"/>
        <v>1.161</v>
      </c>
      <c r="BM117" s="94">
        <f t="shared" si="93"/>
        <v>1.162</v>
      </c>
      <c r="BN117" s="94">
        <f t="shared" si="93"/>
        <v>1.151</v>
      </c>
      <c r="BO117" s="94">
        <f aca="true" t="shared" si="94" ref="BO117:DZ117">+BO35</f>
        <v>1.132</v>
      </c>
      <c r="BP117" s="94">
        <f t="shared" si="94"/>
        <v>1.123</v>
      </c>
      <c r="BQ117" s="94">
        <f t="shared" si="94"/>
        <v>1.306</v>
      </c>
      <c r="BR117" s="94">
        <f t="shared" si="94"/>
        <v>1.203</v>
      </c>
      <c r="BS117" s="94">
        <f t="shared" si="94"/>
        <v>1.211</v>
      </c>
      <c r="BT117" s="94">
        <f t="shared" si="94"/>
        <v>1.234</v>
      </c>
      <c r="BU117" s="94">
        <f t="shared" si="94"/>
        <v>1.233</v>
      </c>
      <c r="BV117" s="94">
        <f t="shared" si="94"/>
        <v>1.188</v>
      </c>
      <c r="BW117" s="94">
        <f t="shared" si="94"/>
        <v>1.215</v>
      </c>
      <c r="BX117" s="94">
        <f t="shared" si="94"/>
        <v>1.214</v>
      </c>
      <c r="BY117" s="94">
        <f t="shared" si="94"/>
        <v>1.082</v>
      </c>
      <c r="BZ117" s="94">
        <f t="shared" si="94"/>
        <v>1.065</v>
      </c>
      <c r="CA117" s="94">
        <f t="shared" si="94"/>
        <v>1.16</v>
      </c>
      <c r="CB117" s="94">
        <f t="shared" si="94"/>
        <v>1.231</v>
      </c>
      <c r="CC117" s="94">
        <f t="shared" si="94"/>
        <v>1.061</v>
      </c>
      <c r="CD117" s="94">
        <f t="shared" si="94"/>
        <v>1.041</v>
      </c>
      <c r="CE117" s="94">
        <f t="shared" si="94"/>
        <v>1.072</v>
      </c>
      <c r="CF117" s="94">
        <f t="shared" si="94"/>
        <v>1.034</v>
      </c>
      <c r="CG117" s="94">
        <f t="shared" si="94"/>
        <v>1.073</v>
      </c>
      <c r="CH117" s="94">
        <f t="shared" si="94"/>
        <v>1.072</v>
      </c>
      <c r="CI117" s="94">
        <f t="shared" si="94"/>
        <v>1.073</v>
      </c>
      <c r="CJ117" s="94">
        <f t="shared" si="94"/>
        <v>1.183</v>
      </c>
      <c r="CK117" s="94">
        <f t="shared" si="94"/>
        <v>1.253</v>
      </c>
      <c r="CL117" s="94">
        <f t="shared" si="94"/>
        <v>1.233</v>
      </c>
      <c r="CM117" s="94">
        <f t="shared" si="94"/>
        <v>1.221</v>
      </c>
      <c r="CN117" s="94">
        <f t="shared" si="94"/>
        <v>1.183</v>
      </c>
      <c r="CO117" s="94">
        <f t="shared" si="94"/>
        <v>1.183</v>
      </c>
      <c r="CP117" s="94">
        <f t="shared" si="94"/>
        <v>1.224</v>
      </c>
      <c r="CQ117" s="94">
        <f t="shared" si="94"/>
        <v>1.16</v>
      </c>
      <c r="CR117" s="94">
        <f t="shared" si="94"/>
        <v>1.111</v>
      </c>
      <c r="CS117" s="94">
        <f t="shared" si="94"/>
        <v>1.12</v>
      </c>
      <c r="CT117" s="94">
        <f t="shared" si="94"/>
        <v>1.071</v>
      </c>
      <c r="CU117" s="94">
        <f t="shared" si="94"/>
        <v>1.013</v>
      </c>
      <c r="CV117" s="94">
        <f t="shared" si="94"/>
        <v>1.01</v>
      </c>
      <c r="CW117" s="94">
        <f t="shared" si="94"/>
        <v>1.111</v>
      </c>
      <c r="CX117" s="94">
        <f t="shared" si="94"/>
        <v>1.141</v>
      </c>
      <c r="CY117" s="94">
        <f t="shared" si="94"/>
        <v>1.081</v>
      </c>
      <c r="CZ117" s="94">
        <f t="shared" si="94"/>
        <v>1.159</v>
      </c>
      <c r="DA117" s="94">
        <f t="shared" si="94"/>
        <v>1.119</v>
      </c>
      <c r="DB117" s="94">
        <f t="shared" si="94"/>
        <v>1.15</v>
      </c>
      <c r="DC117" s="94">
        <f t="shared" si="94"/>
        <v>1.13</v>
      </c>
      <c r="DD117" s="94">
        <f t="shared" si="94"/>
        <v>1.124</v>
      </c>
      <c r="DE117" s="94">
        <f t="shared" si="94"/>
        <v>1.144</v>
      </c>
      <c r="DF117" s="94">
        <f t="shared" si="94"/>
        <v>1.144</v>
      </c>
      <c r="DG117" s="94">
        <f t="shared" si="94"/>
        <v>1.151</v>
      </c>
      <c r="DH117" s="94">
        <f t="shared" si="94"/>
        <v>1.133</v>
      </c>
      <c r="DI117" s="94">
        <f t="shared" si="94"/>
        <v>1.144</v>
      </c>
      <c r="DJ117" s="94">
        <f t="shared" si="94"/>
        <v>1.155</v>
      </c>
      <c r="DK117" s="94">
        <f t="shared" si="94"/>
        <v>1.144</v>
      </c>
      <c r="DL117" s="94">
        <f t="shared" si="94"/>
        <v>1.221</v>
      </c>
      <c r="DM117" s="94">
        <f t="shared" si="94"/>
        <v>1.202</v>
      </c>
      <c r="DN117" s="94">
        <f t="shared" si="94"/>
        <v>1.183</v>
      </c>
      <c r="DO117" s="94">
        <f t="shared" si="94"/>
        <v>1.191</v>
      </c>
      <c r="DP117" s="94">
        <f t="shared" si="94"/>
        <v>1.173</v>
      </c>
      <c r="DQ117" s="94">
        <f t="shared" si="94"/>
        <v>1.169</v>
      </c>
      <c r="DR117" s="94">
        <f t="shared" si="94"/>
        <v>1.14</v>
      </c>
      <c r="DS117" s="94">
        <f t="shared" si="94"/>
        <v>1.129</v>
      </c>
      <c r="DT117" s="94">
        <f t="shared" si="94"/>
        <v>1.128</v>
      </c>
      <c r="DU117" s="94">
        <f t="shared" si="94"/>
        <v>1.119</v>
      </c>
      <c r="DV117" s="94">
        <f t="shared" si="94"/>
        <v>1.118</v>
      </c>
      <c r="DW117" s="94">
        <f t="shared" si="94"/>
        <v>1.129</v>
      </c>
      <c r="DX117" s="94">
        <f t="shared" si="94"/>
        <v>1.305</v>
      </c>
      <c r="DY117" s="94">
        <f t="shared" si="94"/>
        <v>1.283</v>
      </c>
      <c r="DZ117" s="94">
        <f t="shared" si="94"/>
        <v>1.234</v>
      </c>
      <c r="EA117" s="94">
        <f aca="true" t="shared" si="95" ref="EA117:FX117">+EA35</f>
        <v>1.213</v>
      </c>
      <c r="EB117" s="94">
        <f t="shared" si="95"/>
        <v>1.112</v>
      </c>
      <c r="EC117" s="94">
        <f t="shared" si="95"/>
        <v>1.072</v>
      </c>
      <c r="ED117" s="94">
        <f t="shared" si="95"/>
        <v>1.65</v>
      </c>
      <c r="EE117" s="94">
        <f t="shared" si="95"/>
        <v>1.07</v>
      </c>
      <c r="EF117" s="94">
        <f t="shared" si="95"/>
        <v>1.129</v>
      </c>
      <c r="EG117" s="94">
        <f t="shared" si="95"/>
        <v>1.039</v>
      </c>
      <c r="EH117" s="94">
        <f t="shared" si="95"/>
        <v>1.069</v>
      </c>
      <c r="EI117" s="94">
        <f t="shared" si="95"/>
        <v>1.172</v>
      </c>
      <c r="EJ117" s="94">
        <f t="shared" si="95"/>
        <v>1.162</v>
      </c>
      <c r="EK117" s="94">
        <f t="shared" si="95"/>
        <v>1.123</v>
      </c>
      <c r="EL117" s="94">
        <f t="shared" si="95"/>
        <v>1.103</v>
      </c>
      <c r="EM117" s="94">
        <f t="shared" si="95"/>
        <v>1.121</v>
      </c>
      <c r="EN117" s="94">
        <f t="shared" si="95"/>
        <v>1.121</v>
      </c>
      <c r="EO117" s="94">
        <f t="shared" si="95"/>
        <v>1.111</v>
      </c>
      <c r="EP117" s="94">
        <f t="shared" si="95"/>
        <v>1.245</v>
      </c>
      <c r="EQ117" s="94">
        <f t="shared" si="95"/>
        <v>1.268</v>
      </c>
      <c r="ER117" s="94">
        <f t="shared" si="95"/>
        <v>1.245</v>
      </c>
      <c r="ES117" s="94">
        <f t="shared" si="95"/>
        <v>1.078</v>
      </c>
      <c r="ET117" s="94">
        <f t="shared" si="95"/>
        <v>1.1</v>
      </c>
      <c r="EU117" s="94">
        <f t="shared" si="95"/>
        <v>1.089</v>
      </c>
      <c r="EV117" s="94">
        <f t="shared" si="95"/>
        <v>1.175</v>
      </c>
      <c r="EW117" s="94">
        <f t="shared" si="95"/>
        <v>1.591</v>
      </c>
      <c r="EX117" s="94">
        <f t="shared" si="95"/>
        <v>1.23</v>
      </c>
      <c r="EY117" s="94">
        <f t="shared" si="95"/>
        <v>1.111</v>
      </c>
      <c r="EZ117" s="94">
        <f t="shared" si="95"/>
        <v>1.101</v>
      </c>
      <c r="FA117" s="94">
        <f t="shared" si="95"/>
        <v>1.317</v>
      </c>
      <c r="FB117" s="94">
        <f t="shared" si="95"/>
        <v>1.142</v>
      </c>
      <c r="FC117" s="94">
        <f t="shared" si="95"/>
        <v>1.193</v>
      </c>
      <c r="FD117" s="94">
        <f t="shared" si="95"/>
        <v>1.142</v>
      </c>
      <c r="FE117" s="94">
        <f t="shared" si="95"/>
        <v>1.11</v>
      </c>
      <c r="FF117" s="94">
        <f t="shared" si="95"/>
        <v>1.13</v>
      </c>
      <c r="FG117" s="94">
        <f t="shared" si="95"/>
        <v>1.14</v>
      </c>
      <c r="FH117" s="94">
        <f t="shared" si="95"/>
        <v>1.102</v>
      </c>
      <c r="FI117" s="94">
        <f t="shared" si="95"/>
        <v>1.171</v>
      </c>
      <c r="FJ117" s="94">
        <f t="shared" si="95"/>
        <v>1.164</v>
      </c>
      <c r="FK117" s="94">
        <f t="shared" si="95"/>
        <v>1.181</v>
      </c>
      <c r="FL117" s="94">
        <f t="shared" si="95"/>
        <v>1.172</v>
      </c>
      <c r="FM117" s="94">
        <f t="shared" si="95"/>
        <v>1.173</v>
      </c>
      <c r="FN117" s="94">
        <f t="shared" si="95"/>
        <v>1.181</v>
      </c>
      <c r="FO117" s="94">
        <f t="shared" si="95"/>
        <v>1.171</v>
      </c>
      <c r="FP117" s="94">
        <f t="shared" si="95"/>
        <v>1.202</v>
      </c>
      <c r="FQ117" s="94">
        <f t="shared" si="95"/>
        <v>1.163</v>
      </c>
      <c r="FR117" s="94">
        <f t="shared" si="95"/>
        <v>1.143</v>
      </c>
      <c r="FS117" s="94">
        <f t="shared" si="95"/>
        <v>1.142</v>
      </c>
      <c r="FT117" s="94">
        <f t="shared" si="95"/>
        <v>1.141</v>
      </c>
      <c r="FU117" s="94">
        <f t="shared" si="95"/>
        <v>1.19</v>
      </c>
      <c r="FV117" s="94">
        <f t="shared" si="95"/>
        <v>1.143</v>
      </c>
      <c r="FW117" s="94">
        <f t="shared" si="95"/>
        <v>1.142</v>
      </c>
      <c r="FX117" s="94">
        <f t="shared" si="95"/>
        <v>1.189</v>
      </c>
      <c r="FY117" s="94"/>
      <c r="FZ117" s="38"/>
      <c r="GA117" s="38"/>
      <c r="GB117" s="38"/>
      <c r="GC117" s="38"/>
      <c r="GD117" s="38"/>
      <c r="GG117" s="12"/>
    </row>
    <row r="118" spans="1:189" ht="15">
      <c r="A118" s="11" t="s">
        <v>404</v>
      </c>
      <c r="B118" s="5" t="s">
        <v>405</v>
      </c>
      <c r="C118" s="38">
        <f aca="true" t="shared" si="96" ref="C118:BN118">+C32</f>
        <v>5634.77</v>
      </c>
      <c r="D118" s="38">
        <f t="shared" si="96"/>
        <v>5634.77</v>
      </c>
      <c r="E118" s="38">
        <f t="shared" si="96"/>
        <v>5634.77</v>
      </c>
      <c r="F118" s="38">
        <f t="shared" si="96"/>
        <v>5634.77</v>
      </c>
      <c r="G118" s="38">
        <f t="shared" si="96"/>
        <v>5634.77</v>
      </c>
      <c r="H118" s="38">
        <f t="shared" si="96"/>
        <v>5634.77</v>
      </c>
      <c r="I118" s="38">
        <f t="shared" si="96"/>
        <v>5634.77</v>
      </c>
      <c r="J118" s="38">
        <f t="shared" si="96"/>
        <v>5634.77</v>
      </c>
      <c r="K118" s="38">
        <f t="shared" si="96"/>
        <v>5634.77</v>
      </c>
      <c r="L118" s="38">
        <f t="shared" si="96"/>
        <v>5634.77</v>
      </c>
      <c r="M118" s="38">
        <f t="shared" si="96"/>
        <v>5634.77</v>
      </c>
      <c r="N118" s="38">
        <f t="shared" si="96"/>
        <v>5634.77</v>
      </c>
      <c r="O118" s="38">
        <f t="shared" si="96"/>
        <v>5634.77</v>
      </c>
      <c r="P118" s="38">
        <f t="shared" si="96"/>
        <v>5634.77</v>
      </c>
      <c r="Q118" s="38">
        <f t="shared" si="96"/>
        <v>5634.77</v>
      </c>
      <c r="R118" s="38">
        <f t="shared" si="96"/>
        <v>5634.77</v>
      </c>
      <c r="S118" s="38">
        <f t="shared" si="96"/>
        <v>5634.77</v>
      </c>
      <c r="T118" s="38">
        <f t="shared" si="96"/>
        <v>5634.77</v>
      </c>
      <c r="U118" s="38">
        <f t="shared" si="96"/>
        <v>5634.77</v>
      </c>
      <c r="V118" s="38">
        <f t="shared" si="96"/>
        <v>5634.77</v>
      </c>
      <c r="W118" s="39">
        <f t="shared" si="96"/>
        <v>5634.77</v>
      </c>
      <c r="X118" s="38">
        <f t="shared" si="96"/>
        <v>5634.77</v>
      </c>
      <c r="Y118" s="38">
        <f t="shared" si="96"/>
        <v>5634.77</v>
      </c>
      <c r="Z118" s="38">
        <f t="shared" si="96"/>
        <v>5634.77</v>
      </c>
      <c r="AA118" s="38">
        <f t="shared" si="96"/>
        <v>5634.77</v>
      </c>
      <c r="AB118" s="38">
        <f t="shared" si="96"/>
        <v>5634.77</v>
      </c>
      <c r="AC118" s="38">
        <f t="shared" si="96"/>
        <v>5634.77</v>
      </c>
      <c r="AD118" s="38">
        <f t="shared" si="96"/>
        <v>5634.77</v>
      </c>
      <c r="AE118" s="38">
        <f t="shared" si="96"/>
        <v>5634.77</v>
      </c>
      <c r="AF118" s="38">
        <f t="shared" si="96"/>
        <v>5634.77</v>
      </c>
      <c r="AG118" s="38">
        <f t="shared" si="96"/>
        <v>5634.77</v>
      </c>
      <c r="AH118" s="38">
        <f t="shared" si="96"/>
        <v>5634.77</v>
      </c>
      <c r="AI118" s="38">
        <f t="shared" si="96"/>
        <v>5634.77</v>
      </c>
      <c r="AJ118" s="38">
        <f t="shared" si="96"/>
        <v>5634.77</v>
      </c>
      <c r="AK118" s="38">
        <f t="shared" si="96"/>
        <v>5634.77</v>
      </c>
      <c r="AL118" s="38">
        <f t="shared" si="96"/>
        <v>5634.77</v>
      </c>
      <c r="AM118" s="38">
        <f t="shared" si="96"/>
        <v>5634.77</v>
      </c>
      <c r="AN118" s="38">
        <f t="shared" si="96"/>
        <v>5634.77</v>
      </c>
      <c r="AO118" s="38">
        <f t="shared" si="96"/>
        <v>5634.77</v>
      </c>
      <c r="AP118" s="38">
        <f t="shared" si="96"/>
        <v>5634.77</v>
      </c>
      <c r="AQ118" s="38">
        <f t="shared" si="96"/>
        <v>5634.77</v>
      </c>
      <c r="AR118" s="38">
        <f t="shared" si="96"/>
        <v>5634.77</v>
      </c>
      <c r="AS118" s="38">
        <f t="shared" si="96"/>
        <v>5634.77</v>
      </c>
      <c r="AT118" s="38">
        <f t="shared" si="96"/>
        <v>5634.77</v>
      </c>
      <c r="AU118" s="38">
        <f t="shared" si="96"/>
        <v>5634.77</v>
      </c>
      <c r="AV118" s="38">
        <f t="shared" si="96"/>
        <v>5634.77</v>
      </c>
      <c r="AW118" s="38">
        <f t="shared" si="96"/>
        <v>5634.77</v>
      </c>
      <c r="AX118" s="38">
        <f t="shared" si="96"/>
        <v>5634.77</v>
      </c>
      <c r="AY118" s="38">
        <f t="shared" si="96"/>
        <v>5634.77</v>
      </c>
      <c r="AZ118" s="38">
        <f t="shared" si="96"/>
        <v>5634.77</v>
      </c>
      <c r="BA118" s="38">
        <f t="shared" si="96"/>
        <v>5634.77</v>
      </c>
      <c r="BB118" s="38">
        <f t="shared" si="96"/>
        <v>5634.77</v>
      </c>
      <c r="BC118" s="38">
        <f t="shared" si="96"/>
        <v>5634.77</v>
      </c>
      <c r="BD118" s="38">
        <f t="shared" si="96"/>
        <v>5634.77</v>
      </c>
      <c r="BE118" s="38">
        <f t="shared" si="96"/>
        <v>5634.77</v>
      </c>
      <c r="BF118" s="38">
        <f t="shared" si="96"/>
        <v>5634.77</v>
      </c>
      <c r="BG118" s="38">
        <f t="shared" si="96"/>
        <v>5634.77</v>
      </c>
      <c r="BH118" s="38">
        <f t="shared" si="96"/>
        <v>5634.77</v>
      </c>
      <c r="BI118" s="38">
        <f t="shared" si="96"/>
        <v>5634.77</v>
      </c>
      <c r="BJ118" s="38">
        <f t="shared" si="96"/>
        <v>5634.77</v>
      </c>
      <c r="BK118" s="38">
        <f t="shared" si="96"/>
        <v>5634.77</v>
      </c>
      <c r="BL118" s="38">
        <f t="shared" si="96"/>
        <v>5634.77</v>
      </c>
      <c r="BM118" s="38">
        <f t="shared" si="96"/>
        <v>5634.77</v>
      </c>
      <c r="BN118" s="38">
        <f t="shared" si="96"/>
        <v>5634.77</v>
      </c>
      <c r="BO118" s="38">
        <f aca="true" t="shared" si="97" ref="BO118:DZ118">+BO32</f>
        <v>5634.77</v>
      </c>
      <c r="BP118" s="38">
        <f t="shared" si="97"/>
        <v>5634.77</v>
      </c>
      <c r="BQ118" s="38">
        <f t="shared" si="97"/>
        <v>5634.77</v>
      </c>
      <c r="BR118" s="38">
        <f t="shared" si="97"/>
        <v>5634.77</v>
      </c>
      <c r="BS118" s="38">
        <f t="shared" si="97"/>
        <v>5634.77</v>
      </c>
      <c r="BT118" s="38">
        <f t="shared" si="97"/>
        <v>5634.77</v>
      </c>
      <c r="BU118" s="38">
        <f t="shared" si="97"/>
        <v>5634.77</v>
      </c>
      <c r="BV118" s="38">
        <f t="shared" si="97"/>
        <v>5634.77</v>
      </c>
      <c r="BW118" s="38">
        <f t="shared" si="97"/>
        <v>5634.77</v>
      </c>
      <c r="BX118" s="38">
        <f t="shared" si="97"/>
        <v>5634.77</v>
      </c>
      <c r="BY118" s="38">
        <f t="shared" si="97"/>
        <v>5634.77</v>
      </c>
      <c r="BZ118" s="38">
        <f t="shared" si="97"/>
        <v>5634.77</v>
      </c>
      <c r="CA118" s="38">
        <f t="shared" si="97"/>
        <v>5634.77</v>
      </c>
      <c r="CB118" s="38">
        <f t="shared" si="97"/>
        <v>5634.77</v>
      </c>
      <c r="CC118" s="38">
        <f t="shared" si="97"/>
        <v>5634.77</v>
      </c>
      <c r="CD118" s="38">
        <f t="shared" si="97"/>
        <v>5634.77</v>
      </c>
      <c r="CE118" s="38">
        <f t="shared" si="97"/>
        <v>5634.77</v>
      </c>
      <c r="CF118" s="38">
        <f t="shared" si="97"/>
        <v>5634.77</v>
      </c>
      <c r="CG118" s="38">
        <f t="shared" si="97"/>
        <v>5634.77</v>
      </c>
      <c r="CH118" s="38">
        <f t="shared" si="97"/>
        <v>5634.77</v>
      </c>
      <c r="CI118" s="38">
        <f t="shared" si="97"/>
        <v>5634.77</v>
      </c>
      <c r="CJ118" s="38">
        <f t="shared" si="97"/>
        <v>5634.77</v>
      </c>
      <c r="CK118" s="38">
        <f t="shared" si="97"/>
        <v>5634.77</v>
      </c>
      <c r="CL118" s="38">
        <f t="shared" si="97"/>
        <v>5634.77</v>
      </c>
      <c r="CM118" s="38">
        <f t="shared" si="97"/>
        <v>5634.77</v>
      </c>
      <c r="CN118" s="38">
        <f t="shared" si="97"/>
        <v>5634.77</v>
      </c>
      <c r="CO118" s="38">
        <f t="shared" si="97"/>
        <v>5634.77</v>
      </c>
      <c r="CP118" s="38">
        <f t="shared" si="97"/>
        <v>5634.77</v>
      </c>
      <c r="CQ118" s="38">
        <f t="shared" si="97"/>
        <v>5634.77</v>
      </c>
      <c r="CR118" s="38">
        <f t="shared" si="97"/>
        <v>5634.77</v>
      </c>
      <c r="CS118" s="38">
        <f t="shared" si="97"/>
        <v>5634.77</v>
      </c>
      <c r="CT118" s="38">
        <f t="shared" si="97"/>
        <v>5634.77</v>
      </c>
      <c r="CU118" s="38">
        <f t="shared" si="97"/>
        <v>5634.77</v>
      </c>
      <c r="CV118" s="38">
        <f t="shared" si="97"/>
        <v>5634.77</v>
      </c>
      <c r="CW118" s="38">
        <f t="shared" si="97"/>
        <v>5634.77</v>
      </c>
      <c r="CX118" s="38">
        <f t="shared" si="97"/>
        <v>5634.77</v>
      </c>
      <c r="CY118" s="38">
        <f t="shared" si="97"/>
        <v>5634.77</v>
      </c>
      <c r="CZ118" s="38">
        <f t="shared" si="97"/>
        <v>5634.77</v>
      </c>
      <c r="DA118" s="38">
        <f t="shared" si="97"/>
        <v>5634.77</v>
      </c>
      <c r="DB118" s="38">
        <f t="shared" si="97"/>
        <v>5634.77</v>
      </c>
      <c r="DC118" s="38">
        <f t="shared" si="97"/>
        <v>5634.77</v>
      </c>
      <c r="DD118" s="38">
        <f t="shared" si="97"/>
        <v>5634.77</v>
      </c>
      <c r="DE118" s="38">
        <f t="shared" si="97"/>
        <v>5634.77</v>
      </c>
      <c r="DF118" s="38">
        <f t="shared" si="97"/>
        <v>5634.77</v>
      </c>
      <c r="DG118" s="38">
        <f t="shared" si="97"/>
        <v>5634.77</v>
      </c>
      <c r="DH118" s="38">
        <f t="shared" si="97"/>
        <v>5634.77</v>
      </c>
      <c r="DI118" s="38">
        <f t="shared" si="97"/>
        <v>5634.77</v>
      </c>
      <c r="DJ118" s="38">
        <f t="shared" si="97"/>
        <v>5634.77</v>
      </c>
      <c r="DK118" s="38">
        <f t="shared" si="97"/>
        <v>5634.77</v>
      </c>
      <c r="DL118" s="38">
        <f t="shared" si="97"/>
        <v>5634.77</v>
      </c>
      <c r="DM118" s="38">
        <f t="shared" si="97"/>
        <v>5634.77</v>
      </c>
      <c r="DN118" s="38">
        <f t="shared" si="97"/>
        <v>5634.77</v>
      </c>
      <c r="DO118" s="38">
        <f t="shared" si="97"/>
        <v>5634.77</v>
      </c>
      <c r="DP118" s="38">
        <f t="shared" si="97"/>
        <v>5634.77</v>
      </c>
      <c r="DQ118" s="38">
        <f t="shared" si="97"/>
        <v>5634.77</v>
      </c>
      <c r="DR118" s="38">
        <f t="shared" si="97"/>
        <v>5634.77</v>
      </c>
      <c r="DS118" s="38">
        <f t="shared" si="97"/>
        <v>5634.77</v>
      </c>
      <c r="DT118" s="38">
        <f t="shared" si="97"/>
        <v>5634.77</v>
      </c>
      <c r="DU118" s="38">
        <f t="shared" si="97"/>
        <v>5634.77</v>
      </c>
      <c r="DV118" s="38">
        <f t="shared" si="97"/>
        <v>5634.77</v>
      </c>
      <c r="DW118" s="38">
        <f t="shared" si="97"/>
        <v>5634.77</v>
      </c>
      <c r="DX118" s="38">
        <f t="shared" si="97"/>
        <v>5634.77</v>
      </c>
      <c r="DY118" s="38">
        <f t="shared" si="97"/>
        <v>5634.77</v>
      </c>
      <c r="DZ118" s="38">
        <f t="shared" si="97"/>
        <v>5634.77</v>
      </c>
      <c r="EA118" s="38">
        <f aca="true" t="shared" si="98" ref="EA118:FX118">+EA32</f>
        <v>5634.77</v>
      </c>
      <c r="EB118" s="38">
        <f t="shared" si="98"/>
        <v>5634.77</v>
      </c>
      <c r="EC118" s="38">
        <f t="shared" si="98"/>
        <v>5634.77</v>
      </c>
      <c r="ED118" s="38">
        <f t="shared" si="98"/>
        <v>5634.77</v>
      </c>
      <c r="EE118" s="38">
        <f t="shared" si="98"/>
        <v>5634.77</v>
      </c>
      <c r="EF118" s="38">
        <f t="shared" si="98"/>
        <v>5634.77</v>
      </c>
      <c r="EG118" s="38">
        <f t="shared" si="98"/>
        <v>5634.77</v>
      </c>
      <c r="EH118" s="38">
        <f t="shared" si="98"/>
        <v>5634.77</v>
      </c>
      <c r="EI118" s="38">
        <f t="shared" si="98"/>
        <v>5634.77</v>
      </c>
      <c r="EJ118" s="38">
        <f t="shared" si="98"/>
        <v>5634.77</v>
      </c>
      <c r="EK118" s="38">
        <f t="shared" si="98"/>
        <v>5634.77</v>
      </c>
      <c r="EL118" s="38">
        <f t="shared" si="98"/>
        <v>5634.77</v>
      </c>
      <c r="EM118" s="38">
        <f t="shared" si="98"/>
        <v>5634.77</v>
      </c>
      <c r="EN118" s="38">
        <f t="shared" si="98"/>
        <v>5634.77</v>
      </c>
      <c r="EO118" s="38">
        <f t="shared" si="98"/>
        <v>5634.77</v>
      </c>
      <c r="EP118" s="38">
        <f t="shared" si="98"/>
        <v>5634.77</v>
      </c>
      <c r="EQ118" s="38">
        <f t="shared" si="98"/>
        <v>5634.77</v>
      </c>
      <c r="ER118" s="38">
        <f t="shared" si="98"/>
        <v>5634.77</v>
      </c>
      <c r="ES118" s="38">
        <f t="shared" si="98"/>
        <v>5634.77</v>
      </c>
      <c r="ET118" s="38">
        <f t="shared" si="98"/>
        <v>5634.77</v>
      </c>
      <c r="EU118" s="38">
        <f t="shared" si="98"/>
        <v>5634.77</v>
      </c>
      <c r="EV118" s="38">
        <f t="shared" si="98"/>
        <v>5634.77</v>
      </c>
      <c r="EW118" s="38">
        <f t="shared" si="98"/>
        <v>5634.77</v>
      </c>
      <c r="EX118" s="38">
        <f t="shared" si="98"/>
        <v>5634.77</v>
      </c>
      <c r="EY118" s="38">
        <f t="shared" si="98"/>
        <v>5634.77</v>
      </c>
      <c r="EZ118" s="38">
        <f t="shared" si="98"/>
        <v>5634.77</v>
      </c>
      <c r="FA118" s="38">
        <f t="shared" si="98"/>
        <v>5634.77</v>
      </c>
      <c r="FB118" s="38">
        <f t="shared" si="98"/>
        <v>5634.77</v>
      </c>
      <c r="FC118" s="38">
        <f t="shared" si="98"/>
        <v>5634.77</v>
      </c>
      <c r="FD118" s="38">
        <f t="shared" si="98"/>
        <v>5634.77</v>
      </c>
      <c r="FE118" s="38">
        <f t="shared" si="98"/>
        <v>5634.77</v>
      </c>
      <c r="FF118" s="38">
        <f t="shared" si="98"/>
        <v>5634.77</v>
      </c>
      <c r="FG118" s="38">
        <f t="shared" si="98"/>
        <v>5634.77</v>
      </c>
      <c r="FH118" s="38">
        <f t="shared" si="98"/>
        <v>5634.77</v>
      </c>
      <c r="FI118" s="38">
        <f t="shared" si="98"/>
        <v>5634.77</v>
      </c>
      <c r="FJ118" s="38">
        <f t="shared" si="98"/>
        <v>5634.77</v>
      </c>
      <c r="FK118" s="38">
        <f t="shared" si="98"/>
        <v>5634.77</v>
      </c>
      <c r="FL118" s="38">
        <f t="shared" si="98"/>
        <v>5634.77</v>
      </c>
      <c r="FM118" s="38">
        <f t="shared" si="98"/>
        <v>5634.77</v>
      </c>
      <c r="FN118" s="38">
        <f t="shared" si="98"/>
        <v>5634.77</v>
      </c>
      <c r="FO118" s="38">
        <f t="shared" si="98"/>
        <v>5634.77</v>
      </c>
      <c r="FP118" s="38">
        <f t="shared" si="98"/>
        <v>5634.77</v>
      </c>
      <c r="FQ118" s="38">
        <f t="shared" si="98"/>
        <v>5634.77</v>
      </c>
      <c r="FR118" s="38">
        <f t="shared" si="98"/>
        <v>5634.77</v>
      </c>
      <c r="FS118" s="38">
        <f t="shared" si="98"/>
        <v>5634.77</v>
      </c>
      <c r="FT118" s="38">
        <f t="shared" si="98"/>
        <v>5634.77</v>
      </c>
      <c r="FU118" s="38">
        <f t="shared" si="98"/>
        <v>5634.77</v>
      </c>
      <c r="FV118" s="38">
        <f t="shared" si="98"/>
        <v>5634.77</v>
      </c>
      <c r="FW118" s="38">
        <f t="shared" si="98"/>
        <v>5634.77</v>
      </c>
      <c r="FX118" s="38">
        <f t="shared" si="98"/>
        <v>5634.77</v>
      </c>
      <c r="FY118" s="38"/>
      <c r="FZ118" s="38"/>
      <c r="GA118" s="38"/>
      <c r="GB118" s="66"/>
      <c r="GC118" s="66"/>
      <c r="GD118" s="66"/>
      <c r="GE118" s="93"/>
      <c r="GF118" s="93"/>
      <c r="GG118" s="12"/>
    </row>
    <row r="119" spans="1:189" ht="15">
      <c r="A119" s="11" t="s">
        <v>406</v>
      </c>
      <c r="B119" s="5" t="s">
        <v>407</v>
      </c>
      <c r="C119" s="66">
        <f aca="true" t="shared" si="99" ref="C119:BN119">1-C112</f>
        <v>0.11539999999999995</v>
      </c>
      <c r="D119" s="66">
        <f t="shared" si="99"/>
        <v>0.09499999999999997</v>
      </c>
      <c r="E119" s="66">
        <f t="shared" si="99"/>
        <v>0.11550000000000005</v>
      </c>
      <c r="F119" s="66">
        <f t="shared" si="99"/>
        <v>0.10809999999999997</v>
      </c>
      <c r="G119" s="66">
        <f t="shared" si="99"/>
        <v>0.15659999999999996</v>
      </c>
      <c r="H119" s="66">
        <f t="shared" si="99"/>
        <v>0.15959999999999996</v>
      </c>
      <c r="I119" s="66">
        <f t="shared" si="99"/>
        <v>0.11099999999999999</v>
      </c>
      <c r="J119" s="66">
        <f t="shared" si="99"/>
        <v>0.13790000000000002</v>
      </c>
      <c r="K119" s="66">
        <f t="shared" si="99"/>
        <v>0.18500000000000005</v>
      </c>
      <c r="L119" s="66">
        <f t="shared" si="99"/>
        <v>0.13380000000000003</v>
      </c>
      <c r="M119" s="66">
        <f t="shared" si="99"/>
        <v>0.14290000000000003</v>
      </c>
      <c r="N119" s="66">
        <f t="shared" si="99"/>
        <v>0.09499999999999997</v>
      </c>
      <c r="O119" s="66">
        <f t="shared" si="99"/>
        <v>0.10860000000000003</v>
      </c>
      <c r="P119" s="66">
        <f t="shared" si="99"/>
        <v>0.19389999999999996</v>
      </c>
      <c r="Q119" s="66">
        <f t="shared" si="99"/>
        <v>0.09499999999999997</v>
      </c>
      <c r="R119" s="66">
        <f t="shared" si="99"/>
        <v>0.17500000000000004</v>
      </c>
      <c r="S119" s="66">
        <f t="shared" si="99"/>
        <v>0.1431</v>
      </c>
      <c r="T119" s="66">
        <f t="shared" si="99"/>
        <v>0.1946</v>
      </c>
      <c r="U119" s="66">
        <f t="shared" si="99"/>
        <v>0.1997</v>
      </c>
      <c r="V119" s="66">
        <f t="shared" si="99"/>
        <v>0.18669999999999998</v>
      </c>
      <c r="W119" s="27">
        <f t="shared" si="99"/>
        <v>0.1854</v>
      </c>
      <c r="X119" s="66">
        <f t="shared" si="99"/>
        <v>0.20089999999999997</v>
      </c>
      <c r="Y119" s="66">
        <f t="shared" si="99"/>
        <v>0.17269999999999996</v>
      </c>
      <c r="Z119" s="66">
        <f t="shared" si="99"/>
        <v>0.1866</v>
      </c>
      <c r="AA119" s="66">
        <f t="shared" si="99"/>
        <v>0.09850000000000003</v>
      </c>
      <c r="AB119" s="66">
        <f t="shared" si="99"/>
        <v>0.09650000000000003</v>
      </c>
      <c r="AC119" s="66">
        <f t="shared" si="99"/>
        <v>0.16000000000000003</v>
      </c>
      <c r="AD119" s="66">
        <f t="shared" si="99"/>
        <v>0.15600000000000003</v>
      </c>
      <c r="AE119" s="66">
        <f t="shared" si="99"/>
        <v>0.19669999999999999</v>
      </c>
      <c r="AF119" s="66">
        <f t="shared" si="99"/>
        <v>0.19279999999999997</v>
      </c>
      <c r="AG119" s="66">
        <f t="shared" si="99"/>
        <v>0.16100000000000003</v>
      </c>
      <c r="AH119" s="66">
        <f t="shared" si="99"/>
        <v>0.15649999999999997</v>
      </c>
      <c r="AI119" s="66">
        <f t="shared" si="99"/>
        <v>0.18300000000000005</v>
      </c>
      <c r="AJ119" s="66">
        <f t="shared" si="99"/>
        <v>0.18779999999999997</v>
      </c>
      <c r="AK119" s="66">
        <f t="shared" si="99"/>
        <v>0.18889999999999996</v>
      </c>
      <c r="AL119" s="66">
        <f t="shared" si="99"/>
        <v>0.18669999999999998</v>
      </c>
      <c r="AM119" s="66">
        <f t="shared" si="99"/>
        <v>0.17400000000000004</v>
      </c>
      <c r="AN119" s="66">
        <f t="shared" si="99"/>
        <v>0.1753</v>
      </c>
      <c r="AO119" s="66">
        <f t="shared" si="99"/>
        <v>0.12309999999999999</v>
      </c>
      <c r="AP119" s="66">
        <f t="shared" si="99"/>
        <v>0.09499999999999997</v>
      </c>
      <c r="AQ119" s="66">
        <f t="shared" si="99"/>
        <v>0.18689999999999996</v>
      </c>
      <c r="AR119" s="66">
        <f t="shared" si="99"/>
        <v>0.09499999999999997</v>
      </c>
      <c r="AS119" s="66">
        <f t="shared" si="99"/>
        <v>0.11780000000000002</v>
      </c>
      <c r="AT119" s="66">
        <f t="shared" si="99"/>
        <v>0.13549999999999995</v>
      </c>
      <c r="AU119" s="66">
        <f t="shared" si="99"/>
        <v>0.18110000000000004</v>
      </c>
      <c r="AV119" s="66">
        <f t="shared" si="99"/>
        <v>0.1844</v>
      </c>
      <c r="AW119" s="66">
        <f t="shared" si="99"/>
        <v>0.18979999999999997</v>
      </c>
      <c r="AX119" s="66">
        <f t="shared" si="99"/>
        <v>0.20109999999999995</v>
      </c>
      <c r="AY119" s="66">
        <f t="shared" si="99"/>
        <v>0.17100000000000004</v>
      </c>
      <c r="AZ119" s="66">
        <f t="shared" si="99"/>
        <v>0.11270000000000002</v>
      </c>
      <c r="BA119" s="66">
        <f t="shared" si="99"/>
        <v>0.11429999999999996</v>
      </c>
      <c r="BB119" s="66">
        <f t="shared" si="99"/>
        <v>0.11550000000000005</v>
      </c>
      <c r="BC119" s="66">
        <f t="shared" si="99"/>
        <v>0.09499999999999997</v>
      </c>
      <c r="BD119" s="66">
        <f t="shared" si="99"/>
        <v>0.12639999999999996</v>
      </c>
      <c r="BE119" s="66">
        <f t="shared" si="99"/>
        <v>0.14459999999999995</v>
      </c>
      <c r="BF119" s="66">
        <f t="shared" si="99"/>
        <v>0.1018</v>
      </c>
      <c r="BG119" s="66">
        <f t="shared" si="99"/>
        <v>0.15990000000000004</v>
      </c>
      <c r="BH119" s="66">
        <f t="shared" si="99"/>
        <v>0.16900000000000004</v>
      </c>
      <c r="BI119" s="66">
        <f t="shared" si="99"/>
        <v>0.18869999999999998</v>
      </c>
      <c r="BJ119" s="66">
        <f t="shared" si="99"/>
        <v>0.12009999999999998</v>
      </c>
      <c r="BK119" s="66">
        <f t="shared" si="99"/>
        <v>0.10909999999999997</v>
      </c>
      <c r="BL119" s="66">
        <f t="shared" si="99"/>
        <v>0.19220000000000004</v>
      </c>
      <c r="BM119" s="66">
        <f t="shared" si="99"/>
        <v>0.1845</v>
      </c>
      <c r="BN119" s="66">
        <f t="shared" si="99"/>
        <v>0.12949999999999995</v>
      </c>
      <c r="BO119" s="66">
        <f aca="true" t="shared" si="100" ref="BO119:DZ119">1-BO112</f>
        <v>0.14029999999999998</v>
      </c>
      <c r="BP119" s="66">
        <f t="shared" si="100"/>
        <v>0.19069999999999998</v>
      </c>
      <c r="BQ119" s="66">
        <f t="shared" si="100"/>
        <v>0.12170000000000003</v>
      </c>
      <c r="BR119" s="66">
        <f t="shared" si="100"/>
        <v>0.12580000000000002</v>
      </c>
      <c r="BS119" s="66">
        <f t="shared" si="100"/>
        <v>0.1533</v>
      </c>
      <c r="BT119" s="66">
        <f t="shared" si="100"/>
        <v>0.18279999999999996</v>
      </c>
      <c r="BU119" s="66">
        <f t="shared" si="100"/>
        <v>0.1754</v>
      </c>
      <c r="BV119" s="66">
        <f t="shared" si="100"/>
        <v>0.14870000000000005</v>
      </c>
      <c r="BW119" s="66">
        <f t="shared" si="100"/>
        <v>0.13980000000000004</v>
      </c>
      <c r="BX119" s="66">
        <f t="shared" si="100"/>
        <v>0.1987</v>
      </c>
      <c r="BY119" s="66">
        <f t="shared" si="100"/>
        <v>0.1713</v>
      </c>
      <c r="BZ119" s="66">
        <f t="shared" si="100"/>
        <v>0.18899999999999995</v>
      </c>
      <c r="CA119" s="66">
        <f t="shared" si="100"/>
        <v>0.19199999999999995</v>
      </c>
      <c r="CB119" s="66">
        <f t="shared" si="100"/>
        <v>0.09499999999999997</v>
      </c>
      <c r="CC119" s="66">
        <f t="shared" si="100"/>
        <v>0.19269999999999998</v>
      </c>
      <c r="CD119" s="66">
        <f t="shared" si="100"/>
        <v>0.19889999999999997</v>
      </c>
      <c r="CE119" s="66">
        <f t="shared" si="100"/>
        <v>0.19440000000000002</v>
      </c>
      <c r="CF119" s="66">
        <f t="shared" si="100"/>
        <v>0.1965</v>
      </c>
      <c r="CG119" s="66">
        <f t="shared" si="100"/>
        <v>0.19230000000000003</v>
      </c>
      <c r="CH119" s="66">
        <f t="shared" si="100"/>
        <v>0.19620000000000004</v>
      </c>
      <c r="CI119" s="66">
        <f t="shared" si="100"/>
        <v>0.1663</v>
      </c>
      <c r="CJ119" s="66">
        <f t="shared" si="100"/>
        <v>0.1553</v>
      </c>
      <c r="CK119" s="66">
        <f t="shared" si="100"/>
        <v>0.12439999999999996</v>
      </c>
      <c r="CL119" s="66">
        <f t="shared" si="100"/>
        <v>0.1481</v>
      </c>
      <c r="CM119" s="66">
        <f t="shared" si="100"/>
        <v>0.1652</v>
      </c>
      <c r="CN119" s="66">
        <f t="shared" si="100"/>
        <v>0.09789999999999999</v>
      </c>
      <c r="CO119" s="66">
        <f t="shared" si="100"/>
        <v>0.10880000000000001</v>
      </c>
      <c r="CP119" s="66">
        <f t="shared" si="100"/>
        <v>0.1542</v>
      </c>
      <c r="CQ119" s="66">
        <f t="shared" si="100"/>
        <v>0.14459999999999995</v>
      </c>
      <c r="CR119" s="66">
        <f t="shared" si="100"/>
        <v>0.19130000000000003</v>
      </c>
      <c r="CS119" s="66">
        <f t="shared" si="100"/>
        <v>0.1824</v>
      </c>
      <c r="CT119" s="66">
        <f t="shared" si="100"/>
        <v>0.19689999999999996</v>
      </c>
      <c r="CU119" s="66">
        <f t="shared" si="100"/>
        <v>0.1763</v>
      </c>
      <c r="CV119" s="66">
        <f t="shared" si="100"/>
        <v>0.20040000000000002</v>
      </c>
      <c r="CW119" s="66">
        <f t="shared" si="100"/>
        <v>0.19330000000000003</v>
      </c>
      <c r="CX119" s="66">
        <f t="shared" si="100"/>
        <v>0.17510000000000003</v>
      </c>
      <c r="CY119" s="66">
        <f t="shared" si="100"/>
        <v>0.19120000000000004</v>
      </c>
      <c r="CZ119" s="66">
        <f t="shared" si="100"/>
        <v>0.13690000000000002</v>
      </c>
      <c r="DA119" s="66">
        <f t="shared" si="100"/>
        <v>0.1925</v>
      </c>
      <c r="DB119" s="66">
        <f t="shared" si="100"/>
        <v>0.18430000000000002</v>
      </c>
      <c r="DC119" s="66">
        <f t="shared" si="100"/>
        <v>0.19299999999999995</v>
      </c>
      <c r="DD119" s="66">
        <f t="shared" si="100"/>
        <v>0.19599999999999995</v>
      </c>
      <c r="DE119" s="66">
        <f t="shared" si="100"/>
        <v>0.17469999999999997</v>
      </c>
      <c r="DF119" s="66">
        <f t="shared" si="100"/>
        <v>0.10260000000000002</v>
      </c>
      <c r="DG119" s="66">
        <f t="shared" si="100"/>
        <v>0.1977</v>
      </c>
      <c r="DH119" s="66">
        <f t="shared" si="100"/>
        <v>0.13729999999999998</v>
      </c>
      <c r="DI119" s="66">
        <f t="shared" si="100"/>
        <v>0.13429999999999997</v>
      </c>
      <c r="DJ119" s="66">
        <f t="shared" si="100"/>
        <v>0.16849999999999998</v>
      </c>
      <c r="DK119" s="66">
        <f t="shared" si="100"/>
        <v>0.1805</v>
      </c>
      <c r="DL119" s="66">
        <f t="shared" si="100"/>
        <v>0.11829999999999996</v>
      </c>
      <c r="DM119" s="66">
        <f t="shared" si="100"/>
        <v>0.18410000000000004</v>
      </c>
      <c r="DN119" s="66">
        <f t="shared" si="100"/>
        <v>0.14480000000000004</v>
      </c>
      <c r="DO119" s="66">
        <f t="shared" si="100"/>
        <v>0.13349999999999995</v>
      </c>
      <c r="DP119" s="66">
        <f t="shared" si="100"/>
        <v>0.19120000000000004</v>
      </c>
      <c r="DQ119" s="66">
        <f t="shared" si="100"/>
        <v>0.17369999999999997</v>
      </c>
      <c r="DR119" s="66">
        <f t="shared" si="100"/>
        <v>0.14780000000000004</v>
      </c>
      <c r="DS119" s="66">
        <f t="shared" si="100"/>
        <v>0.16349999999999998</v>
      </c>
      <c r="DT119" s="66">
        <f t="shared" si="100"/>
        <v>0.19279999999999997</v>
      </c>
      <c r="DU119" s="66">
        <f t="shared" si="100"/>
        <v>0.17769999999999997</v>
      </c>
      <c r="DV119" s="66">
        <f t="shared" si="100"/>
        <v>0.19130000000000003</v>
      </c>
      <c r="DW119" s="66">
        <f t="shared" si="100"/>
        <v>0.18089999999999995</v>
      </c>
      <c r="DX119" s="66">
        <f t="shared" si="100"/>
        <v>0.19030000000000002</v>
      </c>
      <c r="DY119" s="66">
        <f t="shared" si="100"/>
        <v>0.18269999999999997</v>
      </c>
      <c r="DZ119" s="66">
        <f t="shared" si="100"/>
        <v>0.15449999999999997</v>
      </c>
      <c r="EA119" s="66">
        <f aca="true" t="shared" si="101" ref="EA119:FU119">1-EA112</f>
        <v>0.17300000000000004</v>
      </c>
      <c r="EB119" s="66">
        <f t="shared" si="101"/>
        <v>0.17069999999999996</v>
      </c>
      <c r="EC119" s="66">
        <f t="shared" si="101"/>
        <v>0.1854</v>
      </c>
      <c r="ED119" s="66">
        <f t="shared" si="101"/>
        <v>0.1402</v>
      </c>
      <c r="EE119" s="66">
        <f t="shared" si="101"/>
        <v>0.1895</v>
      </c>
      <c r="EF119" s="66">
        <f t="shared" si="101"/>
        <v>0.14049999999999996</v>
      </c>
      <c r="EG119" s="66">
        <f t="shared" si="101"/>
        <v>0.1866</v>
      </c>
      <c r="EH119" s="66">
        <f t="shared" si="101"/>
        <v>0.1895</v>
      </c>
      <c r="EI119" s="66">
        <f t="shared" si="101"/>
        <v>0.10660000000000003</v>
      </c>
      <c r="EJ119" s="66">
        <f t="shared" si="101"/>
        <v>0.11429999999999996</v>
      </c>
      <c r="EK119" s="66">
        <f t="shared" si="101"/>
        <v>0.16900000000000004</v>
      </c>
      <c r="EL119" s="66">
        <f t="shared" si="101"/>
        <v>0.17500000000000004</v>
      </c>
      <c r="EM119" s="66">
        <f t="shared" si="101"/>
        <v>0.17149999999999999</v>
      </c>
      <c r="EN119" s="66">
        <f t="shared" si="101"/>
        <v>0.15339999999999998</v>
      </c>
      <c r="EO119" s="66">
        <f t="shared" si="101"/>
        <v>0.1745</v>
      </c>
      <c r="EP119" s="66">
        <f t="shared" si="101"/>
        <v>0.17889999999999995</v>
      </c>
      <c r="EQ119" s="66">
        <f t="shared" si="101"/>
        <v>0.1372</v>
      </c>
      <c r="ER119" s="66">
        <f t="shared" si="101"/>
        <v>0.17979999999999996</v>
      </c>
      <c r="ES119" s="66">
        <f t="shared" si="101"/>
        <v>0.1965</v>
      </c>
      <c r="ET119" s="66">
        <f t="shared" si="101"/>
        <v>0.19120000000000004</v>
      </c>
      <c r="EU119" s="66">
        <f t="shared" si="101"/>
        <v>0.17110000000000003</v>
      </c>
      <c r="EV119" s="66">
        <f t="shared" si="101"/>
        <v>0.1997</v>
      </c>
      <c r="EW119" s="66">
        <f t="shared" si="101"/>
        <v>0.16669999999999996</v>
      </c>
      <c r="EX119" s="66">
        <f t="shared" si="101"/>
        <v>0.18730000000000002</v>
      </c>
      <c r="EY119" s="66">
        <f t="shared" si="101"/>
        <v>0.1622</v>
      </c>
      <c r="EZ119" s="66">
        <f t="shared" si="101"/>
        <v>0.19599999999999995</v>
      </c>
      <c r="FA119" s="66">
        <f t="shared" si="101"/>
        <v>0.13370000000000004</v>
      </c>
      <c r="FB119" s="66">
        <f t="shared" si="101"/>
        <v>0.17769999999999997</v>
      </c>
      <c r="FC119" s="66">
        <f t="shared" si="101"/>
        <v>0.1351</v>
      </c>
      <c r="FD119" s="66">
        <f t="shared" si="101"/>
        <v>0.18030000000000002</v>
      </c>
      <c r="FE119" s="66">
        <f t="shared" si="101"/>
        <v>0.1975</v>
      </c>
      <c r="FF119" s="66">
        <f t="shared" si="101"/>
        <v>0.19199999999999995</v>
      </c>
      <c r="FG119" s="66">
        <f t="shared" si="101"/>
        <v>0.19710000000000005</v>
      </c>
      <c r="FH119" s="66">
        <f t="shared" si="101"/>
        <v>0.19789999999999996</v>
      </c>
      <c r="FI119" s="66">
        <f t="shared" si="101"/>
        <v>0.13939999999999997</v>
      </c>
      <c r="FJ119" s="66">
        <f t="shared" si="101"/>
        <v>0.13970000000000005</v>
      </c>
      <c r="FK119" s="66">
        <f t="shared" si="101"/>
        <v>0.13770000000000004</v>
      </c>
      <c r="FL119" s="66">
        <f t="shared" si="101"/>
        <v>0.12680000000000002</v>
      </c>
      <c r="FM119" s="66">
        <f t="shared" si="101"/>
        <v>0.133</v>
      </c>
      <c r="FN119" s="66">
        <f t="shared" si="101"/>
        <v>0.10499999999999998</v>
      </c>
      <c r="FO119" s="66">
        <f t="shared" si="101"/>
        <v>0.15490000000000004</v>
      </c>
      <c r="FP119" s="66">
        <f t="shared" si="101"/>
        <v>0.137</v>
      </c>
      <c r="FQ119" s="66">
        <f t="shared" si="101"/>
        <v>0.1633</v>
      </c>
      <c r="FR119" s="66">
        <f t="shared" si="101"/>
        <v>0.1946</v>
      </c>
      <c r="FS119" s="66">
        <f t="shared" si="101"/>
        <v>0.1935</v>
      </c>
      <c r="FT119" s="66">
        <f t="shared" si="101"/>
        <v>0.19789999999999996</v>
      </c>
      <c r="FU119" s="66">
        <f t="shared" si="101"/>
        <v>0.16479999999999995</v>
      </c>
      <c r="FV119" s="66">
        <f>1-FV112</f>
        <v>0.1683</v>
      </c>
      <c r="FW119" s="66">
        <f>1-FW112</f>
        <v>0.19520000000000004</v>
      </c>
      <c r="FX119" s="66">
        <f>1-FX112</f>
        <v>0.1987</v>
      </c>
      <c r="FY119" s="66"/>
      <c r="FZ119" s="66"/>
      <c r="GA119" s="66"/>
      <c r="GB119" s="38"/>
      <c r="GC119" s="38"/>
      <c r="GD119" s="38"/>
      <c r="GG119" s="12"/>
    </row>
    <row r="120" spans="1:189" ht="15">
      <c r="A120" s="11" t="s">
        <v>408</v>
      </c>
      <c r="B120" s="5" t="s">
        <v>409</v>
      </c>
      <c r="C120" s="66">
        <f aca="true" t="shared" si="102" ref="C120:BN120">C110</f>
        <v>1.0297</v>
      </c>
      <c r="D120" s="66">
        <f t="shared" si="102"/>
        <v>1.0297</v>
      </c>
      <c r="E120" s="66">
        <f t="shared" si="102"/>
        <v>1.0297</v>
      </c>
      <c r="F120" s="66">
        <f t="shared" si="102"/>
        <v>1.0297</v>
      </c>
      <c r="G120" s="66">
        <f t="shared" si="102"/>
        <v>1.1204</v>
      </c>
      <c r="H120" s="66">
        <f t="shared" si="102"/>
        <v>1.1368</v>
      </c>
      <c r="I120" s="66">
        <f t="shared" si="102"/>
        <v>1.0297</v>
      </c>
      <c r="J120" s="66">
        <f t="shared" si="102"/>
        <v>1.0638</v>
      </c>
      <c r="K120" s="66">
        <f t="shared" si="102"/>
        <v>1.5098</v>
      </c>
      <c r="L120" s="66">
        <f t="shared" si="102"/>
        <v>1.0446</v>
      </c>
      <c r="M120" s="66">
        <f t="shared" si="102"/>
        <v>1.0966</v>
      </c>
      <c r="N120" s="66">
        <f t="shared" si="102"/>
        <v>1.0297</v>
      </c>
      <c r="O120" s="66">
        <f t="shared" si="102"/>
        <v>1.0297</v>
      </c>
      <c r="P120" s="66">
        <f t="shared" si="102"/>
        <v>1.993</v>
      </c>
      <c r="Q120" s="66">
        <f t="shared" si="102"/>
        <v>1.0297</v>
      </c>
      <c r="R120" s="66">
        <f t="shared" si="102"/>
        <v>1.2476</v>
      </c>
      <c r="S120" s="66">
        <f t="shared" si="102"/>
        <v>1.097</v>
      </c>
      <c r="T120" s="66">
        <f t="shared" si="102"/>
        <v>2.0309</v>
      </c>
      <c r="U120" s="66">
        <f t="shared" si="102"/>
        <v>2.3311</v>
      </c>
      <c r="V120" s="66">
        <f t="shared" si="102"/>
        <v>1.5683</v>
      </c>
      <c r="W120" s="27">
        <f t="shared" si="102"/>
        <v>1.5197</v>
      </c>
      <c r="X120" s="66">
        <f t="shared" si="102"/>
        <v>2.4007</v>
      </c>
      <c r="Y120" s="66">
        <f t="shared" si="102"/>
        <v>1.2242</v>
      </c>
      <c r="Z120" s="66">
        <f t="shared" si="102"/>
        <v>1.5634</v>
      </c>
      <c r="AA120" s="66">
        <f t="shared" si="102"/>
        <v>1.0297</v>
      </c>
      <c r="AB120" s="66">
        <f t="shared" si="102"/>
        <v>1.0297</v>
      </c>
      <c r="AC120" s="66">
        <f t="shared" si="102"/>
        <v>1.1396</v>
      </c>
      <c r="AD120" s="66">
        <f t="shared" si="102"/>
        <v>1.1192</v>
      </c>
      <c r="AE120" s="66">
        <f t="shared" si="102"/>
        <v>2.1532</v>
      </c>
      <c r="AF120" s="66">
        <f t="shared" si="102"/>
        <v>1.9234</v>
      </c>
      <c r="AG120" s="66">
        <f t="shared" si="102"/>
        <v>1.1462</v>
      </c>
      <c r="AH120" s="66">
        <f t="shared" si="102"/>
        <v>1.1203</v>
      </c>
      <c r="AI120" s="66">
        <f t="shared" si="102"/>
        <v>1.4577</v>
      </c>
      <c r="AJ120" s="66">
        <f t="shared" si="102"/>
        <v>1.6296</v>
      </c>
      <c r="AK120" s="66">
        <f t="shared" si="102"/>
        <v>1.6965</v>
      </c>
      <c r="AL120" s="66">
        <f t="shared" si="102"/>
        <v>1.5664</v>
      </c>
      <c r="AM120" s="66">
        <f t="shared" si="102"/>
        <v>1.233</v>
      </c>
      <c r="AN120" s="66">
        <f t="shared" si="102"/>
        <v>1.2553</v>
      </c>
      <c r="AO120" s="66">
        <f t="shared" si="102"/>
        <v>1.0297</v>
      </c>
      <c r="AP120" s="66">
        <f t="shared" si="102"/>
        <v>1.0297</v>
      </c>
      <c r="AQ120" s="66">
        <f t="shared" si="102"/>
        <v>1.5796</v>
      </c>
      <c r="AR120" s="66">
        <f t="shared" si="102"/>
        <v>1.0297</v>
      </c>
      <c r="AS120" s="66">
        <f t="shared" si="102"/>
        <v>1.0297</v>
      </c>
      <c r="AT120" s="66">
        <f t="shared" si="102"/>
        <v>1.0494</v>
      </c>
      <c r="AU120" s="66">
        <f t="shared" si="102"/>
        <v>1.4086</v>
      </c>
      <c r="AV120" s="66">
        <f t="shared" si="102"/>
        <v>1.4953</v>
      </c>
      <c r="AW120" s="66">
        <f t="shared" si="102"/>
        <v>1.7473</v>
      </c>
      <c r="AX120" s="66">
        <f t="shared" si="102"/>
        <v>2.4116</v>
      </c>
      <c r="AY120" s="66">
        <f t="shared" si="102"/>
        <v>1.2131</v>
      </c>
      <c r="AZ120" s="66">
        <f t="shared" si="102"/>
        <v>1.0297</v>
      </c>
      <c r="BA120" s="66">
        <f t="shared" si="102"/>
        <v>1.0297</v>
      </c>
      <c r="BB120" s="66">
        <f t="shared" si="102"/>
        <v>1.0297</v>
      </c>
      <c r="BC120" s="66">
        <f t="shared" si="102"/>
        <v>1.0297</v>
      </c>
      <c r="BD120" s="66">
        <f t="shared" si="102"/>
        <v>1.0297</v>
      </c>
      <c r="BE120" s="66">
        <f t="shared" si="102"/>
        <v>1.0995</v>
      </c>
      <c r="BF120" s="66">
        <f t="shared" si="102"/>
        <v>1.0297</v>
      </c>
      <c r="BG120" s="66">
        <f t="shared" si="102"/>
        <v>1.139</v>
      </c>
      <c r="BH120" s="66">
        <f t="shared" si="102"/>
        <v>1.1995</v>
      </c>
      <c r="BI120" s="66">
        <f t="shared" si="102"/>
        <v>1.6864</v>
      </c>
      <c r="BJ120" s="66">
        <f t="shared" si="102"/>
        <v>1.0297</v>
      </c>
      <c r="BK120" s="66">
        <f t="shared" si="102"/>
        <v>1.0297</v>
      </c>
      <c r="BL120" s="66">
        <f t="shared" si="102"/>
        <v>1.8925</v>
      </c>
      <c r="BM120" s="66">
        <f t="shared" si="102"/>
        <v>1.4962</v>
      </c>
      <c r="BN120" s="66">
        <f t="shared" si="102"/>
        <v>1.0331</v>
      </c>
      <c r="BO120" s="66">
        <f aca="true" t="shared" si="103" ref="BO120:DZ120">BO110</f>
        <v>1.089</v>
      </c>
      <c r="BP120" s="66">
        <f t="shared" si="103"/>
        <v>1.8026</v>
      </c>
      <c r="BQ120" s="66">
        <f t="shared" si="103"/>
        <v>1.0297</v>
      </c>
      <c r="BR120" s="66">
        <f t="shared" si="103"/>
        <v>1.0297</v>
      </c>
      <c r="BS120" s="66">
        <f t="shared" si="103"/>
        <v>1.1147</v>
      </c>
      <c r="BT120" s="66">
        <f t="shared" si="103"/>
        <v>1.4534</v>
      </c>
      <c r="BU120" s="66">
        <f t="shared" si="103"/>
        <v>1.2591</v>
      </c>
      <c r="BV120" s="66">
        <f t="shared" si="103"/>
        <v>1.1067</v>
      </c>
      <c r="BW120" s="66">
        <f t="shared" si="103"/>
        <v>1.084</v>
      </c>
      <c r="BX120" s="66">
        <f t="shared" si="103"/>
        <v>2.2739</v>
      </c>
      <c r="BY120" s="66">
        <f t="shared" si="103"/>
        <v>1.215</v>
      </c>
      <c r="BZ120" s="66">
        <f t="shared" si="103"/>
        <v>1.7033</v>
      </c>
      <c r="CA120" s="66">
        <f t="shared" si="103"/>
        <v>1.8763</v>
      </c>
      <c r="CB120" s="66">
        <f t="shared" si="103"/>
        <v>1.0297</v>
      </c>
      <c r="CC120" s="66">
        <f t="shared" si="103"/>
        <v>1.9226</v>
      </c>
      <c r="CD120" s="66">
        <f t="shared" si="103"/>
        <v>2.2864</v>
      </c>
      <c r="CE120" s="66">
        <f t="shared" si="103"/>
        <v>2.02</v>
      </c>
      <c r="CF120" s="66">
        <f t="shared" si="103"/>
        <v>2.1438</v>
      </c>
      <c r="CG120" s="66">
        <f t="shared" si="103"/>
        <v>1.8955</v>
      </c>
      <c r="CH120" s="66">
        <f t="shared" si="103"/>
        <v>2.1276</v>
      </c>
      <c r="CI120" s="66">
        <f t="shared" si="103"/>
        <v>1.1815</v>
      </c>
      <c r="CJ120" s="66">
        <f t="shared" si="103"/>
        <v>1.1182</v>
      </c>
      <c r="CK120" s="66">
        <f t="shared" si="103"/>
        <v>1.0297</v>
      </c>
      <c r="CL120" s="66">
        <f t="shared" si="103"/>
        <v>1.1055</v>
      </c>
      <c r="CM120" s="66">
        <f t="shared" si="103"/>
        <v>1.1744</v>
      </c>
      <c r="CN120" s="66">
        <f t="shared" si="103"/>
        <v>1.0297</v>
      </c>
      <c r="CO120" s="66">
        <f t="shared" si="103"/>
        <v>1.0297</v>
      </c>
      <c r="CP120" s="66">
        <f t="shared" si="103"/>
        <v>1.1162</v>
      </c>
      <c r="CQ120" s="66">
        <f t="shared" si="103"/>
        <v>1.0995</v>
      </c>
      <c r="CR120" s="66">
        <f t="shared" si="103"/>
        <v>1.838</v>
      </c>
      <c r="CS120" s="66">
        <f t="shared" si="103"/>
        <v>1.4423</v>
      </c>
      <c r="CT120" s="66">
        <f t="shared" si="103"/>
        <v>2.1675</v>
      </c>
      <c r="CU120" s="66">
        <f t="shared" si="103"/>
        <v>1.2811</v>
      </c>
      <c r="CV120" s="66">
        <f t="shared" si="103"/>
        <v>2.3751</v>
      </c>
      <c r="CW120" s="66">
        <f t="shared" si="103"/>
        <v>1.9553</v>
      </c>
      <c r="CX120" s="66">
        <f t="shared" si="103"/>
        <v>1.2511</v>
      </c>
      <c r="CY120" s="66">
        <f t="shared" si="103"/>
        <v>1.832</v>
      </c>
      <c r="CZ120" s="66">
        <f t="shared" si="103"/>
        <v>1.0532</v>
      </c>
      <c r="DA120" s="66">
        <f t="shared" si="103"/>
        <v>1.9068</v>
      </c>
      <c r="DB120" s="66">
        <f t="shared" si="103"/>
        <v>1.492</v>
      </c>
      <c r="DC120" s="66">
        <f t="shared" si="103"/>
        <v>1.9369</v>
      </c>
      <c r="DD120" s="66">
        <f t="shared" si="103"/>
        <v>2.1141</v>
      </c>
      <c r="DE120" s="66">
        <f t="shared" si="103"/>
        <v>1.2377</v>
      </c>
      <c r="DF120" s="66">
        <f t="shared" si="103"/>
        <v>1.0297</v>
      </c>
      <c r="DG120" s="66">
        <f t="shared" si="103"/>
        <v>2.2164</v>
      </c>
      <c r="DH120" s="66">
        <f t="shared" si="103"/>
        <v>1.057</v>
      </c>
      <c r="DI120" s="66">
        <f t="shared" si="103"/>
        <v>1.0461</v>
      </c>
      <c r="DJ120" s="66">
        <f t="shared" si="103"/>
        <v>1.196</v>
      </c>
      <c r="DK120" s="66">
        <f t="shared" si="103"/>
        <v>1.3924</v>
      </c>
      <c r="DL120" s="66">
        <f t="shared" si="103"/>
        <v>1.0297</v>
      </c>
      <c r="DM120" s="66">
        <f t="shared" si="103"/>
        <v>1.5361</v>
      </c>
      <c r="DN120" s="66">
        <f t="shared" si="103"/>
        <v>1.0999</v>
      </c>
      <c r="DO120" s="66">
        <f t="shared" si="103"/>
        <v>1.0438</v>
      </c>
      <c r="DP120" s="66">
        <f t="shared" si="103"/>
        <v>1.8312</v>
      </c>
      <c r="DQ120" s="66">
        <f t="shared" si="103"/>
        <v>1.2306</v>
      </c>
      <c r="DR120" s="66">
        <f t="shared" si="103"/>
        <v>1.1051</v>
      </c>
      <c r="DS120" s="66">
        <f t="shared" si="103"/>
        <v>1.1629</v>
      </c>
      <c r="DT120" s="66">
        <f t="shared" si="103"/>
        <v>1.926</v>
      </c>
      <c r="DU120" s="66">
        <f t="shared" si="103"/>
        <v>1.3189</v>
      </c>
      <c r="DV120" s="66">
        <f t="shared" si="103"/>
        <v>1.8353</v>
      </c>
      <c r="DW120" s="66">
        <f t="shared" si="103"/>
        <v>1.4037</v>
      </c>
      <c r="DX120" s="66">
        <f t="shared" si="103"/>
        <v>1.7778</v>
      </c>
      <c r="DY120" s="66">
        <f t="shared" si="103"/>
        <v>1.449</v>
      </c>
      <c r="DZ120" s="66">
        <f t="shared" si="103"/>
        <v>1.1167</v>
      </c>
      <c r="EA120" s="66">
        <f aca="true" t="shared" si="104" ref="EA120:FU120">EA110</f>
        <v>1.2259</v>
      </c>
      <c r="EB120" s="66">
        <f t="shared" si="104"/>
        <v>1.2111</v>
      </c>
      <c r="EC120" s="66">
        <f t="shared" si="104"/>
        <v>1.5219</v>
      </c>
      <c r="ED120" s="66">
        <f t="shared" si="104"/>
        <v>1.0882</v>
      </c>
      <c r="EE120" s="66">
        <f t="shared" si="104"/>
        <v>1.7293</v>
      </c>
      <c r="EF120" s="66">
        <f t="shared" si="104"/>
        <v>1.0919</v>
      </c>
      <c r="EG120" s="66">
        <f t="shared" si="104"/>
        <v>1.5581</v>
      </c>
      <c r="EH120" s="66">
        <f t="shared" si="104"/>
        <v>1.7304</v>
      </c>
      <c r="EI120" s="66">
        <f t="shared" si="104"/>
        <v>1.0297</v>
      </c>
      <c r="EJ120" s="66">
        <f t="shared" si="104"/>
        <v>1.0297</v>
      </c>
      <c r="EK120" s="66">
        <f t="shared" si="104"/>
        <v>1.1996</v>
      </c>
      <c r="EL120" s="66">
        <f t="shared" si="104"/>
        <v>1.2467</v>
      </c>
      <c r="EM120" s="66">
        <f t="shared" si="104"/>
        <v>1.2158</v>
      </c>
      <c r="EN120" s="66">
        <f t="shared" si="104"/>
        <v>1.1148</v>
      </c>
      <c r="EO120" s="66">
        <f t="shared" si="104"/>
        <v>1.2364</v>
      </c>
      <c r="EP120" s="66">
        <f t="shared" si="104"/>
        <v>1.3496</v>
      </c>
      <c r="EQ120" s="66">
        <f t="shared" si="104"/>
        <v>1.0564</v>
      </c>
      <c r="ER120" s="66">
        <f t="shared" si="104"/>
        <v>1.3735</v>
      </c>
      <c r="ES120" s="66">
        <f t="shared" si="104"/>
        <v>2.1457</v>
      </c>
      <c r="ET120" s="66">
        <f t="shared" si="104"/>
        <v>2.0204</v>
      </c>
      <c r="EU120" s="66">
        <f t="shared" si="104"/>
        <v>1.2136</v>
      </c>
      <c r="EV120" s="66">
        <f t="shared" si="104"/>
        <v>2.3307</v>
      </c>
      <c r="EW120" s="66">
        <f t="shared" si="104"/>
        <v>1.1844</v>
      </c>
      <c r="EX120" s="66">
        <f t="shared" si="104"/>
        <v>1.604</v>
      </c>
      <c r="EY120" s="66">
        <f t="shared" si="104"/>
        <v>1.1545</v>
      </c>
      <c r="EZ120" s="66">
        <f t="shared" si="104"/>
        <v>2.116</v>
      </c>
      <c r="FA120" s="66">
        <f t="shared" si="104"/>
        <v>1.0444</v>
      </c>
      <c r="FB120" s="66">
        <f t="shared" si="104"/>
        <v>1.3191</v>
      </c>
      <c r="FC120" s="66">
        <f t="shared" si="104"/>
        <v>1.0482</v>
      </c>
      <c r="FD120" s="66">
        <f t="shared" si="104"/>
        <v>1.3882</v>
      </c>
      <c r="FE120" s="66">
        <f t="shared" si="104"/>
        <v>2.204</v>
      </c>
      <c r="FF120" s="66">
        <f t="shared" si="104"/>
        <v>1.8816</v>
      </c>
      <c r="FG120" s="66">
        <f t="shared" si="104"/>
        <v>2.1814</v>
      </c>
      <c r="FH120" s="66">
        <f t="shared" si="104"/>
        <v>2.2273</v>
      </c>
      <c r="FI120" s="66">
        <f t="shared" si="104"/>
        <v>1.0792</v>
      </c>
      <c r="FJ120" s="66">
        <f t="shared" si="104"/>
        <v>1.0826</v>
      </c>
      <c r="FK120" s="66">
        <f t="shared" si="104"/>
        <v>1.0614</v>
      </c>
      <c r="FL120" s="66">
        <f t="shared" si="104"/>
        <v>1.0297</v>
      </c>
      <c r="FM120" s="66">
        <f t="shared" si="104"/>
        <v>1.0426</v>
      </c>
      <c r="FN120" s="66">
        <f t="shared" si="104"/>
        <v>1.0297</v>
      </c>
      <c r="FO120" s="66">
        <f t="shared" si="104"/>
        <v>1.1173</v>
      </c>
      <c r="FP120" s="66">
        <f t="shared" si="104"/>
        <v>1.054</v>
      </c>
      <c r="FQ120" s="66">
        <f t="shared" si="104"/>
        <v>1.1618</v>
      </c>
      <c r="FR120" s="66">
        <f t="shared" si="104"/>
        <v>2.0298</v>
      </c>
      <c r="FS120" s="66">
        <f t="shared" si="104"/>
        <v>1.9674</v>
      </c>
      <c r="FT120" s="66">
        <f t="shared" si="104"/>
        <v>2.225</v>
      </c>
      <c r="FU120" s="66">
        <f t="shared" si="104"/>
        <v>1.1718</v>
      </c>
      <c r="FV120" s="66">
        <f>FV110</f>
        <v>1.195</v>
      </c>
      <c r="FW120" s="66">
        <f>FW110</f>
        <v>2.0674</v>
      </c>
      <c r="FX120" s="66">
        <f>FX110</f>
        <v>2.2754</v>
      </c>
      <c r="FY120" s="66"/>
      <c r="FZ120" s="66"/>
      <c r="GA120" s="66"/>
      <c r="GB120" s="38"/>
      <c r="GC120" s="38"/>
      <c r="GD120" s="38"/>
      <c r="GG120" s="12"/>
    </row>
    <row r="121" spans="1:189" ht="15">
      <c r="A121" s="11" t="s">
        <v>410</v>
      </c>
      <c r="B121" s="2" t="s">
        <v>397</v>
      </c>
      <c r="C121" s="96">
        <f>ROUND(((C115*C116*C117)+(C119*C118))*C120,8)</f>
        <v>6941.55048129</v>
      </c>
      <c r="D121" s="96">
        <f aca="true" t="shared" si="105" ref="D121:BO121">ROUND(((D115*D116*D117)+(D119*D118))*D120,8)</f>
        <v>6962.57621341</v>
      </c>
      <c r="E121" s="96">
        <f t="shared" si="105"/>
        <v>6884.96992165</v>
      </c>
      <c r="F121" s="96">
        <f t="shared" si="105"/>
        <v>6894.02935599</v>
      </c>
      <c r="G121" s="96">
        <f t="shared" si="105"/>
        <v>7442.00085843</v>
      </c>
      <c r="H121" s="96">
        <f t="shared" si="105"/>
        <v>7498.41069777</v>
      </c>
      <c r="I121" s="96">
        <f t="shared" si="105"/>
        <v>6900.79521123</v>
      </c>
      <c r="J121" s="96">
        <f t="shared" si="105"/>
        <v>6666.0639601</v>
      </c>
      <c r="K121" s="96">
        <f t="shared" si="105"/>
        <v>9270.06198163</v>
      </c>
      <c r="L121" s="96">
        <f t="shared" si="105"/>
        <v>7114.82481843</v>
      </c>
      <c r="M121" s="96">
        <f t="shared" si="105"/>
        <v>7450.15206081</v>
      </c>
      <c r="N121" s="96">
        <f t="shared" si="105"/>
        <v>7167.36213302</v>
      </c>
      <c r="O121" s="96">
        <f t="shared" si="105"/>
        <v>7002.02948714</v>
      </c>
      <c r="P121" s="96">
        <f t="shared" si="105"/>
        <v>13140.19117511</v>
      </c>
      <c r="Q121" s="96">
        <f t="shared" si="105"/>
        <v>7062.34371271</v>
      </c>
      <c r="R121" s="96">
        <f t="shared" si="105"/>
        <v>8253.67569248</v>
      </c>
      <c r="S121" s="96">
        <f t="shared" si="105"/>
        <v>7140.06214174</v>
      </c>
      <c r="T121" s="96">
        <f t="shared" si="105"/>
        <v>12180.99193285</v>
      </c>
      <c r="U121" s="96">
        <f t="shared" si="105"/>
        <v>13871.06007789</v>
      </c>
      <c r="V121" s="96">
        <f t="shared" si="105"/>
        <v>9397.60671592</v>
      </c>
      <c r="W121" s="56">
        <f t="shared" si="105"/>
        <v>9058.42402686</v>
      </c>
      <c r="X121" s="96">
        <f t="shared" si="105"/>
        <v>14273.26434505</v>
      </c>
      <c r="Y121" s="96">
        <f t="shared" si="105"/>
        <v>7280.44010133</v>
      </c>
      <c r="Z121" s="96">
        <f t="shared" si="105"/>
        <v>9167.67769233</v>
      </c>
      <c r="AA121" s="96">
        <f t="shared" si="105"/>
        <v>7020.85563456</v>
      </c>
      <c r="AB121" s="96">
        <f t="shared" si="105"/>
        <v>7180.82595867</v>
      </c>
      <c r="AC121" s="96">
        <f t="shared" si="105"/>
        <v>7359.93336165</v>
      </c>
      <c r="AD121" s="96">
        <f t="shared" si="105"/>
        <v>7126.11972549</v>
      </c>
      <c r="AE121" s="96">
        <f t="shared" si="105"/>
        <v>12737.05535567</v>
      </c>
      <c r="AF121" s="96">
        <f t="shared" si="105"/>
        <v>11870.2238407</v>
      </c>
      <c r="AG121" s="96">
        <f t="shared" si="105"/>
        <v>7618.18438901</v>
      </c>
      <c r="AH121" s="96">
        <f t="shared" si="105"/>
        <v>6887.70105664</v>
      </c>
      <c r="AI121" s="96">
        <f t="shared" si="105"/>
        <v>8878.16135645</v>
      </c>
      <c r="AJ121" s="96">
        <f t="shared" si="105"/>
        <v>10002.79706614</v>
      </c>
      <c r="AK121" s="96">
        <f t="shared" si="105"/>
        <v>10249.45939983</v>
      </c>
      <c r="AL121" s="96">
        <f t="shared" si="105"/>
        <v>9536.96857738</v>
      </c>
      <c r="AM121" s="96">
        <f t="shared" si="105"/>
        <v>7567.45928114</v>
      </c>
      <c r="AN121" s="96">
        <f t="shared" si="105"/>
        <v>7907.49906227</v>
      </c>
      <c r="AO121" s="96">
        <f t="shared" si="105"/>
        <v>6778.99589174</v>
      </c>
      <c r="AP121" s="96">
        <f t="shared" si="105"/>
        <v>7078.09647575</v>
      </c>
      <c r="AQ121" s="96">
        <f t="shared" si="105"/>
        <v>10094.81163298</v>
      </c>
      <c r="AR121" s="96">
        <f t="shared" si="105"/>
        <v>7072.84555474</v>
      </c>
      <c r="AS121" s="96">
        <f t="shared" si="105"/>
        <v>7424.72920909</v>
      </c>
      <c r="AT121" s="96">
        <f t="shared" si="105"/>
        <v>7155.31905686</v>
      </c>
      <c r="AU121" s="96">
        <f t="shared" si="105"/>
        <v>9321.57770306</v>
      </c>
      <c r="AV121" s="96">
        <f t="shared" si="105"/>
        <v>9793.19515155</v>
      </c>
      <c r="AW121" s="96">
        <f t="shared" si="105"/>
        <v>11456.97395767</v>
      </c>
      <c r="AX121" s="96">
        <f t="shared" si="105"/>
        <v>15434.34856543</v>
      </c>
      <c r="AY121" s="96">
        <f t="shared" si="105"/>
        <v>7974.53859618</v>
      </c>
      <c r="AZ121" s="96">
        <f t="shared" si="105"/>
        <v>6857.50847506</v>
      </c>
      <c r="BA121" s="96">
        <f t="shared" si="105"/>
        <v>6706.57611744</v>
      </c>
      <c r="BB121" s="96">
        <f t="shared" si="105"/>
        <v>6756.67048414</v>
      </c>
      <c r="BC121" s="96">
        <f t="shared" si="105"/>
        <v>6873.31055615</v>
      </c>
      <c r="BD121" s="96">
        <f t="shared" si="105"/>
        <v>6851.35068227</v>
      </c>
      <c r="BE121" s="96">
        <f t="shared" si="105"/>
        <v>7287.14113649</v>
      </c>
      <c r="BF121" s="96">
        <f t="shared" si="105"/>
        <v>6922.58798398</v>
      </c>
      <c r="BG121" s="96">
        <f t="shared" si="105"/>
        <v>7453.22178434</v>
      </c>
      <c r="BH121" s="96">
        <f t="shared" si="105"/>
        <v>7899.0868486</v>
      </c>
      <c r="BI121" s="96">
        <f t="shared" si="105"/>
        <v>10843.90457358</v>
      </c>
      <c r="BJ121" s="96">
        <f t="shared" si="105"/>
        <v>6955.91769744</v>
      </c>
      <c r="BK121" s="96">
        <f t="shared" si="105"/>
        <v>6861.79044159</v>
      </c>
      <c r="BL121" s="96">
        <f t="shared" si="105"/>
        <v>12050.69155441</v>
      </c>
      <c r="BM121" s="96">
        <f t="shared" si="105"/>
        <v>9544.53674583</v>
      </c>
      <c r="BN121" s="96">
        <f t="shared" si="105"/>
        <v>6586.46206383</v>
      </c>
      <c r="BO121" s="96">
        <f t="shared" si="105"/>
        <v>6832.61028337</v>
      </c>
      <c r="BP121" s="96">
        <f aca="true" t="shared" si="106" ref="BP121:EA121">ROUND(((BP115*BP116*BP117)+(BP119*BP118))*BP120,8)</f>
        <v>11168.32732668</v>
      </c>
      <c r="BQ121" s="96">
        <f t="shared" si="106"/>
        <v>7361.4999971</v>
      </c>
      <c r="BR121" s="96">
        <f t="shared" si="106"/>
        <v>6831.78244336</v>
      </c>
      <c r="BS121" s="96">
        <f t="shared" si="106"/>
        <v>7403.21596495</v>
      </c>
      <c r="BT121" s="96">
        <f t="shared" si="106"/>
        <v>9755.62450553</v>
      </c>
      <c r="BU121" s="96">
        <f t="shared" si="106"/>
        <v>8457.86386373</v>
      </c>
      <c r="BV121" s="96">
        <f t="shared" si="106"/>
        <v>7234.03683084</v>
      </c>
      <c r="BW121" s="96">
        <f t="shared" si="106"/>
        <v>7237.73929463</v>
      </c>
      <c r="BX121" s="96">
        <f t="shared" si="106"/>
        <v>15010.03713247</v>
      </c>
      <c r="BY121" s="96">
        <f t="shared" si="106"/>
        <v>7311.47121236</v>
      </c>
      <c r="BZ121" s="96">
        <f t="shared" si="106"/>
        <v>10103.64669371</v>
      </c>
      <c r="CA121" s="96">
        <f t="shared" si="106"/>
        <v>11939.33420099</v>
      </c>
      <c r="CB121" s="96">
        <f t="shared" si="106"/>
        <v>7015.08542357</v>
      </c>
      <c r="CC121" s="96">
        <f t="shared" si="106"/>
        <v>11366.90326848</v>
      </c>
      <c r="CD121" s="96">
        <f t="shared" si="106"/>
        <v>13306.49265715</v>
      </c>
      <c r="CE121" s="96">
        <f t="shared" si="106"/>
        <v>12042.44147635</v>
      </c>
      <c r="CF121" s="96">
        <f t="shared" si="106"/>
        <v>12409.82852656</v>
      </c>
      <c r="CG121" s="96">
        <f t="shared" si="106"/>
        <v>11310.46342179</v>
      </c>
      <c r="CH121" s="96">
        <f t="shared" si="106"/>
        <v>12682.35642678</v>
      </c>
      <c r="CI121" s="96">
        <f t="shared" si="106"/>
        <v>7062.6556995</v>
      </c>
      <c r="CJ121" s="96">
        <f t="shared" si="106"/>
        <v>7274.77807933</v>
      </c>
      <c r="CK121" s="96">
        <f t="shared" si="106"/>
        <v>7087.44833707</v>
      </c>
      <c r="CL121" s="96">
        <f t="shared" si="106"/>
        <v>7465.69655121</v>
      </c>
      <c r="CM121" s="96">
        <f t="shared" si="106"/>
        <v>7838.33693958</v>
      </c>
      <c r="CN121" s="96">
        <f t="shared" si="106"/>
        <v>6759.96202833</v>
      </c>
      <c r="CO121" s="96">
        <f t="shared" si="106"/>
        <v>6748.38853424</v>
      </c>
      <c r="CP121" s="96">
        <f t="shared" si="106"/>
        <v>7481.13964809</v>
      </c>
      <c r="CQ121" s="96">
        <f t="shared" si="106"/>
        <v>7043.36089383</v>
      </c>
      <c r="CR121" s="96">
        <f t="shared" si="106"/>
        <v>11286.38433689</v>
      </c>
      <c r="CS121" s="96">
        <f t="shared" si="106"/>
        <v>8924.38781778</v>
      </c>
      <c r="CT121" s="96">
        <f t="shared" si="106"/>
        <v>12909.77121019</v>
      </c>
      <c r="CU121" s="96">
        <f t="shared" si="106"/>
        <v>7296.00244966</v>
      </c>
      <c r="CV121" s="96">
        <f t="shared" si="106"/>
        <v>13490.15383225</v>
      </c>
      <c r="CW121" s="96">
        <f t="shared" si="106"/>
        <v>12004.22834039</v>
      </c>
      <c r="CX121" s="96">
        <f t="shared" si="106"/>
        <v>7869.61313318</v>
      </c>
      <c r="CY121" s="96">
        <f t="shared" si="106"/>
        <v>10999.18063402</v>
      </c>
      <c r="CZ121" s="96">
        <f t="shared" si="106"/>
        <v>6748.95386598</v>
      </c>
      <c r="DA121" s="96">
        <f t="shared" si="106"/>
        <v>11776.83371695</v>
      </c>
      <c r="DB121" s="96">
        <f t="shared" si="106"/>
        <v>9435.72472676</v>
      </c>
      <c r="DC121" s="96">
        <f t="shared" si="106"/>
        <v>12058.97228562</v>
      </c>
      <c r="DD121" s="96">
        <f t="shared" si="106"/>
        <v>13100.09259265</v>
      </c>
      <c r="DE121" s="96">
        <f t="shared" si="106"/>
        <v>7802.98570617</v>
      </c>
      <c r="DF121" s="96">
        <f t="shared" si="106"/>
        <v>6551.90545218</v>
      </c>
      <c r="DG121" s="96">
        <f t="shared" si="106"/>
        <v>14001.90125518</v>
      </c>
      <c r="DH121" s="96">
        <f t="shared" si="106"/>
        <v>6639.3324495</v>
      </c>
      <c r="DI121" s="96">
        <f t="shared" si="106"/>
        <v>6629.35008357</v>
      </c>
      <c r="DJ121" s="96">
        <f t="shared" si="106"/>
        <v>7607.74792045</v>
      </c>
      <c r="DK121" s="96">
        <f t="shared" si="106"/>
        <v>8771.72725709</v>
      </c>
      <c r="DL121" s="96">
        <f t="shared" si="106"/>
        <v>6932.69934315</v>
      </c>
      <c r="DM121" s="96">
        <f t="shared" si="106"/>
        <v>10082.11030119</v>
      </c>
      <c r="DN121" s="96">
        <f t="shared" si="106"/>
        <v>7167.63091064</v>
      </c>
      <c r="DO121" s="96">
        <f t="shared" si="106"/>
        <v>6854.98206761</v>
      </c>
      <c r="DP121" s="96">
        <f t="shared" si="106"/>
        <v>11762.16483223</v>
      </c>
      <c r="DQ121" s="96">
        <f t="shared" si="106"/>
        <v>7902.46497391</v>
      </c>
      <c r="DR121" s="96">
        <f t="shared" si="106"/>
        <v>6969.91337309</v>
      </c>
      <c r="DS121" s="96">
        <f t="shared" si="106"/>
        <v>7259.76325889</v>
      </c>
      <c r="DT121" s="96">
        <f t="shared" si="106"/>
        <v>11973.87160861</v>
      </c>
      <c r="DU121" s="96">
        <f t="shared" si="106"/>
        <v>8158.91731455</v>
      </c>
      <c r="DV121" s="96">
        <f t="shared" si="106"/>
        <v>11328.34693327</v>
      </c>
      <c r="DW121" s="96">
        <f t="shared" si="106"/>
        <v>8745.27808189</v>
      </c>
      <c r="DX121" s="96">
        <f t="shared" si="106"/>
        <v>12491.39942418</v>
      </c>
      <c r="DY121" s="96">
        <f t="shared" si="106"/>
        <v>10053.26226854</v>
      </c>
      <c r="DZ121" s="96">
        <f t="shared" si="106"/>
        <v>7537.26976629</v>
      </c>
      <c r="EA121" s="96">
        <f t="shared" si="106"/>
        <v>8124.45655991</v>
      </c>
      <c r="EB121" s="96">
        <f aca="true" t="shared" si="107" ref="EB121:FX121">ROUND(((EB115*EB116*EB117)+(EB119*EB118))*EB120,8)</f>
        <v>7458.11905851</v>
      </c>
      <c r="EC121" s="96">
        <f t="shared" si="107"/>
        <v>9078.52314022</v>
      </c>
      <c r="ED121" s="96">
        <f t="shared" si="107"/>
        <v>9558.61158875</v>
      </c>
      <c r="EE121" s="96">
        <f t="shared" si="107"/>
        <v>10297.04538832</v>
      </c>
      <c r="EF121" s="96">
        <f t="shared" si="107"/>
        <v>6834.77855893</v>
      </c>
      <c r="EG121" s="96">
        <f t="shared" si="107"/>
        <v>9058.04481834</v>
      </c>
      <c r="EH121" s="96">
        <f t="shared" si="107"/>
        <v>10295.69258879</v>
      </c>
      <c r="EI121" s="96">
        <f t="shared" si="107"/>
        <v>6693.70468851</v>
      </c>
      <c r="EJ121" s="96">
        <f t="shared" si="107"/>
        <v>6634.63095677</v>
      </c>
      <c r="EK121" s="96">
        <f t="shared" si="107"/>
        <v>7450.37580851</v>
      </c>
      <c r="EL121" s="96">
        <f t="shared" si="107"/>
        <v>7621.80589682</v>
      </c>
      <c r="EM121" s="96">
        <f t="shared" si="107"/>
        <v>7537.53111481</v>
      </c>
      <c r="EN121" s="96">
        <f t="shared" si="107"/>
        <v>6925.1241668</v>
      </c>
      <c r="EO121" s="96">
        <f t="shared" si="107"/>
        <v>7605.20371023</v>
      </c>
      <c r="EP121" s="96">
        <f t="shared" si="107"/>
        <v>9134.5163902</v>
      </c>
      <c r="EQ121" s="96">
        <f t="shared" si="107"/>
        <v>7328.98640783</v>
      </c>
      <c r="ER121" s="96">
        <f t="shared" si="107"/>
        <v>9294.57256341</v>
      </c>
      <c r="ES121" s="96">
        <f t="shared" si="107"/>
        <v>12848.27552431</v>
      </c>
      <c r="ET121" s="96">
        <f t="shared" si="107"/>
        <v>12305.26680323</v>
      </c>
      <c r="EU121" s="96">
        <f t="shared" si="107"/>
        <v>7342.836819</v>
      </c>
      <c r="EV121" s="96">
        <f t="shared" si="107"/>
        <v>14972.26210078</v>
      </c>
      <c r="EW121" s="96">
        <f t="shared" si="107"/>
        <v>9960.5472458</v>
      </c>
      <c r="EX121" s="96">
        <f t="shared" si="107"/>
        <v>10727.59505644</v>
      </c>
      <c r="EY121" s="96">
        <f t="shared" si="107"/>
        <v>7110.31144531</v>
      </c>
      <c r="EZ121" s="96">
        <f t="shared" si="107"/>
        <v>12891.38268628</v>
      </c>
      <c r="FA121" s="96">
        <f t="shared" si="107"/>
        <v>7501.06273089</v>
      </c>
      <c r="FB121" s="96">
        <f t="shared" si="107"/>
        <v>8300.73082314</v>
      </c>
      <c r="FC121" s="96">
        <f t="shared" si="107"/>
        <v>6892.29017865</v>
      </c>
      <c r="FD121" s="96">
        <f t="shared" si="107"/>
        <v>8732.67002622</v>
      </c>
      <c r="FE121" s="96">
        <f t="shared" si="107"/>
        <v>13515.32322514</v>
      </c>
      <c r="FF121" s="96">
        <f t="shared" si="107"/>
        <v>11716.05756669</v>
      </c>
      <c r="FG121" s="96">
        <f t="shared" si="107"/>
        <v>13673.34667817</v>
      </c>
      <c r="FH121" s="96">
        <f t="shared" si="107"/>
        <v>13577.11787507</v>
      </c>
      <c r="FI121" s="96">
        <f t="shared" si="107"/>
        <v>6975.94599797</v>
      </c>
      <c r="FJ121" s="96">
        <f t="shared" si="107"/>
        <v>6960.8746223</v>
      </c>
      <c r="FK121" s="96">
        <f t="shared" si="107"/>
        <v>6914.1974098</v>
      </c>
      <c r="FL121" s="96">
        <f t="shared" si="107"/>
        <v>6673.54579351</v>
      </c>
      <c r="FM121" s="96">
        <f t="shared" si="107"/>
        <v>6755.980009</v>
      </c>
      <c r="FN121" s="96">
        <f t="shared" si="107"/>
        <v>6742.03753076</v>
      </c>
      <c r="FO121" s="96">
        <f t="shared" si="107"/>
        <v>7205.5374706</v>
      </c>
      <c r="FP121" s="96">
        <f t="shared" si="107"/>
        <v>6974.37798843</v>
      </c>
      <c r="FQ121" s="96">
        <f t="shared" si="107"/>
        <v>7439.29790129</v>
      </c>
      <c r="FR121" s="96">
        <f t="shared" si="107"/>
        <v>12754.73313274</v>
      </c>
      <c r="FS121" s="96">
        <f t="shared" si="107"/>
        <v>12355.43089649</v>
      </c>
      <c r="FT121" s="96">
        <f t="shared" si="107"/>
        <v>13955.29013786</v>
      </c>
      <c r="FU121" s="96">
        <f t="shared" si="107"/>
        <v>7650.61233935</v>
      </c>
      <c r="FV121" s="96">
        <f t="shared" si="107"/>
        <v>7534.39214334</v>
      </c>
      <c r="FW121" s="96">
        <f t="shared" si="107"/>
        <v>12980.62682627</v>
      </c>
      <c r="FX121" s="96">
        <f t="shared" si="107"/>
        <v>14763.09484057</v>
      </c>
      <c r="FY121" s="96"/>
      <c r="FZ121" s="96"/>
      <c r="GA121" s="96"/>
      <c r="GB121" s="66"/>
      <c r="GC121" s="66"/>
      <c r="GD121" s="66"/>
      <c r="GE121" s="93"/>
      <c r="GF121" s="93"/>
      <c r="GG121" s="12"/>
    </row>
    <row r="122" spans="1:204" ht="15">
      <c r="A122" s="40"/>
      <c r="B122" s="2" t="s">
        <v>411</v>
      </c>
      <c r="FZ122" s="96"/>
      <c r="GA122" s="96"/>
      <c r="GB122" s="66"/>
      <c r="GC122" s="66"/>
      <c r="GD122" s="66"/>
      <c r="GE122" s="66"/>
      <c r="GF122" s="66"/>
      <c r="GG122" s="12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</row>
    <row r="123" spans="1:189" ht="15">
      <c r="A123" s="40"/>
      <c r="B123" s="2" t="s">
        <v>412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9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96"/>
      <c r="GC123" s="96"/>
      <c r="GD123" s="96"/>
      <c r="GE123" s="97"/>
      <c r="GF123" s="97"/>
      <c r="GG123" s="12"/>
    </row>
    <row r="124" spans="1:189" ht="15">
      <c r="A124" s="11" t="s">
        <v>413</v>
      </c>
      <c r="B124" s="2" t="s">
        <v>414</v>
      </c>
      <c r="C124" s="21">
        <f>C96</f>
        <v>5815.5</v>
      </c>
      <c r="D124" s="21">
        <f aca="true" t="shared" si="108" ref="D124:BO124">D96</f>
        <v>38247.5</v>
      </c>
      <c r="E124" s="21">
        <f t="shared" si="108"/>
        <v>7221.4</v>
      </c>
      <c r="F124" s="21">
        <f t="shared" si="108"/>
        <v>15458.9</v>
      </c>
      <c r="G124" s="21">
        <f t="shared" si="108"/>
        <v>1047.6</v>
      </c>
      <c r="H124" s="21">
        <f t="shared" si="108"/>
        <v>952.5</v>
      </c>
      <c r="I124" s="21">
        <f t="shared" si="108"/>
        <v>10051.4</v>
      </c>
      <c r="J124" s="21">
        <f t="shared" si="108"/>
        <v>2097.6000000000004</v>
      </c>
      <c r="K124" s="21">
        <f t="shared" si="108"/>
        <v>297.4</v>
      </c>
      <c r="L124" s="21">
        <f t="shared" si="108"/>
        <v>2931.4</v>
      </c>
      <c r="M124" s="21">
        <f t="shared" si="108"/>
        <v>1489.5</v>
      </c>
      <c r="N124" s="21">
        <f t="shared" si="108"/>
        <v>49785</v>
      </c>
      <c r="O124" s="21">
        <f t="shared" si="108"/>
        <v>14928</v>
      </c>
      <c r="P124" s="21">
        <f t="shared" si="108"/>
        <v>157.1</v>
      </c>
      <c r="Q124" s="21">
        <f t="shared" si="108"/>
        <v>36461.8</v>
      </c>
      <c r="R124" s="21">
        <f t="shared" si="108"/>
        <v>453.59999999999997</v>
      </c>
      <c r="S124" s="21">
        <f t="shared" si="108"/>
        <v>1482.3</v>
      </c>
      <c r="T124" s="21">
        <f t="shared" si="108"/>
        <v>147</v>
      </c>
      <c r="U124" s="21">
        <f t="shared" si="108"/>
        <v>67.2</v>
      </c>
      <c r="V124" s="21">
        <f t="shared" si="108"/>
        <v>270</v>
      </c>
      <c r="W124" s="18">
        <f t="shared" si="108"/>
        <v>65.5</v>
      </c>
      <c r="X124" s="21">
        <f t="shared" si="108"/>
        <v>48.7</v>
      </c>
      <c r="Y124" s="21">
        <f t="shared" si="108"/>
        <v>528.6</v>
      </c>
      <c r="Z124" s="21">
        <f t="shared" si="108"/>
        <v>269.3</v>
      </c>
      <c r="AA124" s="21">
        <f t="shared" si="108"/>
        <v>26120.2</v>
      </c>
      <c r="AB124" s="21">
        <f t="shared" si="108"/>
        <v>28201.5</v>
      </c>
      <c r="AC124" s="21">
        <f t="shared" si="108"/>
        <v>935</v>
      </c>
      <c r="AD124" s="21">
        <f t="shared" si="108"/>
        <v>1068.8</v>
      </c>
      <c r="AE124" s="21">
        <f t="shared" si="108"/>
        <v>114.5</v>
      </c>
      <c r="AF124" s="21">
        <f t="shared" si="108"/>
        <v>175.6</v>
      </c>
      <c r="AG124" s="21">
        <f t="shared" si="108"/>
        <v>907.1</v>
      </c>
      <c r="AH124" s="21">
        <f t="shared" si="108"/>
        <v>1050</v>
      </c>
      <c r="AI124" s="21">
        <f t="shared" si="108"/>
        <v>328.4</v>
      </c>
      <c r="AJ124" s="21">
        <f t="shared" si="108"/>
        <v>253.70000000000002</v>
      </c>
      <c r="AK124" s="21">
        <f t="shared" si="108"/>
        <v>235.9</v>
      </c>
      <c r="AL124" s="21">
        <f t="shared" si="108"/>
        <v>270.5</v>
      </c>
      <c r="AM124" s="21">
        <f t="shared" si="108"/>
        <v>485.6</v>
      </c>
      <c r="AN124" s="21">
        <f t="shared" si="108"/>
        <v>449</v>
      </c>
      <c r="AO124" s="21">
        <f t="shared" si="108"/>
        <v>5063.4</v>
      </c>
      <c r="AP124" s="21">
        <f t="shared" si="108"/>
        <v>74870.5</v>
      </c>
      <c r="AQ124" s="21">
        <f t="shared" si="108"/>
        <v>267</v>
      </c>
      <c r="AR124" s="21">
        <f t="shared" si="108"/>
        <v>56594.4</v>
      </c>
      <c r="AS124" s="21">
        <f t="shared" si="108"/>
        <v>6124.599999999999</v>
      </c>
      <c r="AT124" s="21">
        <f t="shared" si="108"/>
        <v>2572.3</v>
      </c>
      <c r="AU124" s="21">
        <f t="shared" si="108"/>
        <v>357.7</v>
      </c>
      <c r="AV124" s="21">
        <f t="shared" si="108"/>
        <v>306</v>
      </c>
      <c r="AW124" s="21">
        <f t="shared" si="108"/>
        <v>222.4</v>
      </c>
      <c r="AX124" s="21">
        <f t="shared" si="108"/>
        <v>45.800000000000004</v>
      </c>
      <c r="AY124" s="21">
        <f t="shared" si="108"/>
        <v>582.3</v>
      </c>
      <c r="AZ124" s="21">
        <f t="shared" si="108"/>
        <v>10355.099999999999</v>
      </c>
      <c r="BA124" s="21">
        <f t="shared" si="108"/>
        <v>8575.3</v>
      </c>
      <c r="BB124" s="21">
        <f t="shared" si="108"/>
        <v>7208.6</v>
      </c>
      <c r="BC124" s="21">
        <f t="shared" si="108"/>
        <v>30041.800000000003</v>
      </c>
      <c r="BD124" s="21">
        <f t="shared" si="108"/>
        <v>4405.3</v>
      </c>
      <c r="BE124" s="21">
        <f t="shared" si="108"/>
        <v>1434.5</v>
      </c>
      <c r="BF124" s="21">
        <f t="shared" si="108"/>
        <v>22408.9</v>
      </c>
      <c r="BG124" s="21">
        <f t="shared" si="108"/>
        <v>942.2</v>
      </c>
      <c r="BH124" s="21">
        <f t="shared" si="108"/>
        <v>648.5</v>
      </c>
      <c r="BI124" s="21">
        <f t="shared" si="108"/>
        <v>238.6</v>
      </c>
      <c r="BJ124" s="21">
        <f t="shared" si="108"/>
        <v>5667.7</v>
      </c>
      <c r="BK124" s="21">
        <f t="shared" si="108"/>
        <v>13952.2</v>
      </c>
      <c r="BL124" s="21">
        <f t="shared" si="108"/>
        <v>165.8</v>
      </c>
      <c r="BM124" s="21">
        <f t="shared" si="108"/>
        <v>305.5</v>
      </c>
      <c r="BN124" s="21">
        <f t="shared" si="108"/>
        <v>3775.8</v>
      </c>
      <c r="BO124" s="21">
        <f t="shared" si="108"/>
        <v>1630.8999999999999</v>
      </c>
      <c r="BP124" s="21">
        <f aca="true" t="shared" si="109" ref="BP124:EA124">BP96</f>
        <v>207.7</v>
      </c>
      <c r="BQ124" s="21">
        <f t="shared" si="109"/>
        <v>5334</v>
      </c>
      <c r="BR124" s="21">
        <f t="shared" si="109"/>
        <v>4530.5</v>
      </c>
      <c r="BS124" s="21">
        <f t="shared" si="109"/>
        <v>1153.2</v>
      </c>
      <c r="BT124" s="21">
        <f t="shared" si="109"/>
        <v>331</v>
      </c>
      <c r="BU124" s="21">
        <f t="shared" si="109"/>
        <v>446.70000000000005</v>
      </c>
      <c r="BV124" s="21">
        <f t="shared" si="109"/>
        <v>1301.6000000000001</v>
      </c>
      <c r="BW124" s="21">
        <f t="shared" si="109"/>
        <v>1724</v>
      </c>
      <c r="BX124" s="21">
        <f t="shared" si="109"/>
        <v>82.39999999999999</v>
      </c>
      <c r="BY124" s="21">
        <f t="shared" si="109"/>
        <v>573.3000000000001</v>
      </c>
      <c r="BZ124" s="21">
        <f t="shared" si="109"/>
        <v>234.10000000000002</v>
      </c>
      <c r="CA124" s="21">
        <f t="shared" si="109"/>
        <v>188.10000000000002</v>
      </c>
      <c r="CB124" s="21">
        <f t="shared" si="109"/>
        <v>80816.3</v>
      </c>
      <c r="CC124" s="21">
        <f t="shared" si="109"/>
        <v>175.8</v>
      </c>
      <c r="CD124" s="21">
        <f t="shared" si="109"/>
        <v>79.1</v>
      </c>
      <c r="CE124" s="21">
        <f t="shared" si="109"/>
        <v>149.89999999999998</v>
      </c>
      <c r="CF124" s="21">
        <f t="shared" si="109"/>
        <v>117</v>
      </c>
      <c r="CG124" s="21">
        <f t="shared" si="109"/>
        <v>183</v>
      </c>
      <c r="CH124" s="21">
        <f t="shared" si="109"/>
        <v>121.3</v>
      </c>
      <c r="CI124" s="21">
        <f t="shared" si="109"/>
        <v>735.8</v>
      </c>
      <c r="CJ124" s="21">
        <f t="shared" si="109"/>
        <v>1088.5</v>
      </c>
      <c r="CK124" s="21">
        <f t="shared" si="109"/>
        <v>4792.7</v>
      </c>
      <c r="CL124" s="21">
        <f t="shared" si="109"/>
        <v>1323.2</v>
      </c>
      <c r="CM124" s="21">
        <f t="shared" si="109"/>
        <v>770.2</v>
      </c>
      <c r="CN124" s="21">
        <f t="shared" si="109"/>
        <v>26075</v>
      </c>
      <c r="CO124" s="21">
        <f t="shared" si="109"/>
        <v>14639.4</v>
      </c>
      <c r="CP124" s="21">
        <f t="shared" si="109"/>
        <v>1126.2</v>
      </c>
      <c r="CQ124" s="21">
        <f t="shared" si="109"/>
        <v>1435.8</v>
      </c>
      <c r="CR124" s="21">
        <f t="shared" si="109"/>
        <v>198.3</v>
      </c>
      <c r="CS124" s="21">
        <f t="shared" si="109"/>
        <v>337.6</v>
      </c>
      <c r="CT124" s="21">
        <f t="shared" si="109"/>
        <v>110.7</v>
      </c>
      <c r="CU124" s="21">
        <f t="shared" si="109"/>
        <v>33.6</v>
      </c>
      <c r="CV124" s="21">
        <f t="shared" si="109"/>
        <v>55.5</v>
      </c>
      <c r="CW124" s="21">
        <f t="shared" si="109"/>
        <v>167.1</v>
      </c>
      <c r="CX124" s="21">
        <f t="shared" si="109"/>
        <v>451.5</v>
      </c>
      <c r="CY124" s="21">
        <f t="shared" si="109"/>
        <v>50.900000000000006</v>
      </c>
      <c r="CZ124" s="21">
        <f t="shared" si="109"/>
        <v>2300.6</v>
      </c>
      <c r="DA124" s="21">
        <f t="shared" si="109"/>
        <v>180</v>
      </c>
      <c r="DB124" s="21">
        <f t="shared" si="109"/>
        <v>308</v>
      </c>
      <c r="DC124" s="21">
        <f t="shared" si="109"/>
        <v>172</v>
      </c>
      <c r="DD124" s="21">
        <f t="shared" si="109"/>
        <v>124.9</v>
      </c>
      <c r="DE124" s="21">
        <f t="shared" si="109"/>
        <v>462.8</v>
      </c>
      <c r="DF124" s="21">
        <f t="shared" si="109"/>
        <v>21558.5</v>
      </c>
      <c r="DG124" s="21">
        <f t="shared" si="109"/>
        <v>97.7</v>
      </c>
      <c r="DH124" s="21">
        <f t="shared" si="109"/>
        <v>2224.8</v>
      </c>
      <c r="DI124" s="21">
        <f t="shared" si="109"/>
        <v>2821</v>
      </c>
      <c r="DJ124" s="21">
        <f t="shared" si="109"/>
        <v>665.1</v>
      </c>
      <c r="DK124" s="21">
        <f t="shared" si="109"/>
        <v>367.29999999999995</v>
      </c>
      <c r="DL124" s="21">
        <f t="shared" si="109"/>
        <v>6029</v>
      </c>
      <c r="DM124" s="21">
        <f t="shared" si="109"/>
        <v>311.5</v>
      </c>
      <c r="DN124" s="21">
        <f t="shared" si="109"/>
        <v>1428.3</v>
      </c>
      <c r="DO124" s="21">
        <f t="shared" si="109"/>
        <v>2990.4</v>
      </c>
      <c r="DP124" s="21">
        <f t="shared" si="109"/>
        <v>200.1</v>
      </c>
      <c r="DQ124" s="21">
        <f t="shared" si="109"/>
        <v>497.29999999999995</v>
      </c>
      <c r="DR124" s="21">
        <f t="shared" si="109"/>
        <v>1330.5</v>
      </c>
      <c r="DS124" s="21">
        <f t="shared" si="109"/>
        <v>825.9</v>
      </c>
      <c r="DT124" s="21">
        <f t="shared" si="109"/>
        <v>174.9</v>
      </c>
      <c r="DU124" s="21">
        <f t="shared" si="109"/>
        <v>411.1</v>
      </c>
      <c r="DV124" s="21">
        <f t="shared" si="109"/>
        <v>199</v>
      </c>
      <c r="DW124" s="21">
        <f t="shared" si="109"/>
        <v>360.6</v>
      </c>
      <c r="DX124" s="21">
        <f t="shared" si="109"/>
        <v>214.3</v>
      </c>
      <c r="DY124" s="21">
        <f t="shared" si="109"/>
        <v>333.6</v>
      </c>
      <c r="DZ124" s="21">
        <f t="shared" si="109"/>
        <v>1115.5</v>
      </c>
      <c r="EA124" s="21">
        <f t="shared" si="109"/>
        <v>520.3</v>
      </c>
      <c r="EB124" s="21">
        <f aca="true" t="shared" si="110" ref="EB124:FX124">EB96</f>
        <v>592.2</v>
      </c>
      <c r="EC124" s="21">
        <f t="shared" si="110"/>
        <v>290.2</v>
      </c>
      <c r="ED124" s="21">
        <f t="shared" si="110"/>
        <v>1645.8</v>
      </c>
      <c r="EE124" s="21">
        <f t="shared" si="110"/>
        <v>227.2</v>
      </c>
      <c r="EF124" s="21">
        <f t="shared" si="110"/>
        <v>1571.8999999999999</v>
      </c>
      <c r="EG124" s="21">
        <f t="shared" si="110"/>
        <v>272.7</v>
      </c>
      <c r="EH124" s="21">
        <f t="shared" si="110"/>
        <v>226.9</v>
      </c>
      <c r="EI124" s="21">
        <f t="shared" si="110"/>
        <v>17128.3</v>
      </c>
      <c r="EJ124" s="21">
        <f t="shared" si="110"/>
        <v>8579.9</v>
      </c>
      <c r="EK124" s="21">
        <f t="shared" si="110"/>
        <v>647.8</v>
      </c>
      <c r="EL124" s="21">
        <f t="shared" si="110"/>
        <v>454.1</v>
      </c>
      <c r="EM124" s="21">
        <f t="shared" si="110"/>
        <v>569</v>
      </c>
      <c r="EN124" s="21">
        <f t="shared" si="110"/>
        <v>1041.6</v>
      </c>
      <c r="EO124" s="21">
        <f t="shared" si="110"/>
        <v>469.3</v>
      </c>
      <c r="EP124" s="21">
        <f t="shared" si="110"/>
        <v>392.79999999999995</v>
      </c>
      <c r="EQ124" s="21">
        <f t="shared" si="110"/>
        <v>2234.7</v>
      </c>
      <c r="ER124" s="21">
        <f t="shared" si="110"/>
        <v>378.6</v>
      </c>
      <c r="ES124" s="21">
        <f t="shared" si="110"/>
        <v>116.5</v>
      </c>
      <c r="ET124" s="21">
        <f t="shared" si="110"/>
        <v>199.6</v>
      </c>
      <c r="EU124" s="21">
        <f t="shared" si="110"/>
        <v>580.1</v>
      </c>
      <c r="EV124" s="21">
        <f t="shared" si="110"/>
        <v>67.3</v>
      </c>
      <c r="EW124" s="21">
        <f t="shared" si="110"/>
        <v>721.6</v>
      </c>
      <c r="EX124" s="21">
        <f t="shared" si="110"/>
        <v>259.5</v>
      </c>
      <c r="EY124" s="21">
        <f t="shared" si="110"/>
        <v>240</v>
      </c>
      <c r="EZ124" s="21">
        <f t="shared" si="110"/>
        <v>124.4</v>
      </c>
      <c r="FA124" s="21">
        <f t="shared" si="110"/>
        <v>2940.8</v>
      </c>
      <c r="FB124" s="21">
        <f t="shared" si="110"/>
        <v>411</v>
      </c>
      <c r="FC124" s="21">
        <f t="shared" si="110"/>
        <v>2667.4</v>
      </c>
      <c r="FD124" s="21">
        <f t="shared" si="110"/>
        <v>369.8</v>
      </c>
      <c r="FE124" s="21">
        <f t="shared" si="110"/>
        <v>101</v>
      </c>
      <c r="FF124" s="21">
        <f t="shared" si="110"/>
        <v>186.7</v>
      </c>
      <c r="FG124" s="21">
        <f t="shared" si="110"/>
        <v>107</v>
      </c>
      <c r="FH124" s="21">
        <f t="shared" si="110"/>
        <v>94.8</v>
      </c>
      <c r="FI124" s="21">
        <f t="shared" si="110"/>
        <v>1811.3</v>
      </c>
      <c r="FJ124" s="21">
        <f t="shared" si="110"/>
        <v>1749.9</v>
      </c>
      <c r="FK124" s="21">
        <f t="shared" si="110"/>
        <v>2143.3</v>
      </c>
      <c r="FL124" s="21">
        <f t="shared" si="110"/>
        <v>4315.9</v>
      </c>
      <c r="FM124" s="21">
        <f t="shared" si="110"/>
        <v>3075.9</v>
      </c>
      <c r="FN124" s="21">
        <f t="shared" si="110"/>
        <v>18867</v>
      </c>
      <c r="FO124" s="21">
        <f t="shared" si="110"/>
        <v>1104.1999999999998</v>
      </c>
      <c r="FP124" s="21">
        <f t="shared" si="110"/>
        <v>2280.4</v>
      </c>
      <c r="FQ124" s="21">
        <f t="shared" si="110"/>
        <v>831.5</v>
      </c>
      <c r="FR124" s="21">
        <f t="shared" si="110"/>
        <v>147.3</v>
      </c>
      <c r="FS124" s="21">
        <f t="shared" si="110"/>
        <v>163.9</v>
      </c>
      <c r="FT124" s="21">
        <f t="shared" si="110"/>
        <v>95.39999999999999</v>
      </c>
      <c r="FU124" s="21">
        <f t="shared" si="110"/>
        <v>782.9</v>
      </c>
      <c r="FV124" s="21">
        <f t="shared" si="110"/>
        <v>670.4</v>
      </c>
      <c r="FW124" s="21">
        <f t="shared" si="110"/>
        <v>137.3</v>
      </c>
      <c r="FX124" s="21">
        <f t="shared" si="110"/>
        <v>82</v>
      </c>
      <c r="FY124" s="21"/>
      <c r="FZ124" s="38">
        <f>SUM(C126:FY126)</f>
        <v>0</v>
      </c>
      <c r="GA124" s="38"/>
      <c r="GB124" s="96"/>
      <c r="GC124" s="96"/>
      <c r="GD124" s="96"/>
      <c r="GE124" s="97"/>
      <c r="GF124" s="97"/>
      <c r="GG124" s="12"/>
    </row>
    <row r="125" spans="1:189" ht="15">
      <c r="A125" s="11" t="s">
        <v>415</v>
      </c>
      <c r="B125" s="2" t="s">
        <v>416</v>
      </c>
      <c r="C125" s="38">
        <f aca="true" t="shared" si="111" ref="C125:BN125">ROUND(C124*C121,2)</f>
        <v>40368586.82</v>
      </c>
      <c r="D125" s="38">
        <f t="shared" si="111"/>
        <v>266301133.72</v>
      </c>
      <c r="E125" s="38">
        <f t="shared" si="111"/>
        <v>49719121.79</v>
      </c>
      <c r="F125" s="38">
        <f t="shared" si="111"/>
        <v>106574110.41</v>
      </c>
      <c r="G125" s="38">
        <f t="shared" si="111"/>
        <v>7796240.1</v>
      </c>
      <c r="H125" s="38">
        <f t="shared" si="111"/>
        <v>7142236.19</v>
      </c>
      <c r="I125" s="38">
        <f t="shared" si="111"/>
        <v>69362652.99</v>
      </c>
      <c r="J125" s="38">
        <f t="shared" si="111"/>
        <v>13982735.76</v>
      </c>
      <c r="K125" s="38">
        <f t="shared" si="111"/>
        <v>2756916.43</v>
      </c>
      <c r="L125" s="38">
        <f t="shared" si="111"/>
        <v>20856397.47</v>
      </c>
      <c r="M125" s="38">
        <f t="shared" si="111"/>
        <v>11097001.49</v>
      </c>
      <c r="N125" s="38">
        <f t="shared" si="111"/>
        <v>356827123.79</v>
      </c>
      <c r="O125" s="38">
        <f t="shared" si="111"/>
        <v>104526296.18</v>
      </c>
      <c r="P125" s="38">
        <f t="shared" si="111"/>
        <v>2064324.03</v>
      </c>
      <c r="Q125" s="38">
        <f t="shared" si="111"/>
        <v>257505763.98</v>
      </c>
      <c r="R125" s="38">
        <f t="shared" si="111"/>
        <v>3743867.29</v>
      </c>
      <c r="S125" s="38">
        <f t="shared" si="111"/>
        <v>10583714.11</v>
      </c>
      <c r="T125" s="38">
        <f t="shared" si="111"/>
        <v>1790605.81</v>
      </c>
      <c r="U125" s="38">
        <f t="shared" si="111"/>
        <v>932135.24</v>
      </c>
      <c r="V125" s="38">
        <f t="shared" si="111"/>
        <v>2537353.81</v>
      </c>
      <c r="W125" s="39">
        <f t="shared" si="111"/>
        <v>593326.77</v>
      </c>
      <c r="X125" s="38">
        <f t="shared" si="111"/>
        <v>695107.97</v>
      </c>
      <c r="Y125" s="38">
        <f t="shared" si="111"/>
        <v>3848440.64</v>
      </c>
      <c r="Z125" s="38">
        <f t="shared" si="111"/>
        <v>2468855.6</v>
      </c>
      <c r="AA125" s="38">
        <f t="shared" si="111"/>
        <v>183386153.35</v>
      </c>
      <c r="AB125" s="38">
        <f t="shared" si="111"/>
        <v>202510063.27</v>
      </c>
      <c r="AC125" s="38">
        <f t="shared" si="111"/>
        <v>6881537.69</v>
      </c>
      <c r="AD125" s="38">
        <f t="shared" si="111"/>
        <v>7616396.76</v>
      </c>
      <c r="AE125" s="38">
        <f t="shared" si="111"/>
        <v>1458392.84</v>
      </c>
      <c r="AF125" s="38">
        <f t="shared" si="111"/>
        <v>2084411.31</v>
      </c>
      <c r="AG125" s="38">
        <f t="shared" si="111"/>
        <v>6910455.06</v>
      </c>
      <c r="AH125" s="38">
        <f t="shared" si="111"/>
        <v>7232086.11</v>
      </c>
      <c r="AI125" s="38">
        <f t="shared" si="111"/>
        <v>2915588.19</v>
      </c>
      <c r="AJ125" s="38">
        <f t="shared" si="111"/>
        <v>2537709.62</v>
      </c>
      <c r="AK125" s="38">
        <f t="shared" si="111"/>
        <v>2417847.47</v>
      </c>
      <c r="AL125" s="38">
        <f t="shared" si="111"/>
        <v>2579750</v>
      </c>
      <c r="AM125" s="38">
        <f t="shared" si="111"/>
        <v>3674758.23</v>
      </c>
      <c r="AN125" s="38">
        <f t="shared" si="111"/>
        <v>3550467.08</v>
      </c>
      <c r="AO125" s="38">
        <f t="shared" si="111"/>
        <v>34324767.8</v>
      </c>
      <c r="AP125" s="38">
        <f t="shared" si="111"/>
        <v>529940622.19</v>
      </c>
      <c r="AQ125" s="38">
        <f t="shared" si="111"/>
        <v>2695314.71</v>
      </c>
      <c r="AR125" s="38">
        <f t="shared" si="111"/>
        <v>400283450.46</v>
      </c>
      <c r="AS125" s="38">
        <f t="shared" si="111"/>
        <v>45473496.51</v>
      </c>
      <c r="AT125" s="38">
        <f t="shared" si="111"/>
        <v>18405627.21</v>
      </c>
      <c r="AU125" s="38">
        <f t="shared" si="111"/>
        <v>3334328.34</v>
      </c>
      <c r="AV125" s="38">
        <f t="shared" si="111"/>
        <v>2996717.72</v>
      </c>
      <c r="AW125" s="38">
        <f t="shared" si="111"/>
        <v>2548031.01</v>
      </c>
      <c r="AX125" s="38">
        <f t="shared" si="111"/>
        <v>706893.16</v>
      </c>
      <c r="AY125" s="38">
        <f t="shared" si="111"/>
        <v>4643573.82</v>
      </c>
      <c r="AZ125" s="38">
        <f t="shared" si="111"/>
        <v>71010186.01</v>
      </c>
      <c r="BA125" s="38">
        <f t="shared" si="111"/>
        <v>57510902.18</v>
      </c>
      <c r="BB125" s="38">
        <f t="shared" si="111"/>
        <v>48706134.85</v>
      </c>
      <c r="BC125" s="38">
        <f t="shared" si="111"/>
        <v>206486621.07</v>
      </c>
      <c r="BD125" s="38">
        <f t="shared" si="111"/>
        <v>30182255.16</v>
      </c>
      <c r="BE125" s="38">
        <f t="shared" si="111"/>
        <v>10453403.96</v>
      </c>
      <c r="BF125" s="38">
        <f t="shared" si="111"/>
        <v>155127581.87</v>
      </c>
      <c r="BG125" s="38">
        <f t="shared" si="111"/>
        <v>7022425.57</v>
      </c>
      <c r="BH125" s="38">
        <f t="shared" si="111"/>
        <v>5122557.82</v>
      </c>
      <c r="BI125" s="38">
        <f t="shared" si="111"/>
        <v>2587355.63</v>
      </c>
      <c r="BJ125" s="38">
        <f t="shared" si="111"/>
        <v>39424054.73</v>
      </c>
      <c r="BK125" s="38">
        <f t="shared" si="111"/>
        <v>95737072.6</v>
      </c>
      <c r="BL125" s="38">
        <f t="shared" si="111"/>
        <v>1998004.66</v>
      </c>
      <c r="BM125" s="38">
        <f t="shared" si="111"/>
        <v>2915855.98</v>
      </c>
      <c r="BN125" s="38">
        <f t="shared" si="111"/>
        <v>24869163.46</v>
      </c>
      <c r="BO125" s="38">
        <f aca="true" t="shared" si="112" ref="BO125:DZ125">ROUND(BO124*BO121,2)</f>
        <v>11143304.11</v>
      </c>
      <c r="BP125" s="38">
        <f t="shared" si="112"/>
        <v>2319661.59</v>
      </c>
      <c r="BQ125" s="38">
        <f t="shared" si="112"/>
        <v>39266240.98</v>
      </c>
      <c r="BR125" s="38">
        <f t="shared" si="112"/>
        <v>30951390.36</v>
      </c>
      <c r="BS125" s="38">
        <f t="shared" si="112"/>
        <v>8537388.65</v>
      </c>
      <c r="BT125" s="38">
        <f t="shared" si="112"/>
        <v>3229111.71</v>
      </c>
      <c r="BU125" s="38">
        <f t="shared" si="112"/>
        <v>3778127.79</v>
      </c>
      <c r="BV125" s="38">
        <f t="shared" si="112"/>
        <v>9415822.34</v>
      </c>
      <c r="BW125" s="38">
        <f t="shared" si="112"/>
        <v>12477862.54</v>
      </c>
      <c r="BX125" s="38">
        <f t="shared" si="112"/>
        <v>1236827.06</v>
      </c>
      <c r="BY125" s="38">
        <f t="shared" si="112"/>
        <v>4191666.45</v>
      </c>
      <c r="BZ125" s="38">
        <f t="shared" si="112"/>
        <v>2365263.69</v>
      </c>
      <c r="CA125" s="38">
        <f t="shared" si="112"/>
        <v>2245788.76</v>
      </c>
      <c r="CB125" s="38">
        <f t="shared" si="112"/>
        <v>566933248.12</v>
      </c>
      <c r="CC125" s="38">
        <f t="shared" si="112"/>
        <v>1998301.59</v>
      </c>
      <c r="CD125" s="38">
        <f t="shared" si="112"/>
        <v>1052543.57</v>
      </c>
      <c r="CE125" s="38">
        <f t="shared" si="112"/>
        <v>1805161.98</v>
      </c>
      <c r="CF125" s="38">
        <f t="shared" si="112"/>
        <v>1451949.94</v>
      </c>
      <c r="CG125" s="38">
        <f t="shared" si="112"/>
        <v>2069814.81</v>
      </c>
      <c r="CH125" s="38">
        <f t="shared" si="112"/>
        <v>1538369.83</v>
      </c>
      <c r="CI125" s="38">
        <f t="shared" si="112"/>
        <v>5196702.06</v>
      </c>
      <c r="CJ125" s="38">
        <f t="shared" si="112"/>
        <v>7918595.94</v>
      </c>
      <c r="CK125" s="38">
        <f t="shared" si="112"/>
        <v>33968013.65</v>
      </c>
      <c r="CL125" s="38">
        <f t="shared" si="112"/>
        <v>9878609.68</v>
      </c>
      <c r="CM125" s="38">
        <f t="shared" si="112"/>
        <v>6037087.11</v>
      </c>
      <c r="CN125" s="38">
        <f t="shared" si="112"/>
        <v>176266009.89</v>
      </c>
      <c r="CO125" s="38">
        <f t="shared" si="112"/>
        <v>98792359.11</v>
      </c>
      <c r="CP125" s="38">
        <f t="shared" si="112"/>
        <v>8425259.47</v>
      </c>
      <c r="CQ125" s="38">
        <f t="shared" si="112"/>
        <v>10112857.57</v>
      </c>
      <c r="CR125" s="38">
        <f t="shared" si="112"/>
        <v>2238090.01</v>
      </c>
      <c r="CS125" s="38">
        <f t="shared" si="112"/>
        <v>3012873.33</v>
      </c>
      <c r="CT125" s="38">
        <f t="shared" si="112"/>
        <v>1429111.67</v>
      </c>
      <c r="CU125" s="38">
        <f t="shared" si="112"/>
        <v>245145.68</v>
      </c>
      <c r="CV125" s="38">
        <f t="shared" si="112"/>
        <v>748703.54</v>
      </c>
      <c r="CW125" s="38">
        <f t="shared" si="112"/>
        <v>2005906.56</v>
      </c>
      <c r="CX125" s="38">
        <f t="shared" si="112"/>
        <v>3553130.33</v>
      </c>
      <c r="CY125" s="38">
        <f t="shared" si="112"/>
        <v>559858.29</v>
      </c>
      <c r="CZ125" s="38">
        <f t="shared" si="112"/>
        <v>15526643.26</v>
      </c>
      <c r="DA125" s="38">
        <f t="shared" si="112"/>
        <v>2119830.07</v>
      </c>
      <c r="DB125" s="38">
        <f t="shared" si="112"/>
        <v>2906203.22</v>
      </c>
      <c r="DC125" s="38">
        <f t="shared" si="112"/>
        <v>2074143.23</v>
      </c>
      <c r="DD125" s="38">
        <f t="shared" si="112"/>
        <v>1636201.56</v>
      </c>
      <c r="DE125" s="38">
        <f t="shared" si="112"/>
        <v>3611221.78</v>
      </c>
      <c r="DF125" s="38">
        <f t="shared" si="112"/>
        <v>141249253.69</v>
      </c>
      <c r="DG125" s="38">
        <f t="shared" si="112"/>
        <v>1367985.75</v>
      </c>
      <c r="DH125" s="38">
        <f t="shared" si="112"/>
        <v>14771186.83</v>
      </c>
      <c r="DI125" s="38">
        <f t="shared" si="112"/>
        <v>18701396.59</v>
      </c>
      <c r="DJ125" s="38">
        <f t="shared" si="112"/>
        <v>5059913.14</v>
      </c>
      <c r="DK125" s="38">
        <f t="shared" si="112"/>
        <v>3221855.42</v>
      </c>
      <c r="DL125" s="38">
        <f t="shared" si="112"/>
        <v>41797244.34</v>
      </c>
      <c r="DM125" s="38">
        <f t="shared" si="112"/>
        <v>3140577.36</v>
      </c>
      <c r="DN125" s="38">
        <f t="shared" si="112"/>
        <v>10237527.23</v>
      </c>
      <c r="DO125" s="38">
        <f t="shared" si="112"/>
        <v>20499138.37</v>
      </c>
      <c r="DP125" s="38">
        <f t="shared" si="112"/>
        <v>2353609.18</v>
      </c>
      <c r="DQ125" s="38">
        <f t="shared" si="112"/>
        <v>3929895.83</v>
      </c>
      <c r="DR125" s="38">
        <f t="shared" si="112"/>
        <v>9273469.74</v>
      </c>
      <c r="DS125" s="38">
        <f t="shared" si="112"/>
        <v>5995838.48</v>
      </c>
      <c r="DT125" s="38">
        <f t="shared" si="112"/>
        <v>2094230.14</v>
      </c>
      <c r="DU125" s="38">
        <f t="shared" si="112"/>
        <v>3354130.91</v>
      </c>
      <c r="DV125" s="38">
        <f t="shared" si="112"/>
        <v>2254341.04</v>
      </c>
      <c r="DW125" s="38">
        <f t="shared" si="112"/>
        <v>3153547.28</v>
      </c>
      <c r="DX125" s="38">
        <f t="shared" si="112"/>
        <v>2676906.9</v>
      </c>
      <c r="DY125" s="38">
        <f t="shared" si="112"/>
        <v>3353768.29</v>
      </c>
      <c r="DZ125" s="38">
        <f t="shared" si="112"/>
        <v>8407824.42</v>
      </c>
      <c r="EA125" s="38">
        <f aca="true" t="shared" si="113" ref="EA125:FX125">ROUND(EA124*EA121,2)</f>
        <v>4227154.75</v>
      </c>
      <c r="EB125" s="38">
        <f t="shared" si="113"/>
        <v>4416698.11</v>
      </c>
      <c r="EC125" s="38">
        <f t="shared" si="113"/>
        <v>2634587.42</v>
      </c>
      <c r="ED125" s="38">
        <f t="shared" si="113"/>
        <v>15731562.95</v>
      </c>
      <c r="EE125" s="38">
        <f t="shared" si="113"/>
        <v>2339488.71</v>
      </c>
      <c r="EF125" s="38">
        <f t="shared" si="113"/>
        <v>10743588.42</v>
      </c>
      <c r="EG125" s="38">
        <f t="shared" si="113"/>
        <v>2470128.82</v>
      </c>
      <c r="EH125" s="38">
        <f t="shared" si="113"/>
        <v>2336092.65</v>
      </c>
      <c r="EI125" s="38">
        <f t="shared" si="113"/>
        <v>114651782.02</v>
      </c>
      <c r="EJ125" s="38">
        <f t="shared" si="113"/>
        <v>56924470.15</v>
      </c>
      <c r="EK125" s="38">
        <f t="shared" si="113"/>
        <v>4826353.45</v>
      </c>
      <c r="EL125" s="38">
        <f t="shared" si="113"/>
        <v>3461062.06</v>
      </c>
      <c r="EM125" s="38">
        <f t="shared" si="113"/>
        <v>4288855.2</v>
      </c>
      <c r="EN125" s="38">
        <f t="shared" si="113"/>
        <v>7213209.33</v>
      </c>
      <c r="EO125" s="38">
        <f t="shared" si="113"/>
        <v>3569122.1</v>
      </c>
      <c r="EP125" s="38">
        <f t="shared" si="113"/>
        <v>3588038.04</v>
      </c>
      <c r="EQ125" s="38">
        <f t="shared" si="113"/>
        <v>16378085.93</v>
      </c>
      <c r="ER125" s="38">
        <f t="shared" si="113"/>
        <v>3518925.17</v>
      </c>
      <c r="ES125" s="38">
        <f t="shared" si="113"/>
        <v>1496824.1</v>
      </c>
      <c r="ET125" s="38">
        <f t="shared" si="113"/>
        <v>2456131.25</v>
      </c>
      <c r="EU125" s="38">
        <f t="shared" si="113"/>
        <v>4259579.64</v>
      </c>
      <c r="EV125" s="38">
        <f t="shared" si="113"/>
        <v>1007633.24</v>
      </c>
      <c r="EW125" s="38">
        <f t="shared" si="113"/>
        <v>7187530.89</v>
      </c>
      <c r="EX125" s="38">
        <f t="shared" si="113"/>
        <v>2783810.92</v>
      </c>
      <c r="EY125" s="38">
        <f t="shared" si="113"/>
        <v>1706474.75</v>
      </c>
      <c r="EZ125" s="38">
        <f t="shared" si="113"/>
        <v>1603688.01</v>
      </c>
      <c r="FA125" s="38">
        <f t="shared" si="113"/>
        <v>22059125.28</v>
      </c>
      <c r="FB125" s="38">
        <f t="shared" si="113"/>
        <v>3411600.37</v>
      </c>
      <c r="FC125" s="38">
        <f t="shared" si="113"/>
        <v>18384494.82</v>
      </c>
      <c r="FD125" s="38">
        <f t="shared" si="113"/>
        <v>3229341.38</v>
      </c>
      <c r="FE125" s="38">
        <f t="shared" si="113"/>
        <v>1365047.65</v>
      </c>
      <c r="FF125" s="38">
        <f t="shared" si="113"/>
        <v>2187387.95</v>
      </c>
      <c r="FG125" s="38">
        <f t="shared" si="113"/>
        <v>1463048.09</v>
      </c>
      <c r="FH125" s="38">
        <f t="shared" si="113"/>
        <v>1287110.77</v>
      </c>
      <c r="FI125" s="38">
        <f t="shared" si="113"/>
        <v>12635530.99</v>
      </c>
      <c r="FJ125" s="38">
        <f t="shared" si="113"/>
        <v>12180834.5</v>
      </c>
      <c r="FK125" s="38">
        <f t="shared" si="113"/>
        <v>14819199.31</v>
      </c>
      <c r="FL125" s="38">
        <f t="shared" si="113"/>
        <v>28802356.29</v>
      </c>
      <c r="FM125" s="38">
        <f t="shared" si="113"/>
        <v>20780718.91</v>
      </c>
      <c r="FN125" s="38">
        <f t="shared" si="113"/>
        <v>127202022.09</v>
      </c>
      <c r="FO125" s="38">
        <f t="shared" si="113"/>
        <v>7956354.48</v>
      </c>
      <c r="FP125" s="38">
        <f t="shared" si="113"/>
        <v>15904371.56</v>
      </c>
      <c r="FQ125" s="38">
        <f t="shared" si="113"/>
        <v>6185776.2</v>
      </c>
      <c r="FR125" s="38">
        <f t="shared" si="113"/>
        <v>1878772.19</v>
      </c>
      <c r="FS125" s="38">
        <f t="shared" si="113"/>
        <v>2025055.12</v>
      </c>
      <c r="FT125" s="38">
        <f t="shared" si="113"/>
        <v>1331334.68</v>
      </c>
      <c r="FU125" s="38">
        <f t="shared" si="113"/>
        <v>5989664.4</v>
      </c>
      <c r="FV125" s="38">
        <f t="shared" si="113"/>
        <v>5051056.49</v>
      </c>
      <c r="FW125" s="38">
        <f t="shared" si="113"/>
        <v>1782240.06</v>
      </c>
      <c r="FX125" s="38">
        <f t="shared" si="113"/>
        <v>1210573.78</v>
      </c>
      <c r="FY125" s="38"/>
      <c r="FZ125" s="60">
        <f>SUM(C125:FX125)</f>
        <v>5602444003.099998</v>
      </c>
      <c r="GA125" s="60"/>
      <c r="GB125" s="38"/>
      <c r="GC125" s="38"/>
      <c r="GD125" s="38"/>
      <c r="GG125" s="12"/>
    </row>
    <row r="126" spans="2:189" ht="15">
      <c r="B126" s="2" t="s">
        <v>417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18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98"/>
      <c r="FZ126" s="60"/>
      <c r="GA126" s="60"/>
      <c r="GB126" s="38"/>
      <c r="GC126" s="38"/>
      <c r="GD126" s="38"/>
      <c r="GG126" s="12"/>
    </row>
    <row r="127" spans="1:189" ht="15">
      <c r="A127" s="11" t="s">
        <v>394</v>
      </c>
      <c r="B127" s="2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100"/>
      <c r="FZ127" s="38"/>
      <c r="GA127" s="38"/>
      <c r="GB127" s="60"/>
      <c r="GC127" s="60"/>
      <c r="GD127" s="60"/>
      <c r="GG127" s="12"/>
    </row>
    <row r="128" spans="1:189" ht="15.75">
      <c r="A128" s="40"/>
      <c r="B128" s="36" t="s">
        <v>418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9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101"/>
      <c r="FZ128" s="101"/>
      <c r="GA128" s="101"/>
      <c r="GB128" s="60"/>
      <c r="GC128" s="60"/>
      <c r="GD128" s="60"/>
      <c r="GG128" s="12"/>
    </row>
    <row r="129" spans="1:186" ht="15">
      <c r="A129" s="11" t="s">
        <v>419</v>
      </c>
      <c r="B129" s="2" t="s">
        <v>420</v>
      </c>
      <c r="C129" s="101">
        <f aca="true" t="shared" si="114" ref="C129:BN129">C10</f>
        <v>2717</v>
      </c>
      <c r="D129" s="101">
        <f t="shared" si="114"/>
        <v>9001</v>
      </c>
      <c r="E129" s="101">
        <f t="shared" si="114"/>
        <v>3689</v>
      </c>
      <c r="F129" s="101">
        <f t="shared" si="114"/>
        <v>3215</v>
      </c>
      <c r="G129" s="101">
        <f t="shared" si="114"/>
        <v>167</v>
      </c>
      <c r="H129" s="101">
        <f t="shared" si="114"/>
        <v>102</v>
      </c>
      <c r="I129" s="101">
        <f t="shared" si="114"/>
        <v>4756</v>
      </c>
      <c r="J129" s="101">
        <f t="shared" si="114"/>
        <v>864</v>
      </c>
      <c r="K129" s="101">
        <f t="shared" si="114"/>
        <v>92</v>
      </c>
      <c r="L129" s="101">
        <f t="shared" si="114"/>
        <v>898</v>
      </c>
      <c r="M129" s="101">
        <f t="shared" si="114"/>
        <v>723</v>
      </c>
      <c r="N129" s="101">
        <f t="shared" si="114"/>
        <v>6832</v>
      </c>
      <c r="O129" s="101">
        <f t="shared" si="114"/>
        <v>1676</v>
      </c>
      <c r="P129" s="101">
        <f t="shared" si="114"/>
        <v>44</v>
      </c>
      <c r="Q129" s="101">
        <f t="shared" si="114"/>
        <v>14820</v>
      </c>
      <c r="R129" s="101">
        <f t="shared" si="114"/>
        <v>103</v>
      </c>
      <c r="S129" s="101">
        <f t="shared" si="114"/>
        <v>392</v>
      </c>
      <c r="T129" s="101">
        <f t="shared" si="114"/>
        <v>30</v>
      </c>
      <c r="U129" s="101">
        <f t="shared" si="114"/>
        <v>22</v>
      </c>
      <c r="V129" s="101">
        <f t="shared" si="114"/>
        <v>67</v>
      </c>
      <c r="W129" s="28">
        <f t="shared" si="114"/>
        <v>56</v>
      </c>
      <c r="X129" s="101">
        <f t="shared" si="114"/>
        <v>11</v>
      </c>
      <c r="Y129" s="101">
        <f t="shared" si="114"/>
        <v>228</v>
      </c>
      <c r="Z129" s="101">
        <f t="shared" si="114"/>
        <v>85</v>
      </c>
      <c r="AA129" s="101">
        <f t="shared" si="114"/>
        <v>5009</v>
      </c>
      <c r="AB129" s="101">
        <f t="shared" si="114"/>
        <v>2950</v>
      </c>
      <c r="AC129" s="101">
        <f t="shared" si="114"/>
        <v>206</v>
      </c>
      <c r="AD129" s="101">
        <f t="shared" si="114"/>
        <v>233</v>
      </c>
      <c r="AE129" s="101">
        <f t="shared" si="114"/>
        <v>30</v>
      </c>
      <c r="AF129" s="101">
        <f t="shared" si="114"/>
        <v>25</v>
      </c>
      <c r="AG129" s="101">
        <f t="shared" si="114"/>
        <v>128</v>
      </c>
      <c r="AH129" s="101">
        <f t="shared" si="114"/>
        <v>343</v>
      </c>
      <c r="AI129" s="101">
        <f t="shared" si="114"/>
        <v>83</v>
      </c>
      <c r="AJ129" s="101">
        <f t="shared" si="114"/>
        <v>87</v>
      </c>
      <c r="AK129" s="101">
        <f t="shared" si="114"/>
        <v>122</v>
      </c>
      <c r="AL129" s="101">
        <f t="shared" si="114"/>
        <v>124</v>
      </c>
      <c r="AM129" s="101">
        <f t="shared" si="114"/>
        <v>191</v>
      </c>
      <c r="AN129" s="101">
        <f t="shared" si="114"/>
        <v>75</v>
      </c>
      <c r="AO129" s="101">
        <f t="shared" si="114"/>
        <v>1146</v>
      </c>
      <c r="AP129" s="101">
        <f t="shared" si="114"/>
        <v>33828</v>
      </c>
      <c r="AQ129" s="101">
        <f t="shared" si="114"/>
        <v>63</v>
      </c>
      <c r="AR129" s="101">
        <f t="shared" si="114"/>
        <v>3588</v>
      </c>
      <c r="AS129" s="101">
        <f t="shared" si="114"/>
        <v>1381</v>
      </c>
      <c r="AT129" s="101">
        <f t="shared" si="114"/>
        <v>207</v>
      </c>
      <c r="AU129" s="101">
        <f t="shared" si="114"/>
        <v>52</v>
      </c>
      <c r="AV129" s="101">
        <f t="shared" si="114"/>
        <v>87</v>
      </c>
      <c r="AW129" s="101">
        <f t="shared" si="114"/>
        <v>29</v>
      </c>
      <c r="AX129" s="101">
        <f t="shared" si="114"/>
        <v>4</v>
      </c>
      <c r="AY129" s="101">
        <f t="shared" si="114"/>
        <v>137</v>
      </c>
      <c r="AZ129" s="101">
        <f t="shared" si="114"/>
        <v>4685</v>
      </c>
      <c r="BA129" s="101">
        <f t="shared" si="114"/>
        <v>1922</v>
      </c>
      <c r="BB129" s="101">
        <f t="shared" si="114"/>
        <v>1622</v>
      </c>
      <c r="BC129" s="101">
        <f t="shared" si="114"/>
        <v>8868</v>
      </c>
      <c r="BD129" s="101">
        <f t="shared" si="114"/>
        <v>381</v>
      </c>
      <c r="BE129" s="101">
        <f t="shared" si="114"/>
        <v>218</v>
      </c>
      <c r="BF129" s="101">
        <f t="shared" si="114"/>
        <v>1360</v>
      </c>
      <c r="BG129" s="101">
        <f t="shared" si="114"/>
        <v>299</v>
      </c>
      <c r="BH129" s="101">
        <f t="shared" si="114"/>
        <v>81</v>
      </c>
      <c r="BI129" s="101">
        <f t="shared" si="114"/>
        <v>71</v>
      </c>
      <c r="BJ129" s="101">
        <f t="shared" si="114"/>
        <v>300</v>
      </c>
      <c r="BK129" s="101">
        <f t="shared" si="114"/>
        <v>1444</v>
      </c>
      <c r="BL129" s="101">
        <f t="shared" si="114"/>
        <v>29</v>
      </c>
      <c r="BM129" s="101">
        <f t="shared" si="114"/>
        <v>89</v>
      </c>
      <c r="BN129" s="101">
        <f t="shared" si="114"/>
        <v>1012</v>
      </c>
      <c r="BO129" s="101">
        <f aca="true" t="shared" si="115" ref="BO129:DZ129">BO10</f>
        <v>406</v>
      </c>
      <c r="BP129" s="101">
        <f t="shared" si="115"/>
        <v>49</v>
      </c>
      <c r="BQ129" s="101">
        <f t="shared" si="115"/>
        <v>1107</v>
      </c>
      <c r="BR129" s="101">
        <f t="shared" si="115"/>
        <v>1317</v>
      </c>
      <c r="BS129" s="101">
        <f t="shared" si="115"/>
        <v>233</v>
      </c>
      <c r="BT129" s="101">
        <f t="shared" si="115"/>
        <v>57</v>
      </c>
      <c r="BU129" s="101">
        <f t="shared" si="115"/>
        <v>92</v>
      </c>
      <c r="BV129" s="101">
        <f t="shared" si="115"/>
        <v>181</v>
      </c>
      <c r="BW129" s="101">
        <f t="shared" si="115"/>
        <v>241</v>
      </c>
      <c r="BX129" s="101">
        <f t="shared" si="115"/>
        <v>9</v>
      </c>
      <c r="BY129" s="101">
        <f t="shared" si="115"/>
        <v>240</v>
      </c>
      <c r="BZ129" s="101">
        <f t="shared" si="115"/>
        <v>50</v>
      </c>
      <c r="CA129" s="101">
        <f t="shared" si="115"/>
        <v>46</v>
      </c>
      <c r="CB129" s="101">
        <f t="shared" si="115"/>
        <v>13875</v>
      </c>
      <c r="CC129" s="101">
        <f t="shared" si="115"/>
        <v>32</v>
      </c>
      <c r="CD129" s="101">
        <f t="shared" si="115"/>
        <v>19</v>
      </c>
      <c r="CE129" s="101">
        <f t="shared" si="115"/>
        <v>31</v>
      </c>
      <c r="CF129" s="101">
        <f t="shared" si="115"/>
        <v>26</v>
      </c>
      <c r="CG129" s="101">
        <f t="shared" si="115"/>
        <v>31</v>
      </c>
      <c r="CH129" s="101">
        <f t="shared" si="115"/>
        <v>41</v>
      </c>
      <c r="CI129" s="101">
        <f t="shared" si="115"/>
        <v>207</v>
      </c>
      <c r="CJ129" s="101">
        <f t="shared" si="115"/>
        <v>432</v>
      </c>
      <c r="CK129" s="101">
        <f t="shared" si="115"/>
        <v>742</v>
      </c>
      <c r="CL129" s="101">
        <f t="shared" si="115"/>
        <v>215</v>
      </c>
      <c r="CM129" s="101">
        <f t="shared" si="115"/>
        <v>215</v>
      </c>
      <c r="CN129" s="101">
        <f t="shared" si="115"/>
        <v>4433</v>
      </c>
      <c r="CO129" s="101">
        <f t="shared" si="115"/>
        <v>2845</v>
      </c>
      <c r="CP129" s="101">
        <f t="shared" si="115"/>
        <v>200</v>
      </c>
      <c r="CQ129" s="101">
        <f t="shared" si="115"/>
        <v>420</v>
      </c>
      <c r="CR129" s="101">
        <f t="shared" si="115"/>
        <v>39</v>
      </c>
      <c r="CS129" s="101">
        <f t="shared" si="115"/>
        <v>62</v>
      </c>
      <c r="CT129" s="101">
        <f t="shared" si="115"/>
        <v>14</v>
      </c>
      <c r="CU129" s="101">
        <f t="shared" si="115"/>
        <v>40</v>
      </c>
      <c r="CV129" s="101">
        <f t="shared" si="115"/>
        <v>9</v>
      </c>
      <c r="CW129" s="101">
        <f t="shared" si="115"/>
        <v>50</v>
      </c>
      <c r="CX129" s="101">
        <f t="shared" si="115"/>
        <v>96</v>
      </c>
      <c r="CY129" s="101">
        <f t="shared" si="115"/>
        <v>28</v>
      </c>
      <c r="CZ129" s="101">
        <f t="shared" si="115"/>
        <v>545</v>
      </c>
      <c r="DA129" s="101">
        <f t="shared" si="115"/>
        <v>30</v>
      </c>
      <c r="DB129" s="101">
        <f t="shared" si="115"/>
        <v>40</v>
      </c>
      <c r="DC129" s="101">
        <f t="shared" si="115"/>
        <v>34</v>
      </c>
      <c r="DD129" s="101">
        <f t="shared" si="115"/>
        <v>30</v>
      </c>
      <c r="DE129" s="101">
        <f t="shared" si="115"/>
        <v>66</v>
      </c>
      <c r="DF129" s="101">
        <f t="shared" si="115"/>
        <v>5301</v>
      </c>
      <c r="DG129" s="101">
        <f t="shared" si="115"/>
        <v>16</v>
      </c>
      <c r="DH129" s="101">
        <f t="shared" si="115"/>
        <v>484</v>
      </c>
      <c r="DI129" s="101">
        <f t="shared" si="115"/>
        <v>892</v>
      </c>
      <c r="DJ129" s="101">
        <f t="shared" si="115"/>
        <v>152</v>
      </c>
      <c r="DK129" s="101">
        <f t="shared" si="115"/>
        <v>115</v>
      </c>
      <c r="DL129" s="101">
        <f t="shared" si="115"/>
        <v>1934</v>
      </c>
      <c r="DM129" s="101">
        <f t="shared" si="115"/>
        <v>89</v>
      </c>
      <c r="DN129" s="101">
        <f t="shared" si="115"/>
        <v>399</v>
      </c>
      <c r="DO129" s="101">
        <f t="shared" si="115"/>
        <v>1121</v>
      </c>
      <c r="DP129" s="101">
        <f t="shared" si="115"/>
        <v>34</v>
      </c>
      <c r="DQ129" s="101">
        <f t="shared" si="115"/>
        <v>124</v>
      </c>
      <c r="DR129" s="101">
        <f t="shared" si="115"/>
        <v>533</v>
      </c>
      <c r="DS129" s="101">
        <f t="shared" si="115"/>
        <v>400</v>
      </c>
      <c r="DT129" s="101">
        <f t="shared" si="115"/>
        <v>66</v>
      </c>
      <c r="DU129" s="101">
        <f t="shared" si="115"/>
        <v>107</v>
      </c>
      <c r="DV129" s="101">
        <f t="shared" si="115"/>
        <v>61</v>
      </c>
      <c r="DW129" s="101">
        <f t="shared" si="115"/>
        <v>85</v>
      </c>
      <c r="DX129" s="101">
        <f t="shared" si="115"/>
        <v>26</v>
      </c>
      <c r="DY129" s="101">
        <f t="shared" si="115"/>
        <v>54</v>
      </c>
      <c r="DZ129" s="101">
        <f t="shared" si="115"/>
        <v>152</v>
      </c>
      <c r="EA129" s="101">
        <f aca="true" t="shared" si="116" ref="EA129:FX129">EA10</f>
        <v>112</v>
      </c>
      <c r="EB129" s="101">
        <f t="shared" si="116"/>
        <v>150</v>
      </c>
      <c r="EC129" s="101">
        <f t="shared" si="116"/>
        <v>51</v>
      </c>
      <c r="ED129" s="101">
        <f t="shared" si="116"/>
        <v>43</v>
      </c>
      <c r="EE129" s="101">
        <f t="shared" si="116"/>
        <v>63</v>
      </c>
      <c r="EF129" s="101">
        <f t="shared" si="116"/>
        <v>625</v>
      </c>
      <c r="EG129" s="101">
        <f t="shared" si="116"/>
        <v>103</v>
      </c>
      <c r="EH129" s="101">
        <f t="shared" si="116"/>
        <v>55</v>
      </c>
      <c r="EI129" s="101">
        <f t="shared" si="116"/>
        <v>6669</v>
      </c>
      <c r="EJ129" s="101">
        <f t="shared" si="116"/>
        <v>1745</v>
      </c>
      <c r="EK129" s="101">
        <f t="shared" si="116"/>
        <v>112</v>
      </c>
      <c r="EL129" s="101">
        <f t="shared" si="116"/>
        <v>68</v>
      </c>
      <c r="EM129" s="101">
        <f t="shared" si="116"/>
        <v>173</v>
      </c>
      <c r="EN129" s="101">
        <f t="shared" si="116"/>
        <v>432</v>
      </c>
      <c r="EO129" s="101">
        <f t="shared" si="116"/>
        <v>103</v>
      </c>
      <c r="EP129" s="101">
        <f t="shared" si="116"/>
        <v>60</v>
      </c>
      <c r="EQ129" s="101">
        <f t="shared" si="116"/>
        <v>160</v>
      </c>
      <c r="ER129" s="101">
        <f t="shared" si="116"/>
        <v>89</v>
      </c>
      <c r="ES129" s="101">
        <f t="shared" si="116"/>
        <v>43</v>
      </c>
      <c r="ET129" s="101">
        <f t="shared" si="116"/>
        <v>49</v>
      </c>
      <c r="EU129" s="101">
        <f t="shared" si="116"/>
        <v>332</v>
      </c>
      <c r="EV129" s="101">
        <f t="shared" si="116"/>
        <v>28</v>
      </c>
      <c r="EW129" s="101">
        <f t="shared" si="116"/>
        <v>85</v>
      </c>
      <c r="EX129" s="101">
        <f t="shared" si="116"/>
        <v>66</v>
      </c>
      <c r="EY129" s="101">
        <f t="shared" si="116"/>
        <v>50</v>
      </c>
      <c r="EZ129" s="101">
        <f t="shared" si="116"/>
        <v>47</v>
      </c>
      <c r="FA129" s="101">
        <f t="shared" si="116"/>
        <v>515</v>
      </c>
      <c r="FB129" s="101">
        <f t="shared" si="116"/>
        <v>90</v>
      </c>
      <c r="FC129" s="101">
        <f t="shared" si="116"/>
        <v>410</v>
      </c>
      <c r="FD129" s="101">
        <f t="shared" si="116"/>
        <v>69</v>
      </c>
      <c r="FE129" s="101">
        <f t="shared" si="116"/>
        <v>24</v>
      </c>
      <c r="FF129" s="101">
        <f t="shared" si="116"/>
        <v>22</v>
      </c>
      <c r="FG129" s="101">
        <f t="shared" si="116"/>
        <v>11</v>
      </c>
      <c r="FH129" s="101">
        <f t="shared" si="116"/>
        <v>19</v>
      </c>
      <c r="FI129" s="101">
        <f t="shared" si="116"/>
        <v>537</v>
      </c>
      <c r="FJ129" s="101">
        <f t="shared" si="116"/>
        <v>346</v>
      </c>
      <c r="FK129" s="101">
        <f t="shared" si="116"/>
        <v>589</v>
      </c>
      <c r="FL129" s="101">
        <f t="shared" si="116"/>
        <v>404</v>
      </c>
      <c r="FM129" s="101">
        <f t="shared" si="116"/>
        <v>576</v>
      </c>
      <c r="FN129" s="101">
        <f t="shared" si="116"/>
        <v>6861</v>
      </c>
      <c r="FO129" s="101">
        <f t="shared" si="116"/>
        <v>235</v>
      </c>
      <c r="FP129" s="101">
        <f t="shared" si="116"/>
        <v>930</v>
      </c>
      <c r="FQ129" s="101">
        <f t="shared" si="116"/>
        <v>256</v>
      </c>
      <c r="FR129" s="101">
        <f t="shared" si="116"/>
        <v>21</v>
      </c>
      <c r="FS129" s="101">
        <f t="shared" si="116"/>
        <v>17</v>
      </c>
      <c r="FT129" s="101">
        <f t="shared" si="116"/>
        <v>12</v>
      </c>
      <c r="FU129" s="101">
        <f t="shared" si="116"/>
        <v>256</v>
      </c>
      <c r="FV129" s="101">
        <f t="shared" si="116"/>
        <v>171</v>
      </c>
      <c r="FW129" s="101">
        <f t="shared" si="116"/>
        <v>39</v>
      </c>
      <c r="FX129" s="101">
        <f t="shared" si="116"/>
        <v>14</v>
      </c>
      <c r="FY129" s="101"/>
      <c r="FZ129" s="101"/>
      <c r="GA129" s="101"/>
      <c r="GB129" s="38"/>
      <c r="GC129" s="38"/>
      <c r="GD129" s="38"/>
    </row>
    <row r="130" spans="1:186" ht="15">
      <c r="A130" s="11" t="s">
        <v>421</v>
      </c>
      <c r="B130" s="2" t="s">
        <v>422</v>
      </c>
      <c r="C130" s="101">
        <f aca="true" t="shared" si="117" ref="C130:BN130">C13</f>
        <v>4536</v>
      </c>
      <c r="D130" s="101">
        <f t="shared" si="117"/>
        <v>28314</v>
      </c>
      <c r="E130" s="101">
        <f t="shared" si="117"/>
        <v>4633</v>
      </c>
      <c r="F130" s="101">
        <f t="shared" si="117"/>
        <v>10615</v>
      </c>
      <c r="G130" s="101">
        <f t="shared" si="117"/>
        <v>650</v>
      </c>
      <c r="H130" s="101">
        <f t="shared" si="117"/>
        <v>555</v>
      </c>
      <c r="I130" s="101">
        <f t="shared" si="117"/>
        <v>6476</v>
      </c>
      <c r="J130" s="101">
        <f t="shared" si="117"/>
        <v>1363</v>
      </c>
      <c r="K130" s="101">
        <f t="shared" si="117"/>
        <v>179</v>
      </c>
      <c r="L130" s="101">
        <f t="shared" si="117"/>
        <v>1529</v>
      </c>
      <c r="M130" s="101">
        <f t="shared" si="117"/>
        <v>845</v>
      </c>
      <c r="N130" s="101">
        <f t="shared" si="117"/>
        <v>31912</v>
      </c>
      <c r="O130" s="101">
        <f t="shared" si="117"/>
        <v>8711</v>
      </c>
      <c r="P130" s="101">
        <f t="shared" si="117"/>
        <v>91</v>
      </c>
      <c r="Q130" s="101">
        <f t="shared" si="117"/>
        <v>24460</v>
      </c>
      <c r="R130" s="101">
        <f t="shared" si="117"/>
        <v>274</v>
      </c>
      <c r="S130" s="101">
        <f t="shared" si="117"/>
        <v>845</v>
      </c>
      <c r="T130" s="101">
        <f t="shared" si="117"/>
        <v>76</v>
      </c>
      <c r="U130" s="101">
        <f t="shared" si="117"/>
        <v>43</v>
      </c>
      <c r="V130" s="101">
        <f t="shared" si="117"/>
        <v>143</v>
      </c>
      <c r="W130" s="28">
        <f t="shared" si="117"/>
        <v>123</v>
      </c>
      <c r="X130" s="101">
        <f t="shared" si="117"/>
        <v>25</v>
      </c>
      <c r="Y130" s="101">
        <f t="shared" si="117"/>
        <v>309</v>
      </c>
      <c r="Z130" s="101">
        <f t="shared" si="117"/>
        <v>160</v>
      </c>
      <c r="AA130" s="101">
        <f t="shared" si="117"/>
        <v>16963</v>
      </c>
      <c r="AB130" s="101">
        <f t="shared" si="117"/>
        <v>17544</v>
      </c>
      <c r="AC130" s="101">
        <f t="shared" si="117"/>
        <v>550</v>
      </c>
      <c r="AD130" s="101">
        <f t="shared" si="117"/>
        <v>674</v>
      </c>
      <c r="AE130" s="101">
        <f t="shared" si="117"/>
        <v>79</v>
      </c>
      <c r="AF130" s="101">
        <f t="shared" si="117"/>
        <v>105</v>
      </c>
      <c r="AG130" s="101">
        <f t="shared" si="117"/>
        <v>581</v>
      </c>
      <c r="AH130" s="101">
        <f t="shared" si="117"/>
        <v>601</v>
      </c>
      <c r="AI130" s="101">
        <f t="shared" si="117"/>
        <v>208</v>
      </c>
      <c r="AJ130" s="101">
        <f t="shared" si="117"/>
        <v>134</v>
      </c>
      <c r="AK130" s="101">
        <f t="shared" si="117"/>
        <v>150</v>
      </c>
      <c r="AL130" s="101">
        <f t="shared" si="117"/>
        <v>158</v>
      </c>
      <c r="AM130" s="101">
        <f t="shared" si="117"/>
        <v>303</v>
      </c>
      <c r="AN130" s="101">
        <f t="shared" si="117"/>
        <v>229</v>
      </c>
      <c r="AO130" s="101">
        <f t="shared" si="117"/>
        <v>2962</v>
      </c>
      <c r="AP130" s="101">
        <f t="shared" si="117"/>
        <v>49462</v>
      </c>
      <c r="AQ130" s="101">
        <f t="shared" si="117"/>
        <v>160</v>
      </c>
      <c r="AR130" s="101">
        <f t="shared" si="117"/>
        <v>39650</v>
      </c>
      <c r="AS130" s="101">
        <f t="shared" si="117"/>
        <v>4024</v>
      </c>
      <c r="AT130" s="101">
        <f t="shared" si="117"/>
        <v>1563</v>
      </c>
      <c r="AU130" s="101">
        <f t="shared" si="117"/>
        <v>215</v>
      </c>
      <c r="AV130" s="101">
        <f t="shared" si="117"/>
        <v>194</v>
      </c>
      <c r="AW130" s="101">
        <f t="shared" si="117"/>
        <v>108</v>
      </c>
      <c r="AX130" s="101">
        <f t="shared" si="117"/>
        <v>6</v>
      </c>
      <c r="AY130" s="101">
        <f t="shared" si="117"/>
        <v>357</v>
      </c>
      <c r="AZ130" s="101">
        <f t="shared" si="117"/>
        <v>7368</v>
      </c>
      <c r="BA130" s="101">
        <f t="shared" si="117"/>
        <v>5414</v>
      </c>
      <c r="BB130" s="101">
        <f t="shared" si="117"/>
        <v>4902</v>
      </c>
      <c r="BC130" s="101">
        <f t="shared" si="117"/>
        <v>18573</v>
      </c>
      <c r="BD130" s="101">
        <f t="shared" si="117"/>
        <v>2824</v>
      </c>
      <c r="BE130" s="101">
        <f t="shared" si="117"/>
        <v>857</v>
      </c>
      <c r="BF130" s="101">
        <f t="shared" si="117"/>
        <v>13855</v>
      </c>
      <c r="BG130" s="101">
        <f t="shared" si="117"/>
        <v>590</v>
      </c>
      <c r="BH130" s="101">
        <f t="shared" si="117"/>
        <v>389</v>
      </c>
      <c r="BI130" s="101">
        <f t="shared" si="117"/>
        <v>121</v>
      </c>
      <c r="BJ130" s="101">
        <f t="shared" si="117"/>
        <v>3374</v>
      </c>
      <c r="BK130" s="101">
        <f t="shared" si="117"/>
        <v>9577</v>
      </c>
      <c r="BL130" s="101">
        <f t="shared" si="117"/>
        <v>78</v>
      </c>
      <c r="BM130" s="101">
        <f t="shared" si="117"/>
        <v>181</v>
      </c>
      <c r="BN130" s="101">
        <f t="shared" si="117"/>
        <v>2246</v>
      </c>
      <c r="BO130" s="101">
        <f aca="true" t="shared" si="118" ref="BO130:DZ130">BO13</f>
        <v>931</v>
      </c>
      <c r="BP130" s="101">
        <f t="shared" si="118"/>
        <v>122</v>
      </c>
      <c r="BQ130" s="101">
        <f t="shared" si="118"/>
        <v>3317</v>
      </c>
      <c r="BR130" s="101">
        <f t="shared" si="118"/>
        <v>3029</v>
      </c>
      <c r="BS130" s="101">
        <f t="shared" si="118"/>
        <v>658</v>
      </c>
      <c r="BT130" s="101">
        <f t="shared" si="118"/>
        <v>220</v>
      </c>
      <c r="BU130" s="101">
        <f t="shared" si="118"/>
        <v>270</v>
      </c>
      <c r="BV130" s="101">
        <f t="shared" si="118"/>
        <v>779</v>
      </c>
      <c r="BW130" s="101">
        <f t="shared" si="118"/>
        <v>1145</v>
      </c>
      <c r="BX130" s="101">
        <f t="shared" si="118"/>
        <v>56</v>
      </c>
      <c r="BY130" s="101">
        <f t="shared" si="118"/>
        <v>351</v>
      </c>
      <c r="BZ130" s="101">
        <f t="shared" si="118"/>
        <v>124</v>
      </c>
      <c r="CA130" s="101">
        <f t="shared" si="118"/>
        <v>114</v>
      </c>
      <c r="CB130" s="101">
        <f t="shared" si="118"/>
        <v>50218</v>
      </c>
      <c r="CC130" s="101">
        <f t="shared" si="118"/>
        <v>103</v>
      </c>
      <c r="CD130" s="101">
        <f t="shared" si="118"/>
        <v>51</v>
      </c>
      <c r="CE130" s="101">
        <f t="shared" si="118"/>
        <v>88</v>
      </c>
      <c r="CF130" s="101">
        <f t="shared" si="118"/>
        <v>67</v>
      </c>
      <c r="CG130" s="101">
        <f t="shared" si="118"/>
        <v>87</v>
      </c>
      <c r="CH130" s="101">
        <f t="shared" si="118"/>
        <v>72</v>
      </c>
      <c r="CI130" s="101">
        <f t="shared" si="118"/>
        <v>451</v>
      </c>
      <c r="CJ130" s="101">
        <f t="shared" si="118"/>
        <v>718</v>
      </c>
      <c r="CK130" s="101">
        <f t="shared" si="118"/>
        <v>2941</v>
      </c>
      <c r="CL130" s="101">
        <f t="shared" si="118"/>
        <v>831</v>
      </c>
      <c r="CM130" s="101">
        <f t="shared" si="118"/>
        <v>466</v>
      </c>
      <c r="CN130" s="101">
        <f t="shared" si="118"/>
        <v>16720</v>
      </c>
      <c r="CO130" s="101">
        <f t="shared" si="118"/>
        <v>9189</v>
      </c>
      <c r="CP130" s="101">
        <f t="shared" si="118"/>
        <v>669</v>
      </c>
      <c r="CQ130" s="101">
        <f t="shared" si="118"/>
        <v>850</v>
      </c>
      <c r="CR130" s="101">
        <f t="shared" si="118"/>
        <v>108</v>
      </c>
      <c r="CS130" s="101">
        <f t="shared" si="118"/>
        <v>203</v>
      </c>
      <c r="CT130" s="101">
        <f t="shared" si="118"/>
        <v>42</v>
      </c>
      <c r="CU130" s="101">
        <f t="shared" si="118"/>
        <v>262</v>
      </c>
      <c r="CV130" s="101">
        <f t="shared" si="118"/>
        <v>32</v>
      </c>
      <c r="CW130" s="101">
        <f t="shared" si="118"/>
        <v>105</v>
      </c>
      <c r="CX130" s="101">
        <f t="shared" si="118"/>
        <v>243</v>
      </c>
      <c r="CY130" s="101">
        <f t="shared" si="118"/>
        <v>80</v>
      </c>
      <c r="CZ130" s="101">
        <f t="shared" si="118"/>
        <v>1330</v>
      </c>
      <c r="DA130" s="101">
        <f t="shared" si="118"/>
        <v>102</v>
      </c>
      <c r="DB130" s="101">
        <f t="shared" si="118"/>
        <v>196</v>
      </c>
      <c r="DC130" s="101">
        <f t="shared" si="118"/>
        <v>104</v>
      </c>
      <c r="DD130" s="101">
        <f t="shared" si="118"/>
        <v>66</v>
      </c>
      <c r="DE130" s="101">
        <f t="shared" si="118"/>
        <v>216</v>
      </c>
      <c r="DF130" s="101">
        <f t="shared" si="118"/>
        <v>13675</v>
      </c>
      <c r="DG130" s="101">
        <f t="shared" si="118"/>
        <v>52</v>
      </c>
      <c r="DH130" s="101">
        <f t="shared" si="118"/>
        <v>1351</v>
      </c>
      <c r="DI130" s="101">
        <f t="shared" si="118"/>
        <v>1685</v>
      </c>
      <c r="DJ130" s="101">
        <f t="shared" si="118"/>
        <v>407</v>
      </c>
      <c r="DK130" s="101">
        <f t="shared" si="118"/>
        <v>233</v>
      </c>
      <c r="DL130" s="101">
        <f t="shared" si="118"/>
        <v>3614</v>
      </c>
      <c r="DM130" s="101">
        <f t="shared" si="118"/>
        <v>196</v>
      </c>
      <c r="DN130" s="101">
        <f t="shared" si="118"/>
        <v>867</v>
      </c>
      <c r="DO130" s="101">
        <f t="shared" si="118"/>
        <v>1857</v>
      </c>
      <c r="DP130" s="101">
        <f t="shared" si="118"/>
        <v>129</v>
      </c>
      <c r="DQ130" s="101">
        <f t="shared" si="118"/>
        <v>299</v>
      </c>
      <c r="DR130" s="101">
        <f t="shared" si="118"/>
        <v>817</v>
      </c>
      <c r="DS130" s="101">
        <f t="shared" si="118"/>
        <v>557</v>
      </c>
      <c r="DT130" s="101">
        <f t="shared" si="118"/>
        <v>102</v>
      </c>
      <c r="DU130" s="101">
        <f t="shared" si="118"/>
        <v>268</v>
      </c>
      <c r="DV130" s="101">
        <f t="shared" si="118"/>
        <v>133</v>
      </c>
      <c r="DW130" s="101">
        <f t="shared" si="118"/>
        <v>229</v>
      </c>
      <c r="DX130" s="101">
        <f t="shared" si="118"/>
        <v>107</v>
      </c>
      <c r="DY130" s="101">
        <f t="shared" si="118"/>
        <v>210</v>
      </c>
      <c r="DZ130" s="101">
        <f t="shared" si="118"/>
        <v>635</v>
      </c>
      <c r="EA130" s="101">
        <f aca="true" t="shared" si="119" ref="EA130:FX130">EA13</f>
        <v>333</v>
      </c>
      <c r="EB130" s="101">
        <f t="shared" si="119"/>
        <v>380</v>
      </c>
      <c r="EC130" s="101">
        <f t="shared" si="119"/>
        <v>170</v>
      </c>
      <c r="ED130" s="101">
        <f t="shared" si="119"/>
        <v>1003</v>
      </c>
      <c r="EE130" s="101">
        <f t="shared" si="119"/>
        <v>135</v>
      </c>
      <c r="EF130" s="101">
        <f t="shared" si="119"/>
        <v>988</v>
      </c>
      <c r="EG130" s="101">
        <f t="shared" si="119"/>
        <v>173</v>
      </c>
      <c r="EH130" s="101">
        <f t="shared" si="119"/>
        <v>122</v>
      </c>
      <c r="EI130" s="101">
        <f t="shared" si="119"/>
        <v>10554</v>
      </c>
      <c r="EJ130" s="101">
        <f t="shared" si="119"/>
        <v>5442</v>
      </c>
      <c r="EK130" s="101">
        <f t="shared" si="119"/>
        <v>401</v>
      </c>
      <c r="EL130" s="101">
        <f t="shared" si="119"/>
        <v>301</v>
      </c>
      <c r="EM130" s="101">
        <f t="shared" si="119"/>
        <v>328</v>
      </c>
      <c r="EN130" s="101">
        <f t="shared" si="119"/>
        <v>673</v>
      </c>
      <c r="EO130" s="101">
        <f t="shared" si="119"/>
        <v>307</v>
      </c>
      <c r="EP130" s="101">
        <f t="shared" si="119"/>
        <v>205</v>
      </c>
      <c r="EQ130" s="101">
        <f t="shared" si="119"/>
        <v>1470</v>
      </c>
      <c r="ER130" s="101">
        <f t="shared" si="119"/>
        <v>238</v>
      </c>
      <c r="ES130" s="101">
        <f t="shared" si="119"/>
        <v>75</v>
      </c>
      <c r="ET130" s="101">
        <f t="shared" si="119"/>
        <v>110</v>
      </c>
      <c r="EU130" s="101">
        <f t="shared" si="119"/>
        <v>360</v>
      </c>
      <c r="EV130" s="101">
        <f t="shared" si="119"/>
        <v>49</v>
      </c>
      <c r="EW130" s="101">
        <f t="shared" si="119"/>
        <v>481</v>
      </c>
      <c r="EX130" s="101">
        <f t="shared" si="119"/>
        <v>153</v>
      </c>
      <c r="EY130" s="101">
        <f t="shared" si="119"/>
        <v>146</v>
      </c>
      <c r="EZ130" s="101">
        <f t="shared" si="119"/>
        <v>83</v>
      </c>
      <c r="FA130" s="101">
        <f t="shared" si="119"/>
        <v>1896</v>
      </c>
      <c r="FB130" s="101">
        <f t="shared" si="119"/>
        <v>206</v>
      </c>
      <c r="FC130" s="101">
        <f t="shared" si="119"/>
        <v>1524</v>
      </c>
      <c r="FD130" s="101">
        <f t="shared" si="119"/>
        <v>202</v>
      </c>
      <c r="FE130" s="101">
        <f t="shared" si="119"/>
        <v>69</v>
      </c>
      <c r="FF130" s="101">
        <f t="shared" si="119"/>
        <v>108</v>
      </c>
      <c r="FG130" s="101">
        <f t="shared" si="119"/>
        <v>60</v>
      </c>
      <c r="FH130" s="101">
        <f t="shared" si="119"/>
        <v>57</v>
      </c>
      <c r="FI130" s="101">
        <f t="shared" si="119"/>
        <v>1145</v>
      </c>
      <c r="FJ130" s="101">
        <f t="shared" si="119"/>
        <v>1133</v>
      </c>
      <c r="FK130" s="101">
        <f t="shared" si="119"/>
        <v>1358</v>
      </c>
      <c r="FL130" s="101">
        <f t="shared" si="119"/>
        <v>2934</v>
      </c>
      <c r="FM130" s="101">
        <f t="shared" si="119"/>
        <v>2114</v>
      </c>
      <c r="FN130" s="101">
        <f t="shared" si="119"/>
        <v>12417</v>
      </c>
      <c r="FO130" s="101">
        <f t="shared" si="119"/>
        <v>651</v>
      </c>
      <c r="FP130" s="101">
        <f t="shared" si="119"/>
        <v>1505</v>
      </c>
      <c r="FQ130" s="101">
        <f t="shared" si="119"/>
        <v>516</v>
      </c>
      <c r="FR130" s="101">
        <f t="shared" si="119"/>
        <v>81</v>
      </c>
      <c r="FS130" s="101">
        <f t="shared" si="119"/>
        <v>95</v>
      </c>
      <c r="FT130" s="101">
        <f t="shared" si="119"/>
        <v>45</v>
      </c>
      <c r="FU130" s="101">
        <f t="shared" si="119"/>
        <v>475</v>
      </c>
      <c r="FV130" s="101">
        <f t="shared" si="119"/>
        <v>415</v>
      </c>
      <c r="FW130" s="101">
        <f t="shared" si="119"/>
        <v>90</v>
      </c>
      <c r="FX130" s="101">
        <f t="shared" si="119"/>
        <v>50</v>
      </c>
      <c r="FY130" s="102"/>
      <c r="FZ130" s="9"/>
      <c r="GA130" s="9"/>
      <c r="GB130" s="38"/>
      <c r="GC130" s="38"/>
      <c r="GD130" s="38"/>
    </row>
    <row r="131" spans="1:192" ht="15">
      <c r="A131" s="3" t="s">
        <v>423</v>
      </c>
      <c r="B131" s="2" t="s">
        <v>424</v>
      </c>
      <c r="C131" s="102">
        <f aca="true" t="shared" si="120" ref="C131:BO131">ROUND(C129/C130,4)</f>
        <v>0.599</v>
      </c>
      <c r="D131" s="102">
        <f t="shared" si="120"/>
        <v>0.3179</v>
      </c>
      <c r="E131" s="102">
        <f t="shared" si="120"/>
        <v>0.7962</v>
      </c>
      <c r="F131" s="102">
        <f t="shared" si="120"/>
        <v>0.3029</v>
      </c>
      <c r="G131" s="102">
        <f t="shared" si="120"/>
        <v>0.2569</v>
      </c>
      <c r="H131" s="102">
        <f t="shared" si="120"/>
        <v>0.1838</v>
      </c>
      <c r="I131" s="102">
        <f t="shared" si="120"/>
        <v>0.7344</v>
      </c>
      <c r="J131" s="102">
        <f t="shared" si="120"/>
        <v>0.6339</v>
      </c>
      <c r="K131" s="102">
        <f t="shared" si="120"/>
        <v>0.514</v>
      </c>
      <c r="L131" s="102">
        <f t="shared" si="120"/>
        <v>0.5873</v>
      </c>
      <c r="M131" s="102">
        <f t="shared" si="120"/>
        <v>0.8556</v>
      </c>
      <c r="N131" s="102">
        <f t="shared" si="120"/>
        <v>0.2141</v>
      </c>
      <c r="O131" s="102">
        <f t="shared" si="120"/>
        <v>0.1924</v>
      </c>
      <c r="P131" s="102">
        <f t="shared" si="120"/>
        <v>0.4835</v>
      </c>
      <c r="Q131" s="102">
        <f t="shared" si="120"/>
        <v>0.6059</v>
      </c>
      <c r="R131" s="102">
        <f t="shared" si="120"/>
        <v>0.3759</v>
      </c>
      <c r="S131" s="102">
        <f t="shared" si="120"/>
        <v>0.4639</v>
      </c>
      <c r="T131" s="102">
        <f t="shared" si="120"/>
        <v>0.3947</v>
      </c>
      <c r="U131" s="102">
        <f t="shared" si="120"/>
        <v>0.5116</v>
      </c>
      <c r="V131" s="102">
        <f t="shared" si="120"/>
        <v>0.4685</v>
      </c>
      <c r="W131" s="103">
        <f t="shared" si="120"/>
        <v>0.4553</v>
      </c>
      <c r="X131" s="102">
        <f t="shared" si="120"/>
        <v>0.44</v>
      </c>
      <c r="Y131" s="102">
        <f t="shared" si="120"/>
        <v>0.7379</v>
      </c>
      <c r="Z131" s="102">
        <f t="shared" si="120"/>
        <v>0.5313</v>
      </c>
      <c r="AA131" s="102">
        <f t="shared" si="120"/>
        <v>0.2953</v>
      </c>
      <c r="AB131" s="102">
        <f t="shared" si="120"/>
        <v>0.1681</v>
      </c>
      <c r="AC131" s="102">
        <f t="shared" si="120"/>
        <v>0.3745</v>
      </c>
      <c r="AD131" s="102">
        <f t="shared" si="120"/>
        <v>0.3457</v>
      </c>
      <c r="AE131" s="102">
        <f t="shared" si="120"/>
        <v>0.3797</v>
      </c>
      <c r="AF131" s="102">
        <f t="shared" si="120"/>
        <v>0.2381</v>
      </c>
      <c r="AG131" s="102">
        <f t="shared" si="120"/>
        <v>0.2203</v>
      </c>
      <c r="AH131" s="102">
        <f t="shared" si="120"/>
        <v>0.5707</v>
      </c>
      <c r="AI131" s="102">
        <f t="shared" si="120"/>
        <v>0.399</v>
      </c>
      <c r="AJ131" s="102">
        <f t="shared" si="120"/>
        <v>0.6493</v>
      </c>
      <c r="AK131" s="102">
        <f t="shared" si="120"/>
        <v>0.8133</v>
      </c>
      <c r="AL131" s="102">
        <f t="shared" si="120"/>
        <v>0.7848</v>
      </c>
      <c r="AM131" s="102">
        <f t="shared" si="120"/>
        <v>0.6304</v>
      </c>
      <c r="AN131" s="102">
        <f t="shared" si="120"/>
        <v>0.3275</v>
      </c>
      <c r="AO131" s="102">
        <f t="shared" si="120"/>
        <v>0.3869</v>
      </c>
      <c r="AP131" s="102">
        <f t="shared" si="120"/>
        <v>0.6839</v>
      </c>
      <c r="AQ131" s="102">
        <f t="shared" si="120"/>
        <v>0.3938</v>
      </c>
      <c r="AR131" s="102">
        <f t="shared" si="120"/>
        <v>0.0905</v>
      </c>
      <c r="AS131" s="102">
        <f t="shared" si="120"/>
        <v>0.3432</v>
      </c>
      <c r="AT131" s="102">
        <f t="shared" si="120"/>
        <v>0.1324</v>
      </c>
      <c r="AU131" s="102">
        <f t="shared" si="120"/>
        <v>0.2419</v>
      </c>
      <c r="AV131" s="102">
        <f t="shared" si="120"/>
        <v>0.4485</v>
      </c>
      <c r="AW131" s="102">
        <f t="shared" si="120"/>
        <v>0.2685</v>
      </c>
      <c r="AX131" s="102">
        <f t="shared" si="120"/>
        <v>0.6667</v>
      </c>
      <c r="AY131" s="102">
        <f t="shared" si="120"/>
        <v>0.3838</v>
      </c>
      <c r="AZ131" s="102">
        <f t="shared" si="120"/>
        <v>0.6359</v>
      </c>
      <c r="BA131" s="102">
        <f t="shared" si="120"/>
        <v>0.355</v>
      </c>
      <c r="BB131" s="102">
        <f t="shared" si="120"/>
        <v>0.3309</v>
      </c>
      <c r="BC131" s="102">
        <f t="shared" si="120"/>
        <v>0.4775</v>
      </c>
      <c r="BD131" s="102">
        <f t="shared" si="120"/>
        <v>0.1349</v>
      </c>
      <c r="BE131" s="102">
        <f t="shared" si="120"/>
        <v>0.2544</v>
      </c>
      <c r="BF131" s="102">
        <f t="shared" si="120"/>
        <v>0.0982</v>
      </c>
      <c r="BG131" s="102">
        <f t="shared" si="120"/>
        <v>0.5068</v>
      </c>
      <c r="BH131" s="102">
        <f t="shared" si="120"/>
        <v>0.2082</v>
      </c>
      <c r="BI131" s="102">
        <f t="shared" si="120"/>
        <v>0.5868</v>
      </c>
      <c r="BJ131" s="102">
        <f t="shared" si="120"/>
        <v>0.0889</v>
      </c>
      <c r="BK131" s="102">
        <f t="shared" si="120"/>
        <v>0.1508</v>
      </c>
      <c r="BL131" s="102">
        <f t="shared" si="120"/>
        <v>0.3718</v>
      </c>
      <c r="BM131" s="102">
        <f t="shared" si="120"/>
        <v>0.4917</v>
      </c>
      <c r="BN131" s="102">
        <f t="shared" si="120"/>
        <v>0.4506</v>
      </c>
      <c r="BO131" s="102">
        <f t="shared" si="120"/>
        <v>0.4361</v>
      </c>
      <c r="BP131" s="102">
        <f aca="true" t="shared" si="121" ref="BP131:EA131">ROUND(BP129/BP130,4)</f>
        <v>0.4016</v>
      </c>
      <c r="BQ131" s="102">
        <f t="shared" si="121"/>
        <v>0.3337</v>
      </c>
      <c r="BR131" s="102">
        <f t="shared" si="121"/>
        <v>0.4348</v>
      </c>
      <c r="BS131" s="102">
        <f t="shared" si="121"/>
        <v>0.3541</v>
      </c>
      <c r="BT131" s="102">
        <f t="shared" si="121"/>
        <v>0.2591</v>
      </c>
      <c r="BU131" s="102">
        <f t="shared" si="121"/>
        <v>0.3407</v>
      </c>
      <c r="BV131" s="102">
        <f t="shared" si="121"/>
        <v>0.2323</v>
      </c>
      <c r="BW131" s="102">
        <f t="shared" si="121"/>
        <v>0.2105</v>
      </c>
      <c r="BX131" s="102">
        <f t="shared" si="121"/>
        <v>0.1607</v>
      </c>
      <c r="BY131" s="102">
        <f t="shared" si="121"/>
        <v>0.6838</v>
      </c>
      <c r="BZ131" s="102">
        <f t="shared" si="121"/>
        <v>0.4032</v>
      </c>
      <c r="CA131" s="102">
        <f t="shared" si="121"/>
        <v>0.4035</v>
      </c>
      <c r="CB131" s="102">
        <f t="shared" si="121"/>
        <v>0.2763</v>
      </c>
      <c r="CC131" s="102">
        <f t="shared" si="121"/>
        <v>0.3107</v>
      </c>
      <c r="CD131" s="102">
        <f t="shared" si="121"/>
        <v>0.3725</v>
      </c>
      <c r="CE131" s="102">
        <f t="shared" si="121"/>
        <v>0.3523</v>
      </c>
      <c r="CF131" s="102">
        <f t="shared" si="121"/>
        <v>0.3881</v>
      </c>
      <c r="CG131" s="102">
        <f t="shared" si="121"/>
        <v>0.3563</v>
      </c>
      <c r="CH131" s="102">
        <f t="shared" si="121"/>
        <v>0.5694</v>
      </c>
      <c r="CI131" s="102">
        <f t="shared" si="121"/>
        <v>0.459</v>
      </c>
      <c r="CJ131" s="102">
        <f t="shared" si="121"/>
        <v>0.6017</v>
      </c>
      <c r="CK131" s="102">
        <f t="shared" si="121"/>
        <v>0.2523</v>
      </c>
      <c r="CL131" s="102">
        <f t="shared" si="121"/>
        <v>0.2587</v>
      </c>
      <c r="CM131" s="102">
        <f t="shared" si="121"/>
        <v>0.4614</v>
      </c>
      <c r="CN131" s="102">
        <f t="shared" si="121"/>
        <v>0.2651</v>
      </c>
      <c r="CO131" s="102">
        <f t="shared" si="121"/>
        <v>0.3096</v>
      </c>
      <c r="CP131" s="102">
        <f t="shared" si="121"/>
        <v>0.299</v>
      </c>
      <c r="CQ131" s="102">
        <f t="shared" si="121"/>
        <v>0.4941</v>
      </c>
      <c r="CR131" s="102">
        <f t="shared" si="121"/>
        <v>0.3611</v>
      </c>
      <c r="CS131" s="102">
        <f t="shared" si="121"/>
        <v>0.3054</v>
      </c>
      <c r="CT131" s="102">
        <f t="shared" si="121"/>
        <v>0.3333</v>
      </c>
      <c r="CU131" s="102">
        <f t="shared" si="121"/>
        <v>0.1527</v>
      </c>
      <c r="CV131" s="102">
        <f t="shared" si="121"/>
        <v>0.2813</v>
      </c>
      <c r="CW131" s="102">
        <f t="shared" si="121"/>
        <v>0.4762</v>
      </c>
      <c r="CX131" s="102">
        <f t="shared" si="121"/>
        <v>0.3951</v>
      </c>
      <c r="CY131" s="102">
        <f t="shared" si="121"/>
        <v>0.35</v>
      </c>
      <c r="CZ131" s="102">
        <f t="shared" si="121"/>
        <v>0.4098</v>
      </c>
      <c r="DA131" s="102">
        <f t="shared" si="121"/>
        <v>0.2941</v>
      </c>
      <c r="DB131" s="102">
        <f t="shared" si="121"/>
        <v>0.2041</v>
      </c>
      <c r="DC131" s="102">
        <f t="shared" si="121"/>
        <v>0.3269</v>
      </c>
      <c r="DD131" s="102">
        <f t="shared" si="121"/>
        <v>0.4545</v>
      </c>
      <c r="DE131" s="102">
        <f t="shared" si="121"/>
        <v>0.3056</v>
      </c>
      <c r="DF131" s="102">
        <f t="shared" si="121"/>
        <v>0.3876</v>
      </c>
      <c r="DG131" s="102">
        <f t="shared" si="121"/>
        <v>0.3077</v>
      </c>
      <c r="DH131" s="102">
        <f t="shared" si="121"/>
        <v>0.3583</v>
      </c>
      <c r="DI131" s="102">
        <f t="shared" si="121"/>
        <v>0.5294</v>
      </c>
      <c r="DJ131" s="102">
        <f t="shared" si="121"/>
        <v>0.3735</v>
      </c>
      <c r="DK131" s="102">
        <f t="shared" si="121"/>
        <v>0.4936</v>
      </c>
      <c r="DL131" s="102">
        <f t="shared" si="121"/>
        <v>0.5351</v>
      </c>
      <c r="DM131" s="102">
        <f t="shared" si="121"/>
        <v>0.4541</v>
      </c>
      <c r="DN131" s="102">
        <f t="shared" si="121"/>
        <v>0.4602</v>
      </c>
      <c r="DO131" s="102">
        <f t="shared" si="121"/>
        <v>0.6037</v>
      </c>
      <c r="DP131" s="102">
        <f t="shared" si="121"/>
        <v>0.2636</v>
      </c>
      <c r="DQ131" s="102">
        <f t="shared" si="121"/>
        <v>0.4147</v>
      </c>
      <c r="DR131" s="102">
        <f t="shared" si="121"/>
        <v>0.6524</v>
      </c>
      <c r="DS131" s="102">
        <f t="shared" si="121"/>
        <v>0.7181</v>
      </c>
      <c r="DT131" s="102">
        <f t="shared" si="121"/>
        <v>0.6471</v>
      </c>
      <c r="DU131" s="102">
        <f t="shared" si="121"/>
        <v>0.3993</v>
      </c>
      <c r="DV131" s="102">
        <f t="shared" si="121"/>
        <v>0.4586</v>
      </c>
      <c r="DW131" s="102">
        <f t="shared" si="121"/>
        <v>0.3712</v>
      </c>
      <c r="DX131" s="102">
        <f t="shared" si="121"/>
        <v>0.243</v>
      </c>
      <c r="DY131" s="102">
        <f t="shared" si="121"/>
        <v>0.2571</v>
      </c>
      <c r="DZ131" s="102">
        <f t="shared" si="121"/>
        <v>0.2394</v>
      </c>
      <c r="EA131" s="102">
        <f t="shared" si="121"/>
        <v>0.3363</v>
      </c>
      <c r="EB131" s="102">
        <f aca="true" t="shared" si="122" ref="EB131:FX131">ROUND(EB129/EB130,4)</f>
        <v>0.3947</v>
      </c>
      <c r="EC131" s="102">
        <f t="shared" si="122"/>
        <v>0.3</v>
      </c>
      <c r="ED131" s="102">
        <f t="shared" si="122"/>
        <v>0.0429</v>
      </c>
      <c r="EE131" s="102">
        <f t="shared" si="122"/>
        <v>0.4667</v>
      </c>
      <c r="EF131" s="102">
        <f t="shared" si="122"/>
        <v>0.6326</v>
      </c>
      <c r="EG131" s="102">
        <f t="shared" si="122"/>
        <v>0.5954</v>
      </c>
      <c r="EH131" s="102">
        <f t="shared" si="122"/>
        <v>0.4508</v>
      </c>
      <c r="EI131" s="102">
        <f t="shared" si="122"/>
        <v>0.6319</v>
      </c>
      <c r="EJ131" s="102">
        <f t="shared" si="122"/>
        <v>0.3207</v>
      </c>
      <c r="EK131" s="102">
        <f t="shared" si="122"/>
        <v>0.2793</v>
      </c>
      <c r="EL131" s="102">
        <f t="shared" si="122"/>
        <v>0.2259</v>
      </c>
      <c r="EM131" s="102">
        <f t="shared" si="122"/>
        <v>0.5274</v>
      </c>
      <c r="EN131" s="102">
        <f t="shared" si="122"/>
        <v>0.6419</v>
      </c>
      <c r="EO131" s="102">
        <f t="shared" si="122"/>
        <v>0.3355</v>
      </c>
      <c r="EP131" s="102">
        <f t="shared" si="122"/>
        <v>0.2927</v>
      </c>
      <c r="EQ131" s="102">
        <f t="shared" si="122"/>
        <v>0.1088</v>
      </c>
      <c r="ER131" s="102">
        <f t="shared" si="122"/>
        <v>0.3739</v>
      </c>
      <c r="ES131" s="102">
        <f t="shared" si="122"/>
        <v>0.5733</v>
      </c>
      <c r="ET131" s="102">
        <f t="shared" si="122"/>
        <v>0.4455</v>
      </c>
      <c r="EU131" s="102">
        <f t="shared" si="122"/>
        <v>0.9222</v>
      </c>
      <c r="EV131" s="102">
        <f t="shared" si="122"/>
        <v>0.5714</v>
      </c>
      <c r="EW131" s="102">
        <f t="shared" si="122"/>
        <v>0.1767</v>
      </c>
      <c r="EX131" s="102">
        <f t="shared" si="122"/>
        <v>0.4314</v>
      </c>
      <c r="EY131" s="102">
        <f t="shared" si="122"/>
        <v>0.3425</v>
      </c>
      <c r="EZ131" s="102">
        <f t="shared" si="122"/>
        <v>0.5663</v>
      </c>
      <c r="FA131" s="102">
        <f t="shared" si="122"/>
        <v>0.2716</v>
      </c>
      <c r="FB131" s="102">
        <f t="shared" si="122"/>
        <v>0.4369</v>
      </c>
      <c r="FC131" s="102">
        <f t="shared" si="122"/>
        <v>0.269</v>
      </c>
      <c r="FD131" s="102">
        <f t="shared" si="122"/>
        <v>0.3416</v>
      </c>
      <c r="FE131" s="102">
        <f t="shared" si="122"/>
        <v>0.3478</v>
      </c>
      <c r="FF131" s="102">
        <f t="shared" si="122"/>
        <v>0.2037</v>
      </c>
      <c r="FG131" s="102">
        <f t="shared" si="122"/>
        <v>0.1833</v>
      </c>
      <c r="FH131" s="102">
        <f t="shared" si="122"/>
        <v>0.3333</v>
      </c>
      <c r="FI131" s="102">
        <f t="shared" si="122"/>
        <v>0.469</v>
      </c>
      <c r="FJ131" s="102">
        <f t="shared" si="122"/>
        <v>0.3054</v>
      </c>
      <c r="FK131" s="102">
        <f t="shared" si="122"/>
        <v>0.4337</v>
      </c>
      <c r="FL131" s="102">
        <f t="shared" si="122"/>
        <v>0.1377</v>
      </c>
      <c r="FM131" s="102">
        <f t="shared" si="122"/>
        <v>0.2725</v>
      </c>
      <c r="FN131" s="102">
        <f t="shared" si="122"/>
        <v>0.5525</v>
      </c>
      <c r="FO131" s="102">
        <f t="shared" si="122"/>
        <v>0.361</v>
      </c>
      <c r="FP131" s="102">
        <f t="shared" si="122"/>
        <v>0.6179</v>
      </c>
      <c r="FQ131" s="102">
        <f t="shared" si="122"/>
        <v>0.4961</v>
      </c>
      <c r="FR131" s="102">
        <f t="shared" si="122"/>
        <v>0.2593</v>
      </c>
      <c r="FS131" s="102">
        <f t="shared" si="122"/>
        <v>0.1789</v>
      </c>
      <c r="FT131" s="102">
        <f t="shared" si="122"/>
        <v>0.2667</v>
      </c>
      <c r="FU131" s="102">
        <f t="shared" si="122"/>
        <v>0.5389</v>
      </c>
      <c r="FV131" s="102">
        <f t="shared" si="122"/>
        <v>0.412</v>
      </c>
      <c r="FW131" s="102">
        <f t="shared" si="122"/>
        <v>0.4333</v>
      </c>
      <c r="FX131" s="102">
        <f t="shared" si="122"/>
        <v>0.28</v>
      </c>
      <c r="FY131" s="21"/>
      <c r="GB131" s="101"/>
      <c r="GC131" s="101"/>
      <c r="GD131" s="101"/>
      <c r="GE131" s="101"/>
      <c r="GF131" s="101"/>
      <c r="GG131" s="12"/>
      <c r="GH131" s="101"/>
      <c r="GI131" s="101"/>
      <c r="GJ131" s="101"/>
    </row>
    <row r="132" spans="1:192" ht="15">
      <c r="A132" s="3" t="s">
        <v>425</v>
      </c>
      <c r="B132" s="2" t="s">
        <v>426</v>
      </c>
      <c r="C132" s="21">
        <f aca="true" t="shared" si="123" ref="C132:BN132">ROUND(C131*C14,1)+C24</f>
        <v>4307.4</v>
      </c>
      <c r="D132" s="21">
        <f t="shared" si="123"/>
        <v>13835.4</v>
      </c>
      <c r="E132" s="21">
        <f t="shared" si="123"/>
        <v>5628.4</v>
      </c>
      <c r="F132" s="21">
        <f t="shared" si="123"/>
        <v>4730.6</v>
      </c>
      <c r="G132" s="21">
        <f t="shared" si="123"/>
        <v>259.1</v>
      </c>
      <c r="H132" s="21">
        <f t="shared" si="123"/>
        <v>168.1</v>
      </c>
      <c r="I132" s="21">
        <f t="shared" si="123"/>
        <v>8840.7</v>
      </c>
      <c r="J132" s="21">
        <f t="shared" si="123"/>
        <v>1276.1</v>
      </c>
      <c r="K132" s="21">
        <f t="shared" si="123"/>
        <v>143.1</v>
      </c>
      <c r="L132" s="21">
        <f t="shared" si="123"/>
        <v>1538</v>
      </c>
      <c r="M132" s="21">
        <f t="shared" si="123"/>
        <v>1220.8</v>
      </c>
      <c r="N132" s="21">
        <f t="shared" si="123"/>
        <v>10990.1</v>
      </c>
      <c r="O132" s="21">
        <f t="shared" si="123"/>
        <v>2844</v>
      </c>
      <c r="P132" s="21">
        <f t="shared" si="123"/>
        <v>73.7</v>
      </c>
      <c r="Q132" s="21">
        <f t="shared" si="123"/>
        <v>22515</v>
      </c>
      <c r="R132" s="21">
        <f t="shared" si="123"/>
        <v>163.1</v>
      </c>
      <c r="S132" s="21">
        <f t="shared" si="123"/>
        <v>633</v>
      </c>
      <c r="T132" s="21">
        <f t="shared" si="123"/>
        <v>51.5</v>
      </c>
      <c r="U132" s="21">
        <f t="shared" si="123"/>
        <v>33</v>
      </c>
      <c r="V132" s="21">
        <f t="shared" si="123"/>
        <v>115.3</v>
      </c>
      <c r="W132" s="18">
        <f t="shared" si="123"/>
        <v>127.9</v>
      </c>
      <c r="X132" s="21">
        <f t="shared" si="123"/>
        <v>20.5</v>
      </c>
      <c r="Y132" s="21">
        <f t="shared" si="123"/>
        <v>348.7</v>
      </c>
      <c r="Z132" s="21">
        <f t="shared" si="123"/>
        <v>136.5</v>
      </c>
      <c r="AA132" s="21">
        <f t="shared" si="123"/>
        <v>7808.1</v>
      </c>
      <c r="AB132" s="21">
        <f t="shared" si="123"/>
        <v>4837.5</v>
      </c>
      <c r="AC132" s="21">
        <f t="shared" si="123"/>
        <v>346.1</v>
      </c>
      <c r="AD132" s="21">
        <f t="shared" si="123"/>
        <v>353.7</v>
      </c>
      <c r="AE132" s="21">
        <f t="shared" si="123"/>
        <v>43.1</v>
      </c>
      <c r="AF132" s="21">
        <f t="shared" si="123"/>
        <v>39.4</v>
      </c>
      <c r="AG132" s="21">
        <f t="shared" si="123"/>
        <v>193.9</v>
      </c>
      <c r="AH132" s="21">
        <f t="shared" si="123"/>
        <v>547</v>
      </c>
      <c r="AI132" s="21">
        <f t="shared" si="123"/>
        <v>124.9</v>
      </c>
      <c r="AJ132" s="21">
        <f t="shared" si="123"/>
        <v>140.9</v>
      </c>
      <c r="AK132" s="21">
        <f t="shared" si="123"/>
        <v>190.5</v>
      </c>
      <c r="AL132" s="21">
        <f t="shared" si="123"/>
        <v>203.9</v>
      </c>
      <c r="AM132" s="21">
        <f t="shared" si="123"/>
        <v>290.3</v>
      </c>
      <c r="AN132" s="21">
        <f t="shared" si="123"/>
        <v>133.8</v>
      </c>
      <c r="AO132" s="21">
        <f t="shared" si="123"/>
        <v>1874.7</v>
      </c>
      <c r="AP132" s="21">
        <f t="shared" si="123"/>
        <v>50025.4</v>
      </c>
      <c r="AQ132" s="21">
        <f t="shared" si="123"/>
        <v>100.2</v>
      </c>
      <c r="AR132" s="21">
        <f t="shared" si="123"/>
        <v>5617.8</v>
      </c>
      <c r="AS132" s="21">
        <f t="shared" si="123"/>
        <v>2193</v>
      </c>
      <c r="AT132" s="21">
        <f t="shared" si="123"/>
        <v>326.5</v>
      </c>
      <c r="AU132" s="21">
        <f t="shared" si="123"/>
        <v>88.7</v>
      </c>
      <c r="AV132" s="21">
        <f t="shared" si="123"/>
        <v>131.6</v>
      </c>
      <c r="AW132" s="21">
        <f t="shared" si="123"/>
        <v>48.7</v>
      </c>
      <c r="AX132" s="21">
        <f t="shared" si="123"/>
        <v>5</v>
      </c>
      <c r="AY132" s="21">
        <f t="shared" si="123"/>
        <v>210.9</v>
      </c>
      <c r="AZ132" s="21">
        <f t="shared" si="123"/>
        <v>6479.2</v>
      </c>
      <c r="BA132" s="21">
        <f t="shared" si="123"/>
        <v>3004</v>
      </c>
      <c r="BB132" s="21">
        <f t="shared" si="123"/>
        <v>2389.9</v>
      </c>
      <c r="BC132" s="21">
        <f t="shared" si="123"/>
        <v>14208.5</v>
      </c>
      <c r="BD132" s="21">
        <f t="shared" si="123"/>
        <v>603.1</v>
      </c>
      <c r="BE132" s="21">
        <f t="shared" si="123"/>
        <v>364.3</v>
      </c>
      <c r="BF132" s="21">
        <f t="shared" si="123"/>
        <v>2283.2</v>
      </c>
      <c r="BG132" s="21">
        <f t="shared" si="123"/>
        <v>450.8</v>
      </c>
      <c r="BH132" s="21">
        <f t="shared" si="123"/>
        <v>127.8</v>
      </c>
      <c r="BI132" s="21">
        <f t="shared" si="123"/>
        <v>112.2</v>
      </c>
      <c r="BJ132" s="21">
        <f t="shared" si="123"/>
        <v>538.2</v>
      </c>
      <c r="BK132" s="21">
        <f t="shared" si="123"/>
        <v>2177.8</v>
      </c>
      <c r="BL132" s="21">
        <f t="shared" si="123"/>
        <v>66.6</v>
      </c>
      <c r="BM132" s="21">
        <f t="shared" si="123"/>
        <v>136.9</v>
      </c>
      <c r="BN132" s="21">
        <f t="shared" si="123"/>
        <v>1619.4</v>
      </c>
      <c r="BO132" s="21">
        <f aca="true" t="shared" si="124" ref="BO132:DZ132">ROUND(BO131*BO14,1)+BO24</f>
        <v>661.6</v>
      </c>
      <c r="BP132" s="21">
        <f t="shared" si="124"/>
        <v>74.7</v>
      </c>
      <c r="BQ132" s="21">
        <f t="shared" si="124"/>
        <v>1831.1</v>
      </c>
      <c r="BR132" s="21">
        <f t="shared" si="124"/>
        <v>1935.2</v>
      </c>
      <c r="BS132" s="21">
        <f t="shared" si="124"/>
        <v>377.4</v>
      </c>
      <c r="BT132" s="21">
        <f t="shared" si="124"/>
        <v>82.4</v>
      </c>
      <c r="BU132" s="21">
        <f t="shared" si="124"/>
        <v>142.5</v>
      </c>
      <c r="BV132" s="21">
        <f t="shared" si="124"/>
        <v>279.6</v>
      </c>
      <c r="BW132" s="21">
        <f t="shared" si="124"/>
        <v>369.6</v>
      </c>
      <c r="BX132" s="21">
        <f t="shared" si="124"/>
        <v>11.9</v>
      </c>
      <c r="BY132" s="21">
        <f t="shared" si="124"/>
        <v>342.2</v>
      </c>
      <c r="BZ132" s="21">
        <f t="shared" si="124"/>
        <v>83.1</v>
      </c>
      <c r="CA132" s="21">
        <f t="shared" si="124"/>
        <v>66.6</v>
      </c>
      <c r="CB132" s="21">
        <f t="shared" si="124"/>
        <v>22364.4</v>
      </c>
      <c r="CC132" s="21">
        <f t="shared" si="124"/>
        <v>52.2</v>
      </c>
      <c r="CD132" s="21">
        <f t="shared" si="124"/>
        <v>28.1</v>
      </c>
      <c r="CE132" s="21">
        <f t="shared" si="124"/>
        <v>46.7</v>
      </c>
      <c r="CF132" s="21">
        <f t="shared" si="124"/>
        <v>43.9</v>
      </c>
      <c r="CG132" s="21">
        <f t="shared" si="124"/>
        <v>48.8</v>
      </c>
      <c r="CH132" s="21">
        <f t="shared" si="124"/>
        <v>69.8</v>
      </c>
      <c r="CI132" s="21">
        <f t="shared" si="124"/>
        <v>328.5</v>
      </c>
      <c r="CJ132" s="21">
        <f t="shared" si="124"/>
        <v>637.3</v>
      </c>
      <c r="CK132" s="21">
        <f t="shared" si="124"/>
        <v>1170.5</v>
      </c>
      <c r="CL132" s="21">
        <f t="shared" si="124"/>
        <v>333.4</v>
      </c>
      <c r="CM132" s="21">
        <f t="shared" si="124"/>
        <v>337</v>
      </c>
      <c r="CN132" s="21">
        <f t="shared" si="124"/>
        <v>7109.7</v>
      </c>
      <c r="CO132" s="21">
        <f t="shared" si="124"/>
        <v>4529.1</v>
      </c>
      <c r="CP132" s="21">
        <f t="shared" si="124"/>
        <v>333.5</v>
      </c>
      <c r="CQ132" s="21">
        <f t="shared" si="124"/>
        <v>648.8</v>
      </c>
      <c r="CR132" s="21">
        <f t="shared" si="124"/>
        <v>60.7</v>
      </c>
      <c r="CS132" s="21">
        <f t="shared" si="124"/>
        <v>101.1</v>
      </c>
      <c r="CT132" s="21">
        <f t="shared" si="124"/>
        <v>24.7</v>
      </c>
      <c r="CU132" s="21">
        <f t="shared" si="124"/>
        <v>65.2</v>
      </c>
      <c r="CV132" s="21">
        <f t="shared" si="124"/>
        <v>14.5</v>
      </c>
      <c r="CW132" s="21">
        <f t="shared" si="124"/>
        <v>76.4</v>
      </c>
      <c r="CX132" s="21">
        <f t="shared" si="124"/>
        <v>168.5</v>
      </c>
      <c r="CY132" s="21">
        <f t="shared" si="124"/>
        <v>66.3</v>
      </c>
      <c r="CZ132" s="21">
        <f t="shared" si="124"/>
        <v>868.4</v>
      </c>
      <c r="DA132" s="21">
        <f t="shared" si="124"/>
        <v>49.3</v>
      </c>
      <c r="DB132" s="21">
        <f t="shared" si="124"/>
        <v>61.1</v>
      </c>
      <c r="DC132" s="21">
        <f t="shared" si="124"/>
        <v>54.4</v>
      </c>
      <c r="DD132" s="21">
        <f t="shared" si="124"/>
        <v>42.5</v>
      </c>
      <c r="DE132" s="21">
        <f t="shared" si="124"/>
        <v>135.8</v>
      </c>
      <c r="DF132" s="21">
        <f t="shared" si="124"/>
        <v>8218</v>
      </c>
      <c r="DG132" s="21">
        <f t="shared" si="124"/>
        <v>24.3</v>
      </c>
      <c r="DH132" s="21">
        <f t="shared" si="124"/>
        <v>753.1</v>
      </c>
      <c r="DI132" s="21">
        <f t="shared" si="124"/>
        <v>1411.8</v>
      </c>
      <c r="DJ132" s="21">
        <f t="shared" si="124"/>
        <v>240.6</v>
      </c>
      <c r="DK132" s="21">
        <f t="shared" si="124"/>
        <v>177.2</v>
      </c>
      <c r="DL132" s="21">
        <f t="shared" si="124"/>
        <v>3128.2</v>
      </c>
      <c r="DM132" s="21">
        <f t="shared" si="124"/>
        <v>135.7</v>
      </c>
      <c r="DN132" s="21">
        <f t="shared" si="124"/>
        <v>639.9</v>
      </c>
      <c r="DO132" s="21">
        <f t="shared" si="124"/>
        <v>1816</v>
      </c>
      <c r="DP132" s="21">
        <f t="shared" si="124"/>
        <v>49.4</v>
      </c>
      <c r="DQ132" s="21">
        <f t="shared" si="124"/>
        <v>192.5</v>
      </c>
      <c r="DR132" s="21">
        <f t="shared" si="124"/>
        <v>811.9</v>
      </c>
      <c r="DS132" s="21">
        <f t="shared" si="124"/>
        <v>571.1</v>
      </c>
      <c r="DT132" s="21">
        <f t="shared" si="124"/>
        <v>99.3</v>
      </c>
      <c r="DU132" s="21">
        <f t="shared" si="124"/>
        <v>157.3</v>
      </c>
      <c r="DV132" s="21">
        <f t="shared" si="124"/>
        <v>87.8</v>
      </c>
      <c r="DW132" s="21">
        <f t="shared" si="124"/>
        <v>130.2</v>
      </c>
      <c r="DX132" s="21">
        <f t="shared" si="124"/>
        <v>41.4</v>
      </c>
      <c r="DY132" s="21">
        <f t="shared" si="124"/>
        <v>85</v>
      </c>
      <c r="DZ132" s="21">
        <f t="shared" si="124"/>
        <v>232.2</v>
      </c>
      <c r="EA132" s="21">
        <f aca="true" t="shared" si="125" ref="EA132:FX132">ROUND(EA131*EA14,1)+EA24</f>
        <v>160.4</v>
      </c>
      <c r="EB132" s="21">
        <f t="shared" si="125"/>
        <v>235</v>
      </c>
      <c r="EC132" s="21">
        <f t="shared" si="125"/>
        <v>81.8</v>
      </c>
      <c r="ED132" s="21">
        <f t="shared" si="125"/>
        <v>99.3</v>
      </c>
      <c r="EE132" s="21">
        <f t="shared" si="125"/>
        <v>104.3</v>
      </c>
      <c r="EF132" s="21">
        <f t="shared" si="125"/>
        <v>938.5</v>
      </c>
      <c r="EG132" s="21">
        <f t="shared" si="125"/>
        <v>153.9</v>
      </c>
      <c r="EH132" s="21">
        <f t="shared" si="125"/>
        <v>92.9</v>
      </c>
      <c r="EI132" s="21">
        <f t="shared" si="125"/>
        <v>10348.9</v>
      </c>
      <c r="EJ132" s="21">
        <f t="shared" si="125"/>
        <v>2710.4</v>
      </c>
      <c r="EK132" s="21">
        <f t="shared" si="125"/>
        <v>177.1</v>
      </c>
      <c r="EL132" s="21">
        <f t="shared" si="125"/>
        <v>100.5</v>
      </c>
      <c r="EM132" s="21">
        <f t="shared" si="125"/>
        <v>266.3</v>
      </c>
      <c r="EN132" s="21">
        <f t="shared" si="125"/>
        <v>715.2</v>
      </c>
      <c r="EO132" s="21">
        <f t="shared" si="125"/>
        <v>151.8</v>
      </c>
      <c r="EP132" s="21">
        <f t="shared" si="125"/>
        <v>99.1</v>
      </c>
      <c r="EQ132" s="21">
        <f t="shared" si="125"/>
        <v>252.3</v>
      </c>
      <c r="ER132" s="21">
        <f t="shared" si="125"/>
        <v>128.4</v>
      </c>
      <c r="ES132" s="21">
        <f t="shared" si="125"/>
        <v>59.5</v>
      </c>
      <c r="ET132" s="21">
        <f t="shared" si="125"/>
        <v>84.1</v>
      </c>
      <c r="EU132" s="21">
        <f t="shared" si="125"/>
        <v>512.7</v>
      </c>
      <c r="EV132" s="21">
        <f t="shared" si="125"/>
        <v>36</v>
      </c>
      <c r="EW132" s="21">
        <f t="shared" si="125"/>
        <v>131.7</v>
      </c>
      <c r="EX132" s="21">
        <f t="shared" si="125"/>
        <v>102.6</v>
      </c>
      <c r="EY132" s="21">
        <f t="shared" si="125"/>
        <v>289.6</v>
      </c>
      <c r="EZ132" s="21">
        <f t="shared" si="125"/>
        <v>65.4</v>
      </c>
      <c r="FA132" s="21">
        <f t="shared" si="125"/>
        <v>826.6</v>
      </c>
      <c r="FB132" s="21">
        <f t="shared" si="125"/>
        <v>149.9</v>
      </c>
      <c r="FC132" s="21">
        <f t="shared" si="125"/>
        <v>689.8</v>
      </c>
      <c r="FD132" s="21">
        <f t="shared" si="125"/>
        <v>112.7</v>
      </c>
      <c r="FE132" s="21">
        <f t="shared" si="125"/>
        <v>33</v>
      </c>
      <c r="FF132" s="21">
        <f t="shared" si="125"/>
        <v>34.4</v>
      </c>
      <c r="FG132" s="21">
        <f t="shared" si="125"/>
        <v>19.4</v>
      </c>
      <c r="FH132" s="21">
        <f t="shared" si="125"/>
        <v>29.7</v>
      </c>
      <c r="FI132" s="21">
        <f t="shared" si="125"/>
        <v>803.2</v>
      </c>
      <c r="FJ132" s="21">
        <f t="shared" si="125"/>
        <v>522.3</v>
      </c>
      <c r="FK132" s="21">
        <f t="shared" si="125"/>
        <v>909.5</v>
      </c>
      <c r="FL132" s="21">
        <f t="shared" si="125"/>
        <v>590.6</v>
      </c>
      <c r="FM132" s="21">
        <f t="shared" si="125"/>
        <v>835.3</v>
      </c>
      <c r="FN132" s="21">
        <f t="shared" si="125"/>
        <v>10359</v>
      </c>
      <c r="FO132" s="21">
        <f t="shared" si="125"/>
        <v>378</v>
      </c>
      <c r="FP132" s="21">
        <f t="shared" si="125"/>
        <v>1372.1</v>
      </c>
      <c r="FQ132" s="21">
        <f t="shared" si="125"/>
        <v>382.7</v>
      </c>
      <c r="FR132" s="21">
        <f t="shared" si="125"/>
        <v>36.8</v>
      </c>
      <c r="FS132" s="21">
        <f t="shared" si="125"/>
        <v>27.6</v>
      </c>
      <c r="FT132" s="21">
        <f t="shared" si="125"/>
        <v>22</v>
      </c>
      <c r="FU132" s="21">
        <f t="shared" si="125"/>
        <v>406</v>
      </c>
      <c r="FV132" s="21">
        <f t="shared" si="125"/>
        <v>271.2</v>
      </c>
      <c r="FW132" s="21">
        <f t="shared" si="125"/>
        <v>56.9</v>
      </c>
      <c r="FX132" s="21">
        <f t="shared" si="125"/>
        <v>20.9</v>
      </c>
      <c r="FY132" s="38"/>
      <c r="FZ132" s="9">
        <f>SUM(C132:FX132)</f>
        <v>292556.19999999995</v>
      </c>
      <c r="GA132" s="9"/>
      <c r="GB132" s="101"/>
      <c r="GC132" s="101"/>
      <c r="GD132" s="101"/>
      <c r="GE132" s="101"/>
      <c r="GF132" s="101"/>
      <c r="GG132" s="12"/>
      <c r="GH132" s="101"/>
      <c r="GI132" s="101"/>
      <c r="GJ132" s="101"/>
    </row>
    <row r="133" spans="1:198" ht="15">
      <c r="A133" s="2"/>
      <c r="B133" s="2" t="s">
        <v>427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9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18"/>
      <c r="FZ133" s="9"/>
      <c r="GA133" s="9"/>
      <c r="GB133" s="9"/>
      <c r="GC133" s="9"/>
      <c r="GD133" s="9"/>
      <c r="GE133" s="17"/>
      <c r="GF133" s="17"/>
      <c r="GG133" s="12"/>
      <c r="GH133" s="66"/>
      <c r="GI133" s="66"/>
      <c r="GJ133" s="66"/>
      <c r="GK133" s="66"/>
      <c r="GL133" s="66"/>
      <c r="GM133" s="66"/>
      <c r="GN133" s="66"/>
      <c r="GO133" s="66"/>
      <c r="GP133" s="66"/>
    </row>
    <row r="134" spans="1:192" ht="15">
      <c r="A134" s="3" t="s">
        <v>428</v>
      </c>
      <c r="B134" s="2" t="s">
        <v>429</v>
      </c>
      <c r="C134" s="21">
        <f>C11+C24</f>
        <v>4090</v>
      </c>
      <c r="D134" s="21">
        <f aca="true" t="shared" si="126" ref="D134:BO134">D11+D24</f>
        <v>12370.5</v>
      </c>
      <c r="E134" s="21">
        <f t="shared" si="126"/>
        <v>5369.5</v>
      </c>
      <c r="F134" s="21">
        <f t="shared" si="126"/>
        <v>4332</v>
      </c>
      <c r="G134" s="21">
        <f t="shared" si="126"/>
        <v>248</v>
      </c>
      <c r="H134" s="21">
        <f t="shared" si="126"/>
        <v>161.5</v>
      </c>
      <c r="I134" s="21">
        <f t="shared" si="126"/>
        <v>8572</v>
      </c>
      <c r="J134" s="21">
        <f t="shared" si="126"/>
        <v>1183.5</v>
      </c>
      <c r="K134" s="21">
        <f t="shared" si="126"/>
        <v>128.5</v>
      </c>
      <c r="L134" s="21">
        <f t="shared" si="126"/>
        <v>1330.5</v>
      </c>
      <c r="M134" s="21">
        <f t="shared" si="126"/>
        <v>1112</v>
      </c>
      <c r="N134" s="21">
        <f t="shared" si="126"/>
        <v>10215</v>
      </c>
      <c r="O134" s="21">
        <f t="shared" si="126"/>
        <v>2412</v>
      </c>
      <c r="P134" s="21">
        <f t="shared" si="126"/>
        <v>60.5</v>
      </c>
      <c r="Q134" s="21">
        <f t="shared" si="126"/>
        <v>21420.5</v>
      </c>
      <c r="R134" s="21">
        <f t="shared" si="126"/>
        <v>144.5</v>
      </c>
      <c r="S134" s="21">
        <f t="shared" si="126"/>
        <v>549.5</v>
      </c>
      <c r="T134" s="21">
        <f t="shared" si="126"/>
        <v>36.5</v>
      </c>
      <c r="U134" s="21">
        <f t="shared" si="126"/>
        <v>34</v>
      </c>
      <c r="V134" s="21">
        <f t="shared" si="126"/>
        <v>110</v>
      </c>
      <c r="W134" s="18">
        <f t="shared" si="126"/>
        <v>106</v>
      </c>
      <c r="X134" s="21">
        <f t="shared" si="126"/>
        <v>16.5</v>
      </c>
      <c r="Y134" s="21">
        <f t="shared" si="126"/>
        <v>326.5</v>
      </c>
      <c r="Z134" s="21">
        <f t="shared" si="126"/>
        <v>133</v>
      </c>
      <c r="AA134" s="21">
        <f t="shared" si="126"/>
        <v>7191</v>
      </c>
      <c r="AB134" s="21">
        <f t="shared" si="126"/>
        <v>4447</v>
      </c>
      <c r="AC134" s="21">
        <f t="shared" si="126"/>
        <v>308</v>
      </c>
      <c r="AD134" s="21">
        <f t="shared" si="126"/>
        <v>328</v>
      </c>
      <c r="AE134" s="21">
        <f t="shared" si="126"/>
        <v>36.5</v>
      </c>
      <c r="AF134" s="21">
        <f t="shared" si="126"/>
        <v>43</v>
      </c>
      <c r="AG134" s="21">
        <f t="shared" si="126"/>
        <v>171</v>
      </c>
      <c r="AH134" s="21">
        <f t="shared" si="126"/>
        <v>518.5</v>
      </c>
      <c r="AI134" s="21">
        <f t="shared" si="126"/>
        <v>120.5</v>
      </c>
      <c r="AJ134" s="21">
        <f t="shared" si="126"/>
        <v>127</v>
      </c>
      <c r="AK134" s="21">
        <f t="shared" si="126"/>
        <v>180.5</v>
      </c>
      <c r="AL134" s="21">
        <f t="shared" si="126"/>
        <v>190</v>
      </c>
      <c r="AM134" s="21">
        <f t="shared" si="126"/>
        <v>278.5</v>
      </c>
      <c r="AN134" s="21">
        <f t="shared" si="126"/>
        <v>137</v>
      </c>
      <c r="AO134" s="21">
        <f t="shared" si="126"/>
        <v>1730.5</v>
      </c>
      <c r="AP134" s="21">
        <f t="shared" si="126"/>
        <v>48665.5</v>
      </c>
      <c r="AQ134" s="21">
        <f t="shared" si="126"/>
        <v>78.5</v>
      </c>
      <c r="AR134" s="21">
        <f t="shared" si="126"/>
        <v>5305</v>
      </c>
      <c r="AS134" s="21">
        <f t="shared" si="126"/>
        <v>2066</v>
      </c>
      <c r="AT134" s="21">
        <f t="shared" si="126"/>
        <v>311</v>
      </c>
      <c r="AU134" s="21">
        <f t="shared" si="126"/>
        <v>84</v>
      </c>
      <c r="AV134" s="21">
        <f t="shared" si="126"/>
        <v>120</v>
      </c>
      <c r="AW134" s="21">
        <f t="shared" si="126"/>
        <v>46.5</v>
      </c>
      <c r="AX134" s="21">
        <f t="shared" si="126"/>
        <v>7</v>
      </c>
      <c r="AY134" s="21">
        <f t="shared" si="126"/>
        <v>204</v>
      </c>
      <c r="AZ134" s="21">
        <f t="shared" si="126"/>
        <v>6206.5</v>
      </c>
      <c r="BA134" s="21">
        <f t="shared" si="126"/>
        <v>2761</v>
      </c>
      <c r="BB134" s="21">
        <f t="shared" si="126"/>
        <v>2259</v>
      </c>
      <c r="BC134" s="21">
        <f t="shared" si="126"/>
        <v>12914</v>
      </c>
      <c r="BD134" s="21">
        <f t="shared" si="126"/>
        <v>516.5</v>
      </c>
      <c r="BE134" s="21">
        <f t="shared" si="126"/>
        <v>318.5</v>
      </c>
      <c r="BF134" s="21">
        <f t="shared" si="126"/>
        <v>1963.5</v>
      </c>
      <c r="BG134" s="21">
        <f t="shared" si="126"/>
        <v>437.5</v>
      </c>
      <c r="BH134" s="21">
        <f t="shared" si="126"/>
        <v>123</v>
      </c>
      <c r="BI134" s="21">
        <f t="shared" si="126"/>
        <v>94</v>
      </c>
      <c r="BJ134" s="21">
        <f t="shared" si="126"/>
        <v>487.5</v>
      </c>
      <c r="BK134" s="21">
        <f t="shared" si="126"/>
        <v>2097</v>
      </c>
      <c r="BL134" s="21">
        <f t="shared" si="126"/>
        <v>32.5</v>
      </c>
      <c r="BM134" s="21">
        <f t="shared" si="126"/>
        <v>136</v>
      </c>
      <c r="BN134" s="21">
        <f t="shared" si="126"/>
        <v>1442</v>
      </c>
      <c r="BO134" s="21">
        <f t="shared" si="126"/>
        <v>582</v>
      </c>
      <c r="BP134" s="21">
        <f aca="true" t="shared" si="127" ref="BP134:EA134">BP11+BP24</f>
        <v>76</v>
      </c>
      <c r="BQ134" s="21">
        <f t="shared" si="127"/>
        <v>1664</v>
      </c>
      <c r="BR134" s="21">
        <f t="shared" si="127"/>
        <v>1825</v>
      </c>
      <c r="BS134" s="21">
        <f t="shared" si="127"/>
        <v>372.5</v>
      </c>
      <c r="BT134" s="21">
        <f t="shared" si="127"/>
        <v>76</v>
      </c>
      <c r="BU134" s="21">
        <f t="shared" si="127"/>
        <v>127</v>
      </c>
      <c r="BV134" s="21">
        <f t="shared" si="127"/>
        <v>256</v>
      </c>
      <c r="BW134" s="21">
        <f t="shared" si="127"/>
        <v>336</v>
      </c>
      <c r="BX134" s="21">
        <f t="shared" si="127"/>
        <v>11</v>
      </c>
      <c r="BY134" s="21">
        <f t="shared" si="127"/>
        <v>322.5</v>
      </c>
      <c r="BZ134" s="21">
        <f t="shared" si="127"/>
        <v>78</v>
      </c>
      <c r="CA134" s="21">
        <f t="shared" si="127"/>
        <v>59</v>
      </c>
      <c r="CB134" s="21">
        <f t="shared" si="127"/>
        <v>20590</v>
      </c>
      <c r="CC134" s="21">
        <f t="shared" si="127"/>
        <v>48.5</v>
      </c>
      <c r="CD134" s="21">
        <f t="shared" si="127"/>
        <v>25.5</v>
      </c>
      <c r="CE134" s="21">
        <f t="shared" si="127"/>
        <v>42</v>
      </c>
      <c r="CF134" s="21">
        <f t="shared" si="127"/>
        <v>38.5</v>
      </c>
      <c r="CG134" s="21">
        <f t="shared" si="127"/>
        <v>42.5</v>
      </c>
      <c r="CH134" s="21">
        <f t="shared" si="127"/>
        <v>59.5</v>
      </c>
      <c r="CI134" s="21">
        <f t="shared" si="127"/>
        <v>308.5</v>
      </c>
      <c r="CJ134" s="21">
        <f t="shared" si="127"/>
        <v>601.5</v>
      </c>
      <c r="CK134" s="21">
        <f t="shared" si="127"/>
        <v>1039.5</v>
      </c>
      <c r="CL134" s="21">
        <f t="shared" si="127"/>
        <v>297.5</v>
      </c>
      <c r="CM134" s="21">
        <f t="shared" si="127"/>
        <v>316</v>
      </c>
      <c r="CN134" s="21">
        <f t="shared" si="127"/>
        <v>6693</v>
      </c>
      <c r="CO134" s="21">
        <f t="shared" si="127"/>
        <v>4069</v>
      </c>
      <c r="CP134" s="21">
        <f t="shared" si="127"/>
        <v>295</v>
      </c>
      <c r="CQ134" s="21">
        <f t="shared" si="127"/>
        <v>606.5</v>
      </c>
      <c r="CR134" s="21">
        <f t="shared" si="127"/>
        <v>57</v>
      </c>
      <c r="CS134" s="21">
        <f t="shared" si="127"/>
        <v>90.5</v>
      </c>
      <c r="CT134" s="21">
        <f t="shared" si="127"/>
        <v>20</v>
      </c>
      <c r="CU134" s="21">
        <f t="shared" si="127"/>
        <v>55.5</v>
      </c>
      <c r="CV134" s="21">
        <f t="shared" si="127"/>
        <v>18.5</v>
      </c>
      <c r="CW134" s="21">
        <f t="shared" si="127"/>
        <v>68.5</v>
      </c>
      <c r="CX134" s="21">
        <f t="shared" si="127"/>
        <v>150.5</v>
      </c>
      <c r="CY134" s="21">
        <f t="shared" si="127"/>
        <v>53.5</v>
      </c>
      <c r="CZ134" s="21">
        <f t="shared" si="127"/>
        <v>785.5</v>
      </c>
      <c r="DA134" s="21">
        <f t="shared" si="127"/>
        <v>43</v>
      </c>
      <c r="DB134" s="21">
        <f t="shared" si="127"/>
        <v>59.5</v>
      </c>
      <c r="DC134" s="21">
        <f t="shared" si="127"/>
        <v>46</v>
      </c>
      <c r="DD134" s="21">
        <f t="shared" si="127"/>
        <v>42.5</v>
      </c>
      <c r="DE134" s="21">
        <f t="shared" si="127"/>
        <v>96</v>
      </c>
      <c r="DF134" s="21">
        <f t="shared" si="127"/>
        <v>7462.5</v>
      </c>
      <c r="DG134" s="21">
        <f t="shared" si="127"/>
        <v>22.5</v>
      </c>
      <c r="DH134" s="21">
        <f t="shared" si="127"/>
        <v>699</v>
      </c>
      <c r="DI134" s="21">
        <f t="shared" si="127"/>
        <v>1285</v>
      </c>
      <c r="DJ134" s="21">
        <f t="shared" si="127"/>
        <v>217</v>
      </c>
      <c r="DK134" s="21">
        <f t="shared" si="127"/>
        <v>168.5</v>
      </c>
      <c r="DL134" s="21">
        <f t="shared" si="127"/>
        <v>2809.5</v>
      </c>
      <c r="DM134" s="21">
        <f t="shared" si="127"/>
        <v>128</v>
      </c>
      <c r="DN134" s="21">
        <f t="shared" si="127"/>
        <v>589</v>
      </c>
      <c r="DO134" s="21">
        <f t="shared" si="127"/>
        <v>1695.5</v>
      </c>
      <c r="DP134" s="21">
        <f t="shared" si="127"/>
        <v>47</v>
      </c>
      <c r="DQ134" s="21">
        <f t="shared" si="127"/>
        <v>182.5</v>
      </c>
      <c r="DR134" s="21">
        <f t="shared" si="127"/>
        <v>736</v>
      </c>
      <c r="DS134" s="21">
        <f t="shared" si="127"/>
        <v>553.5</v>
      </c>
      <c r="DT134" s="21">
        <f t="shared" si="127"/>
        <v>100.5</v>
      </c>
      <c r="DU134" s="21">
        <f t="shared" si="127"/>
        <v>146.5</v>
      </c>
      <c r="DV134" s="21">
        <f t="shared" si="127"/>
        <v>79</v>
      </c>
      <c r="DW134" s="21">
        <f t="shared" si="127"/>
        <v>124</v>
      </c>
      <c r="DX134" s="21">
        <f t="shared" si="127"/>
        <v>40.5</v>
      </c>
      <c r="DY134" s="21">
        <f t="shared" si="127"/>
        <v>81.5</v>
      </c>
      <c r="DZ134" s="21">
        <f t="shared" si="127"/>
        <v>247</v>
      </c>
      <c r="EA134" s="21">
        <f t="shared" si="127"/>
        <v>154</v>
      </c>
      <c r="EB134" s="21">
        <f aca="true" t="shared" si="128" ref="EB134:FX134">EB11+EB24</f>
        <v>205</v>
      </c>
      <c r="EC134" s="21">
        <f t="shared" si="128"/>
        <v>72</v>
      </c>
      <c r="ED134" s="21">
        <f t="shared" si="128"/>
        <v>92.5</v>
      </c>
      <c r="EE134" s="21">
        <f t="shared" si="128"/>
        <v>109</v>
      </c>
      <c r="EF134" s="21">
        <f t="shared" si="128"/>
        <v>855</v>
      </c>
      <c r="EG134" s="21">
        <f t="shared" si="128"/>
        <v>150.5</v>
      </c>
      <c r="EH134" s="21">
        <f t="shared" si="128"/>
        <v>88</v>
      </c>
      <c r="EI134" s="21">
        <f t="shared" si="128"/>
        <v>9535.5</v>
      </c>
      <c r="EJ134" s="21">
        <f t="shared" si="128"/>
        <v>2523</v>
      </c>
      <c r="EK134" s="21">
        <f t="shared" si="128"/>
        <v>146</v>
      </c>
      <c r="EL134" s="21">
        <f t="shared" si="128"/>
        <v>90.5</v>
      </c>
      <c r="EM134" s="21">
        <f t="shared" si="128"/>
        <v>248</v>
      </c>
      <c r="EN134" s="21">
        <f t="shared" si="128"/>
        <v>631.5</v>
      </c>
      <c r="EO134" s="21">
        <f t="shared" si="128"/>
        <v>144.5</v>
      </c>
      <c r="EP134" s="21">
        <f t="shared" si="128"/>
        <v>89.5</v>
      </c>
      <c r="EQ134" s="21">
        <f t="shared" si="128"/>
        <v>225.5</v>
      </c>
      <c r="ER134" s="21">
        <f t="shared" si="128"/>
        <v>114.5</v>
      </c>
      <c r="ES134" s="21">
        <f t="shared" si="128"/>
        <v>60</v>
      </c>
      <c r="ET134" s="21">
        <f t="shared" si="128"/>
        <v>84</v>
      </c>
      <c r="EU134" s="21">
        <f t="shared" si="128"/>
        <v>492</v>
      </c>
      <c r="EV134" s="21">
        <f t="shared" si="128"/>
        <v>37.5</v>
      </c>
      <c r="EW134" s="21">
        <f t="shared" si="128"/>
        <v>126.5</v>
      </c>
      <c r="EX134" s="21">
        <f t="shared" si="128"/>
        <v>88.5</v>
      </c>
      <c r="EY134" s="21">
        <f t="shared" si="128"/>
        <v>100.5</v>
      </c>
      <c r="EZ134" s="21">
        <f t="shared" si="128"/>
        <v>66.5</v>
      </c>
      <c r="FA134" s="21">
        <f t="shared" si="128"/>
        <v>738.5</v>
      </c>
      <c r="FB134" s="21">
        <f t="shared" si="128"/>
        <v>147</v>
      </c>
      <c r="FC134" s="21">
        <f t="shared" si="128"/>
        <v>620.5</v>
      </c>
      <c r="FD134" s="21">
        <f t="shared" si="128"/>
        <v>98</v>
      </c>
      <c r="FE134" s="21">
        <f t="shared" si="128"/>
        <v>32.5</v>
      </c>
      <c r="FF134" s="21">
        <f t="shared" si="128"/>
        <v>32</v>
      </c>
      <c r="FG134" s="21">
        <f t="shared" si="128"/>
        <v>26.5</v>
      </c>
      <c r="FH134" s="21">
        <f t="shared" si="128"/>
        <v>30</v>
      </c>
      <c r="FI134" s="21">
        <f t="shared" si="128"/>
        <v>765</v>
      </c>
      <c r="FJ134" s="21">
        <f t="shared" si="128"/>
        <v>463</v>
      </c>
      <c r="FK134" s="21">
        <f t="shared" si="128"/>
        <v>842</v>
      </c>
      <c r="FL134" s="21">
        <f t="shared" si="128"/>
        <v>559</v>
      </c>
      <c r="FM134" s="21">
        <f t="shared" si="128"/>
        <v>803.5</v>
      </c>
      <c r="FN134" s="21">
        <f t="shared" si="128"/>
        <v>9705</v>
      </c>
      <c r="FO134" s="21">
        <f t="shared" si="128"/>
        <v>331.5</v>
      </c>
      <c r="FP134" s="21">
        <f t="shared" si="128"/>
        <v>1329</v>
      </c>
      <c r="FQ134" s="21">
        <f t="shared" si="128"/>
        <v>339.5</v>
      </c>
      <c r="FR134" s="21">
        <f t="shared" si="128"/>
        <v>37</v>
      </c>
      <c r="FS134" s="21">
        <f t="shared" si="128"/>
        <v>30.5</v>
      </c>
      <c r="FT134" s="21">
        <f t="shared" si="128"/>
        <v>16</v>
      </c>
      <c r="FU134" s="21">
        <f t="shared" si="128"/>
        <v>375</v>
      </c>
      <c r="FV134" s="21">
        <f t="shared" si="128"/>
        <v>261.5</v>
      </c>
      <c r="FW134" s="21">
        <f t="shared" si="128"/>
        <v>53</v>
      </c>
      <c r="FX134" s="21">
        <f t="shared" si="128"/>
        <v>21.5</v>
      </c>
      <c r="FY134" s="16"/>
      <c r="FZ134" s="9">
        <f>SUM(C134:FX134)</f>
        <v>272991.5</v>
      </c>
      <c r="GA134" s="9"/>
      <c r="GB134" s="9"/>
      <c r="GC134" s="9"/>
      <c r="GD134" s="9"/>
      <c r="GE134" s="17"/>
      <c r="GF134" s="17"/>
      <c r="GG134" s="12"/>
      <c r="GH134" s="21"/>
      <c r="GI134" s="21"/>
      <c r="GJ134" s="21"/>
    </row>
    <row r="135" spans="1:192" s="5" customFormat="1" ht="15">
      <c r="A135" s="3" t="s">
        <v>430</v>
      </c>
      <c r="B135" s="2" t="s">
        <v>431</v>
      </c>
      <c r="C135" s="26">
        <f>MAX(C132,C134)</f>
        <v>4307.4</v>
      </c>
      <c r="D135" s="26">
        <f aca="true" t="shared" si="129" ref="D135:BO135">MAX(D132,D134)</f>
        <v>13835.4</v>
      </c>
      <c r="E135" s="26">
        <f t="shared" si="129"/>
        <v>5628.4</v>
      </c>
      <c r="F135" s="26">
        <f t="shared" si="129"/>
        <v>4730.6</v>
      </c>
      <c r="G135" s="26">
        <f t="shared" si="129"/>
        <v>259.1</v>
      </c>
      <c r="H135" s="26">
        <f t="shared" si="129"/>
        <v>168.1</v>
      </c>
      <c r="I135" s="26">
        <f t="shared" si="129"/>
        <v>8840.7</v>
      </c>
      <c r="J135" s="26">
        <f t="shared" si="129"/>
        <v>1276.1</v>
      </c>
      <c r="K135" s="26">
        <f t="shared" si="129"/>
        <v>143.1</v>
      </c>
      <c r="L135" s="26">
        <f t="shared" si="129"/>
        <v>1538</v>
      </c>
      <c r="M135" s="26">
        <f t="shared" si="129"/>
        <v>1220.8</v>
      </c>
      <c r="N135" s="26">
        <f t="shared" si="129"/>
        <v>10990.1</v>
      </c>
      <c r="O135" s="26">
        <f t="shared" si="129"/>
        <v>2844</v>
      </c>
      <c r="P135" s="26">
        <f t="shared" si="129"/>
        <v>73.7</v>
      </c>
      <c r="Q135" s="26">
        <f t="shared" si="129"/>
        <v>22515</v>
      </c>
      <c r="R135" s="26">
        <f t="shared" si="129"/>
        <v>163.1</v>
      </c>
      <c r="S135" s="26">
        <f t="shared" si="129"/>
        <v>633</v>
      </c>
      <c r="T135" s="26">
        <f t="shared" si="129"/>
        <v>51.5</v>
      </c>
      <c r="U135" s="26">
        <f t="shared" si="129"/>
        <v>34</v>
      </c>
      <c r="V135" s="26">
        <f t="shared" si="129"/>
        <v>115.3</v>
      </c>
      <c r="W135" s="26">
        <f t="shared" si="129"/>
        <v>127.9</v>
      </c>
      <c r="X135" s="26">
        <f t="shared" si="129"/>
        <v>20.5</v>
      </c>
      <c r="Y135" s="26">
        <f t="shared" si="129"/>
        <v>348.7</v>
      </c>
      <c r="Z135" s="26">
        <f t="shared" si="129"/>
        <v>136.5</v>
      </c>
      <c r="AA135" s="26">
        <f t="shared" si="129"/>
        <v>7808.1</v>
      </c>
      <c r="AB135" s="26">
        <f t="shared" si="129"/>
        <v>4837.5</v>
      </c>
      <c r="AC135" s="26">
        <f t="shared" si="129"/>
        <v>346.1</v>
      </c>
      <c r="AD135" s="26">
        <f t="shared" si="129"/>
        <v>353.7</v>
      </c>
      <c r="AE135" s="26">
        <f t="shared" si="129"/>
        <v>43.1</v>
      </c>
      <c r="AF135" s="26">
        <f t="shared" si="129"/>
        <v>43</v>
      </c>
      <c r="AG135" s="26">
        <f t="shared" si="129"/>
        <v>193.9</v>
      </c>
      <c r="AH135" s="26">
        <f t="shared" si="129"/>
        <v>547</v>
      </c>
      <c r="AI135" s="26">
        <f t="shared" si="129"/>
        <v>124.9</v>
      </c>
      <c r="AJ135" s="26">
        <f t="shared" si="129"/>
        <v>140.9</v>
      </c>
      <c r="AK135" s="26">
        <f t="shared" si="129"/>
        <v>190.5</v>
      </c>
      <c r="AL135" s="26">
        <f t="shared" si="129"/>
        <v>203.9</v>
      </c>
      <c r="AM135" s="26">
        <f t="shared" si="129"/>
        <v>290.3</v>
      </c>
      <c r="AN135" s="26">
        <f t="shared" si="129"/>
        <v>137</v>
      </c>
      <c r="AO135" s="26">
        <f t="shared" si="129"/>
        <v>1874.7</v>
      </c>
      <c r="AP135" s="26">
        <f t="shared" si="129"/>
        <v>50025.4</v>
      </c>
      <c r="AQ135" s="26">
        <f t="shared" si="129"/>
        <v>100.2</v>
      </c>
      <c r="AR135" s="26">
        <f t="shared" si="129"/>
        <v>5617.8</v>
      </c>
      <c r="AS135" s="26">
        <f t="shared" si="129"/>
        <v>2193</v>
      </c>
      <c r="AT135" s="26">
        <f t="shared" si="129"/>
        <v>326.5</v>
      </c>
      <c r="AU135" s="26">
        <f t="shared" si="129"/>
        <v>88.7</v>
      </c>
      <c r="AV135" s="26">
        <f t="shared" si="129"/>
        <v>131.6</v>
      </c>
      <c r="AW135" s="26">
        <f t="shared" si="129"/>
        <v>48.7</v>
      </c>
      <c r="AX135" s="26">
        <f t="shared" si="129"/>
        <v>7</v>
      </c>
      <c r="AY135" s="26">
        <f t="shared" si="129"/>
        <v>210.9</v>
      </c>
      <c r="AZ135" s="26">
        <f t="shared" si="129"/>
        <v>6479.2</v>
      </c>
      <c r="BA135" s="26">
        <f t="shared" si="129"/>
        <v>3004</v>
      </c>
      <c r="BB135" s="26">
        <f t="shared" si="129"/>
        <v>2389.9</v>
      </c>
      <c r="BC135" s="26">
        <f t="shared" si="129"/>
        <v>14208.5</v>
      </c>
      <c r="BD135" s="26">
        <f t="shared" si="129"/>
        <v>603.1</v>
      </c>
      <c r="BE135" s="26">
        <f t="shared" si="129"/>
        <v>364.3</v>
      </c>
      <c r="BF135" s="26">
        <f t="shared" si="129"/>
        <v>2283.2</v>
      </c>
      <c r="BG135" s="26">
        <f t="shared" si="129"/>
        <v>450.8</v>
      </c>
      <c r="BH135" s="26">
        <f t="shared" si="129"/>
        <v>127.8</v>
      </c>
      <c r="BI135" s="26">
        <f t="shared" si="129"/>
        <v>112.2</v>
      </c>
      <c r="BJ135" s="26">
        <f t="shared" si="129"/>
        <v>538.2</v>
      </c>
      <c r="BK135" s="26">
        <f t="shared" si="129"/>
        <v>2177.8</v>
      </c>
      <c r="BL135" s="26">
        <f t="shared" si="129"/>
        <v>66.6</v>
      </c>
      <c r="BM135" s="26">
        <f t="shared" si="129"/>
        <v>136.9</v>
      </c>
      <c r="BN135" s="26">
        <f t="shared" si="129"/>
        <v>1619.4</v>
      </c>
      <c r="BO135" s="26">
        <f t="shared" si="129"/>
        <v>661.6</v>
      </c>
      <c r="BP135" s="26">
        <f aca="true" t="shared" si="130" ref="BP135:EA135">MAX(BP132,BP134)</f>
        <v>76</v>
      </c>
      <c r="BQ135" s="26">
        <f t="shared" si="130"/>
        <v>1831.1</v>
      </c>
      <c r="BR135" s="26">
        <f t="shared" si="130"/>
        <v>1935.2</v>
      </c>
      <c r="BS135" s="26">
        <f t="shared" si="130"/>
        <v>377.4</v>
      </c>
      <c r="BT135" s="26">
        <f t="shared" si="130"/>
        <v>82.4</v>
      </c>
      <c r="BU135" s="26">
        <f t="shared" si="130"/>
        <v>142.5</v>
      </c>
      <c r="BV135" s="26">
        <f t="shared" si="130"/>
        <v>279.6</v>
      </c>
      <c r="BW135" s="26">
        <f t="shared" si="130"/>
        <v>369.6</v>
      </c>
      <c r="BX135" s="26">
        <f t="shared" si="130"/>
        <v>11.9</v>
      </c>
      <c r="BY135" s="26">
        <f t="shared" si="130"/>
        <v>342.2</v>
      </c>
      <c r="BZ135" s="26">
        <f t="shared" si="130"/>
        <v>83.1</v>
      </c>
      <c r="CA135" s="26">
        <f t="shared" si="130"/>
        <v>66.6</v>
      </c>
      <c r="CB135" s="26">
        <f t="shared" si="130"/>
        <v>22364.4</v>
      </c>
      <c r="CC135" s="26">
        <f t="shared" si="130"/>
        <v>52.2</v>
      </c>
      <c r="CD135" s="26">
        <f t="shared" si="130"/>
        <v>28.1</v>
      </c>
      <c r="CE135" s="26">
        <f t="shared" si="130"/>
        <v>46.7</v>
      </c>
      <c r="CF135" s="26">
        <f t="shared" si="130"/>
        <v>43.9</v>
      </c>
      <c r="CG135" s="26">
        <f t="shared" si="130"/>
        <v>48.8</v>
      </c>
      <c r="CH135" s="26">
        <f t="shared" si="130"/>
        <v>69.8</v>
      </c>
      <c r="CI135" s="26">
        <f t="shared" si="130"/>
        <v>328.5</v>
      </c>
      <c r="CJ135" s="26">
        <f t="shared" si="130"/>
        <v>637.3</v>
      </c>
      <c r="CK135" s="26">
        <f t="shared" si="130"/>
        <v>1170.5</v>
      </c>
      <c r="CL135" s="26">
        <f t="shared" si="130"/>
        <v>333.4</v>
      </c>
      <c r="CM135" s="26">
        <f t="shared" si="130"/>
        <v>337</v>
      </c>
      <c r="CN135" s="26">
        <f t="shared" si="130"/>
        <v>7109.7</v>
      </c>
      <c r="CO135" s="26">
        <f t="shared" si="130"/>
        <v>4529.1</v>
      </c>
      <c r="CP135" s="26">
        <f t="shared" si="130"/>
        <v>333.5</v>
      </c>
      <c r="CQ135" s="26">
        <f t="shared" si="130"/>
        <v>648.8</v>
      </c>
      <c r="CR135" s="26">
        <f t="shared" si="130"/>
        <v>60.7</v>
      </c>
      <c r="CS135" s="26">
        <f t="shared" si="130"/>
        <v>101.1</v>
      </c>
      <c r="CT135" s="26">
        <f t="shared" si="130"/>
        <v>24.7</v>
      </c>
      <c r="CU135" s="26">
        <f t="shared" si="130"/>
        <v>65.2</v>
      </c>
      <c r="CV135" s="26">
        <f t="shared" si="130"/>
        <v>18.5</v>
      </c>
      <c r="CW135" s="26">
        <f t="shared" si="130"/>
        <v>76.4</v>
      </c>
      <c r="CX135" s="26">
        <f t="shared" si="130"/>
        <v>168.5</v>
      </c>
      <c r="CY135" s="26">
        <f t="shared" si="130"/>
        <v>66.3</v>
      </c>
      <c r="CZ135" s="26">
        <f t="shared" si="130"/>
        <v>868.4</v>
      </c>
      <c r="DA135" s="26">
        <f t="shared" si="130"/>
        <v>49.3</v>
      </c>
      <c r="DB135" s="26">
        <f t="shared" si="130"/>
        <v>61.1</v>
      </c>
      <c r="DC135" s="26">
        <f t="shared" si="130"/>
        <v>54.4</v>
      </c>
      <c r="DD135" s="26">
        <f t="shared" si="130"/>
        <v>42.5</v>
      </c>
      <c r="DE135" s="26">
        <f t="shared" si="130"/>
        <v>135.8</v>
      </c>
      <c r="DF135" s="26">
        <f t="shared" si="130"/>
        <v>8218</v>
      </c>
      <c r="DG135" s="26">
        <f t="shared" si="130"/>
        <v>24.3</v>
      </c>
      <c r="DH135" s="26">
        <f t="shared" si="130"/>
        <v>753.1</v>
      </c>
      <c r="DI135" s="26">
        <f t="shared" si="130"/>
        <v>1411.8</v>
      </c>
      <c r="DJ135" s="26">
        <f t="shared" si="130"/>
        <v>240.6</v>
      </c>
      <c r="DK135" s="26">
        <f t="shared" si="130"/>
        <v>177.2</v>
      </c>
      <c r="DL135" s="26">
        <f t="shared" si="130"/>
        <v>3128.2</v>
      </c>
      <c r="DM135" s="26">
        <f t="shared" si="130"/>
        <v>135.7</v>
      </c>
      <c r="DN135" s="26">
        <f t="shared" si="130"/>
        <v>639.9</v>
      </c>
      <c r="DO135" s="26">
        <f t="shared" si="130"/>
        <v>1816</v>
      </c>
      <c r="DP135" s="26">
        <f t="shared" si="130"/>
        <v>49.4</v>
      </c>
      <c r="DQ135" s="26">
        <f t="shared" si="130"/>
        <v>192.5</v>
      </c>
      <c r="DR135" s="26">
        <f t="shared" si="130"/>
        <v>811.9</v>
      </c>
      <c r="DS135" s="26">
        <f t="shared" si="130"/>
        <v>571.1</v>
      </c>
      <c r="DT135" s="26">
        <f t="shared" si="130"/>
        <v>100.5</v>
      </c>
      <c r="DU135" s="26">
        <f t="shared" si="130"/>
        <v>157.3</v>
      </c>
      <c r="DV135" s="26">
        <f t="shared" si="130"/>
        <v>87.8</v>
      </c>
      <c r="DW135" s="26">
        <f t="shared" si="130"/>
        <v>130.2</v>
      </c>
      <c r="DX135" s="26">
        <f t="shared" si="130"/>
        <v>41.4</v>
      </c>
      <c r="DY135" s="26">
        <f t="shared" si="130"/>
        <v>85</v>
      </c>
      <c r="DZ135" s="26">
        <f t="shared" si="130"/>
        <v>247</v>
      </c>
      <c r="EA135" s="26">
        <f t="shared" si="130"/>
        <v>160.4</v>
      </c>
      <c r="EB135" s="26">
        <f aca="true" t="shared" si="131" ref="EB135:FX135">MAX(EB132,EB134)</f>
        <v>235</v>
      </c>
      <c r="EC135" s="26">
        <f t="shared" si="131"/>
        <v>81.8</v>
      </c>
      <c r="ED135" s="26">
        <f t="shared" si="131"/>
        <v>99.3</v>
      </c>
      <c r="EE135" s="26">
        <f t="shared" si="131"/>
        <v>109</v>
      </c>
      <c r="EF135" s="26">
        <f t="shared" si="131"/>
        <v>938.5</v>
      </c>
      <c r="EG135" s="26">
        <f t="shared" si="131"/>
        <v>153.9</v>
      </c>
      <c r="EH135" s="26">
        <f t="shared" si="131"/>
        <v>92.9</v>
      </c>
      <c r="EI135" s="26">
        <f t="shared" si="131"/>
        <v>10348.9</v>
      </c>
      <c r="EJ135" s="26">
        <f t="shared" si="131"/>
        <v>2710.4</v>
      </c>
      <c r="EK135" s="26">
        <f t="shared" si="131"/>
        <v>177.1</v>
      </c>
      <c r="EL135" s="26">
        <f t="shared" si="131"/>
        <v>100.5</v>
      </c>
      <c r="EM135" s="26">
        <f t="shared" si="131"/>
        <v>266.3</v>
      </c>
      <c r="EN135" s="26">
        <f t="shared" si="131"/>
        <v>715.2</v>
      </c>
      <c r="EO135" s="26">
        <f t="shared" si="131"/>
        <v>151.8</v>
      </c>
      <c r="EP135" s="26">
        <f t="shared" si="131"/>
        <v>99.1</v>
      </c>
      <c r="EQ135" s="26">
        <f t="shared" si="131"/>
        <v>252.3</v>
      </c>
      <c r="ER135" s="26">
        <f t="shared" si="131"/>
        <v>128.4</v>
      </c>
      <c r="ES135" s="26">
        <f t="shared" si="131"/>
        <v>60</v>
      </c>
      <c r="ET135" s="26">
        <f t="shared" si="131"/>
        <v>84.1</v>
      </c>
      <c r="EU135" s="26">
        <f t="shared" si="131"/>
        <v>512.7</v>
      </c>
      <c r="EV135" s="26">
        <f t="shared" si="131"/>
        <v>37.5</v>
      </c>
      <c r="EW135" s="26">
        <f t="shared" si="131"/>
        <v>131.7</v>
      </c>
      <c r="EX135" s="26">
        <f t="shared" si="131"/>
        <v>102.6</v>
      </c>
      <c r="EY135" s="26">
        <f t="shared" si="131"/>
        <v>289.6</v>
      </c>
      <c r="EZ135" s="26">
        <f t="shared" si="131"/>
        <v>66.5</v>
      </c>
      <c r="FA135" s="26">
        <f t="shared" si="131"/>
        <v>826.6</v>
      </c>
      <c r="FB135" s="26">
        <f t="shared" si="131"/>
        <v>149.9</v>
      </c>
      <c r="FC135" s="26">
        <f t="shared" si="131"/>
        <v>689.8</v>
      </c>
      <c r="FD135" s="26">
        <f t="shared" si="131"/>
        <v>112.7</v>
      </c>
      <c r="FE135" s="26">
        <f t="shared" si="131"/>
        <v>33</v>
      </c>
      <c r="FF135" s="26">
        <f t="shared" si="131"/>
        <v>34.4</v>
      </c>
      <c r="FG135" s="26">
        <f t="shared" si="131"/>
        <v>26.5</v>
      </c>
      <c r="FH135" s="26">
        <f t="shared" si="131"/>
        <v>30</v>
      </c>
      <c r="FI135" s="26">
        <f t="shared" si="131"/>
        <v>803.2</v>
      </c>
      <c r="FJ135" s="26">
        <f t="shared" si="131"/>
        <v>522.3</v>
      </c>
      <c r="FK135" s="26">
        <f t="shared" si="131"/>
        <v>909.5</v>
      </c>
      <c r="FL135" s="26">
        <f t="shared" si="131"/>
        <v>590.6</v>
      </c>
      <c r="FM135" s="26">
        <f t="shared" si="131"/>
        <v>835.3</v>
      </c>
      <c r="FN135" s="26">
        <f t="shared" si="131"/>
        <v>10359</v>
      </c>
      <c r="FO135" s="26">
        <f t="shared" si="131"/>
        <v>378</v>
      </c>
      <c r="FP135" s="26">
        <f t="shared" si="131"/>
        <v>1372.1</v>
      </c>
      <c r="FQ135" s="26">
        <f t="shared" si="131"/>
        <v>382.7</v>
      </c>
      <c r="FR135" s="26">
        <f t="shared" si="131"/>
        <v>37</v>
      </c>
      <c r="FS135" s="26">
        <f t="shared" si="131"/>
        <v>30.5</v>
      </c>
      <c r="FT135" s="26">
        <f t="shared" si="131"/>
        <v>22</v>
      </c>
      <c r="FU135" s="26">
        <f t="shared" si="131"/>
        <v>406</v>
      </c>
      <c r="FV135" s="26">
        <f t="shared" si="131"/>
        <v>271.2</v>
      </c>
      <c r="FW135" s="26">
        <f t="shared" si="131"/>
        <v>56.9</v>
      </c>
      <c r="FX135" s="26">
        <f t="shared" si="131"/>
        <v>21.5</v>
      </c>
      <c r="FY135" s="21"/>
      <c r="FZ135" s="83">
        <f>SUM(C135:FX135)</f>
        <v>292606.19999999995</v>
      </c>
      <c r="GA135" s="83"/>
      <c r="GB135" s="83"/>
      <c r="GC135" s="83"/>
      <c r="GD135" s="83"/>
      <c r="GE135" s="20"/>
      <c r="GF135" s="20"/>
      <c r="GG135" s="19"/>
      <c r="GH135" s="39"/>
      <c r="GI135" s="39"/>
      <c r="GJ135" s="39"/>
    </row>
    <row r="136" spans="1:192" ht="15">
      <c r="A136" s="3"/>
      <c r="B136" s="2" t="s">
        <v>432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66"/>
      <c r="FZ136" s="83"/>
      <c r="GA136" s="83"/>
      <c r="GB136" s="9"/>
      <c r="GC136" s="9"/>
      <c r="GD136" s="9"/>
      <c r="GE136" s="17"/>
      <c r="GF136" s="17"/>
      <c r="GG136" s="12"/>
      <c r="GH136" s="21"/>
      <c r="GI136" s="21"/>
      <c r="GJ136" s="21"/>
    </row>
    <row r="137" spans="1:256" ht="15">
      <c r="A137" s="3" t="s">
        <v>433</v>
      </c>
      <c r="B137" s="2" t="s">
        <v>434</v>
      </c>
      <c r="C137" s="66">
        <f aca="true" t="shared" si="132" ref="C137:BN137">ROUND((C135/C14),4)</f>
        <v>0.6077</v>
      </c>
      <c r="D137" s="66">
        <f t="shared" si="132"/>
        <v>0.3256</v>
      </c>
      <c r="E137" s="66">
        <f t="shared" si="132"/>
        <v>0.8149</v>
      </c>
      <c r="F137" s="66">
        <f t="shared" si="132"/>
        <v>0.3142</v>
      </c>
      <c r="G137" s="66">
        <f t="shared" si="132"/>
        <v>0.262</v>
      </c>
      <c r="H137" s="66">
        <f t="shared" si="132"/>
        <v>0.1838</v>
      </c>
      <c r="I137" s="66">
        <f t="shared" si="132"/>
        <v>0.7454</v>
      </c>
      <c r="J137" s="66">
        <f t="shared" si="132"/>
        <v>0.6344</v>
      </c>
      <c r="K137" s="66">
        <f t="shared" si="132"/>
        <v>0.5138</v>
      </c>
      <c r="L137" s="66">
        <f t="shared" si="132"/>
        <v>0.5896</v>
      </c>
      <c r="M137" s="66">
        <f t="shared" si="132"/>
        <v>0.8612</v>
      </c>
      <c r="N137" s="66">
        <f t="shared" si="132"/>
        <v>0.2237</v>
      </c>
      <c r="O137" s="66">
        <f t="shared" si="132"/>
        <v>0.1958</v>
      </c>
      <c r="P137" s="66">
        <f t="shared" si="132"/>
        <v>0.4833</v>
      </c>
      <c r="Q137" s="66">
        <f t="shared" si="132"/>
        <v>0.6178</v>
      </c>
      <c r="R137" s="66">
        <f t="shared" si="132"/>
        <v>0.3758</v>
      </c>
      <c r="S137" s="66">
        <f t="shared" si="132"/>
        <v>0.4668</v>
      </c>
      <c r="T137" s="66">
        <f t="shared" si="132"/>
        <v>0.3946</v>
      </c>
      <c r="U137" s="66">
        <f t="shared" si="132"/>
        <v>0.5271</v>
      </c>
      <c r="V137" s="66">
        <f t="shared" si="132"/>
        <v>0.4687</v>
      </c>
      <c r="W137" s="27">
        <f t="shared" si="132"/>
        <v>0.4552</v>
      </c>
      <c r="X137" s="66">
        <f t="shared" si="132"/>
        <v>0.4409</v>
      </c>
      <c r="Y137" s="66">
        <f t="shared" si="132"/>
        <v>0.738</v>
      </c>
      <c r="Z137" s="66">
        <f t="shared" si="132"/>
        <v>0.5311</v>
      </c>
      <c r="AA137" s="66">
        <f t="shared" si="132"/>
        <v>0.3033</v>
      </c>
      <c r="AB137" s="66">
        <f t="shared" si="132"/>
        <v>0.1728</v>
      </c>
      <c r="AC137" s="66">
        <f t="shared" si="132"/>
        <v>0.3756</v>
      </c>
      <c r="AD137" s="66">
        <f t="shared" si="132"/>
        <v>0.3476</v>
      </c>
      <c r="AE137" s="66">
        <f t="shared" si="132"/>
        <v>0.3797</v>
      </c>
      <c r="AF137" s="66">
        <f t="shared" si="132"/>
        <v>0.2598</v>
      </c>
      <c r="AG137" s="66">
        <f t="shared" si="132"/>
        <v>0.2215</v>
      </c>
      <c r="AH137" s="66">
        <f t="shared" si="132"/>
        <v>0.5707</v>
      </c>
      <c r="AI137" s="66">
        <f t="shared" si="132"/>
        <v>0.399</v>
      </c>
      <c r="AJ137" s="66">
        <f t="shared" si="132"/>
        <v>0.6538</v>
      </c>
      <c r="AK137" s="66">
        <f t="shared" si="132"/>
        <v>0.8176</v>
      </c>
      <c r="AL137" s="66">
        <f t="shared" si="132"/>
        <v>0.7888</v>
      </c>
      <c r="AM137" s="66">
        <f t="shared" si="132"/>
        <v>0.6304</v>
      </c>
      <c r="AN137" s="66">
        <f t="shared" si="132"/>
        <v>0.3354</v>
      </c>
      <c r="AO137" s="66">
        <f t="shared" si="132"/>
        <v>0.3892</v>
      </c>
      <c r="AP137" s="66">
        <f t="shared" si="132"/>
        <v>0.6894</v>
      </c>
      <c r="AQ137" s="66">
        <f t="shared" si="132"/>
        <v>0.3937</v>
      </c>
      <c r="AR137" s="66">
        <f t="shared" si="132"/>
        <v>0.0951</v>
      </c>
      <c r="AS137" s="66">
        <f t="shared" si="132"/>
        <v>0.3655</v>
      </c>
      <c r="AT137" s="66">
        <f t="shared" si="132"/>
        <v>0.134</v>
      </c>
      <c r="AU137" s="66">
        <f t="shared" si="132"/>
        <v>0.2447</v>
      </c>
      <c r="AV137" s="66">
        <f t="shared" si="132"/>
        <v>0.4484</v>
      </c>
      <c r="AW137" s="66">
        <f t="shared" si="132"/>
        <v>0.2683</v>
      </c>
      <c r="AX137" s="66">
        <f t="shared" si="132"/>
        <v>0.9333</v>
      </c>
      <c r="AY137" s="66">
        <f t="shared" si="132"/>
        <v>0.3838</v>
      </c>
      <c r="AZ137" s="66">
        <f t="shared" si="132"/>
        <v>0.64</v>
      </c>
      <c r="BA137" s="66">
        <f t="shared" si="132"/>
        <v>0.3573</v>
      </c>
      <c r="BB137" s="66">
        <f t="shared" si="132"/>
        <v>0.3403</v>
      </c>
      <c r="BC137" s="66">
        <f t="shared" si="132"/>
        <v>0.4809</v>
      </c>
      <c r="BD137" s="66">
        <f t="shared" si="132"/>
        <v>0.1398</v>
      </c>
      <c r="BE137" s="66">
        <f t="shared" si="132"/>
        <v>0.2558</v>
      </c>
      <c r="BF137" s="66">
        <f t="shared" si="132"/>
        <v>0.1014</v>
      </c>
      <c r="BG137" s="66">
        <f t="shared" si="132"/>
        <v>0.5091</v>
      </c>
      <c r="BH137" s="66">
        <f t="shared" si="132"/>
        <v>0.2081</v>
      </c>
      <c r="BI137" s="66">
        <f t="shared" si="132"/>
        <v>0.5921</v>
      </c>
      <c r="BJ137" s="66">
        <f t="shared" si="132"/>
        <v>0.0957</v>
      </c>
      <c r="BK137" s="66">
        <f t="shared" si="132"/>
        <v>0.1546</v>
      </c>
      <c r="BL137" s="66">
        <f t="shared" si="132"/>
        <v>0.3721</v>
      </c>
      <c r="BM137" s="66">
        <f t="shared" si="132"/>
        <v>0.4916</v>
      </c>
      <c r="BN137" s="66">
        <f t="shared" si="132"/>
        <v>0.4511</v>
      </c>
      <c r="BO137" s="66">
        <f aca="true" t="shared" si="133" ref="BO137:DZ137">ROUND((BO135/BO14),4)</f>
        <v>0.4361</v>
      </c>
      <c r="BP137" s="66">
        <f t="shared" si="133"/>
        <v>0.4086</v>
      </c>
      <c r="BQ137" s="66">
        <f t="shared" si="133"/>
        <v>0.3559</v>
      </c>
      <c r="BR137" s="66">
        <f t="shared" si="133"/>
        <v>0.4426</v>
      </c>
      <c r="BS137" s="66">
        <f t="shared" si="133"/>
        <v>0.3668</v>
      </c>
      <c r="BT137" s="66">
        <f t="shared" si="133"/>
        <v>0.2591</v>
      </c>
      <c r="BU137" s="66">
        <f t="shared" si="133"/>
        <v>0.3506</v>
      </c>
      <c r="BV137" s="66">
        <f t="shared" si="133"/>
        <v>0.24</v>
      </c>
      <c r="BW137" s="66">
        <f t="shared" si="133"/>
        <v>0.2194</v>
      </c>
      <c r="BX137" s="66">
        <f t="shared" si="133"/>
        <v>0.1608</v>
      </c>
      <c r="BY137" s="66">
        <f t="shared" si="133"/>
        <v>0.6837</v>
      </c>
      <c r="BZ137" s="66">
        <f t="shared" si="133"/>
        <v>0.4034</v>
      </c>
      <c r="CA137" s="66">
        <f t="shared" si="133"/>
        <v>0.4036</v>
      </c>
      <c r="CB137" s="66">
        <f t="shared" si="133"/>
        <v>0.28</v>
      </c>
      <c r="CC137" s="66">
        <f t="shared" si="133"/>
        <v>0.3107</v>
      </c>
      <c r="CD137" s="66">
        <f t="shared" si="133"/>
        <v>0.3722</v>
      </c>
      <c r="CE137" s="66">
        <f t="shared" si="133"/>
        <v>0.3525</v>
      </c>
      <c r="CF137" s="66">
        <f t="shared" si="133"/>
        <v>0.3885</v>
      </c>
      <c r="CG137" s="66">
        <f t="shared" si="133"/>
        <v>0.3562</v>
      </c>
      <c r="CH137" s="66">
        <f t="shared" si="133"/>
        <v>0.5866</v>
      </c>
      <c r="CI137" s="66">
        <f t="shared" si="133"/>
        <v>0.4646</v>
      </c>
      <c r="CJ137" s="66">
        <f t="shared" si="133"/>
        <v>0.6113</v>
      </c>
      <c r="CK137" s="66">
        <f t="shared" si="133"/>
        <v>0.2545</v>
      </c>
      <c r="CL137" s="66">
        <f t="shared" si="133"/>
        <v>0.2595</v>
      </c>
      <c r="CM137" s="66">
        <f t="shared" si="133"/>
        <v>0.4642</v>
      </c>
      <c r="CN137" s="66">
        <f t="shared" si="133"/>
        <v>0.2685</v>
      </c>
      <c r="CO137" s="66">
        <f t="shared" si="133"/>
        <v>0.3112</v>
      </c>
      <c r="CP137" s="66">
        <f t="shared" si="133"/>
        <v>0.3036</v>
      </c>
      <c r="CQ137" s="66">
        <f t="shared" si="133"/>
        <v>0.4972</v>
      </c>
      <c r="CR137" s="66">
        <f t="shared" si="133"/>
        <v>0.3613</v>
      </c>
      <c r="CS137" s="66">
        <f t="shared" si="133"/>
        <v>0.3054</v>
      </c>
      <c r="CT137" s="66">
        <f t="shared" si="133"/>
        <v>0.3338</v>
      </c>
      <c r="CU137" s="66">
        <f t="shared" si="133"/>
        <v>0.1527</v>
      </c>
      <c r="CV137" s="66">
        <f t="shared" si="133"/>
        <v>0.3592</v>
      </c>
      <c r="CW137" s="66">
        <f t="shared" si="133"/>
        <v>0.476</v>
      </c>
      <c r="CX137" s="66">
        <f t="shared" si="133"/>
        <v>0.3951</v>
      </c>
      <c r="CY137" s="66">
        <f t="shared" si="133"/>
        <v>0.3499</v>
      </c>
      <c r="CZ137" s="66">
        <f t="shared" si="133"/>
        <v>0.4126</v>
      </c>
      <c r="DA137" s="66">
        <f t="shared" si="133"/>
        <v>0.2943</v>
      </c>
      <c r="DB137" s="66">
        <f t="shared" si="133"/>
        <v>0.204</v>
      </c>
      <c r="DC137" s="66">
        <f t="shared" si="133"/>
        <v>0.3267</v>
      </c>
      <c r="DD137" s="66">
        <f t="shared" si="133"/>
        <v>0.4545</v>
      </c>
      <c r="DE137" s="66">
        <f t="shared" si="133"/>
        <v>0.3055</v>
      </c>
      <c r="DF137" s="66">
        <f t="shared" si="133"/>
        <v>0.3898</v>
      </c>
      <c r="DG137" s="66">
        <f t="shared" si="133"/>
        <v>0.3076</v>
      </c>
      <c r="DH137" s="66">
        <f t="shared" si="133"/>
        <v>0.3671</v>
      </c>
      <c r="DI137" s="66">
        <f t="shared" si="133"/>
        <v>0.5351</v>
      </c>
      <c r="DJ137" s="66">
        <f t="shared" si="133"/>
        <v>0.3751</v>
      </c>
      <c r="DK137" s="66">
        <f t="shared" si="133"/>
        <v>0.4936</v>
      </c>
      <c r="DL137" s="66">
        <f t="shared" si="133"/>
        <v>0.5403</v>
      </c>
      <c r="DM137" s="66">
        <f t="shared" si="133"/>
        <v>0.4608</v>
      </c>
      <c r="DN137" s="66">
        <f t="shared" si="133"/>
        <v>0.4667</v>
      </c>
      <c r="DO137" s="66">
        <f t="shared" si="133"/>
        <v>0.6226</v>
      </c>
      <c r="DP137" s="66">
        <f t="shared" si="133"/>
        <v>0.2635</v>
      </c>
      <c r="DQ137" s="66">
        <f t="shared" si="133"/>
        <v>0.4212</v>
      </c>
      <c r="DR137" s="66">
        <f t="shared" si="133"/>
        <v>0.6524</v>
      </c>
      <c r="DS137" s="66">
        <f t="shared" si="133"/>
        <v>0.7206</v>
      </c>
      <c r="DT137" s="66">
        <f t="shared" si="133"/>
        <v>0.6547</v>
      </c>
      <c r="DU137" s="66">
        <f t="shared" si="133"/>
        <v>0.3992</v>
      </c>
      <c r="DV137" s="66">
        <f t="shared" si="133"/>
        <v>0.4585</v>
      </c>
      <c r="DW137" s="66">
        <f t="shared" si="133"/>
        <v>0.3768</v>
      </c>
      <c r="DX137" s="66">
        <f t="shared" si="133"/>
        <v>0.2428</v>
      </c>
      <c r="DY137" s="66">
        <f t="shared" si="133"/>
        <v>0.2572</v>
      </c>
      <c r="DZ137" s="66">
        <f t="shared" si="133"/>
        <v>0.2546</v>
      </c>
      <c r="EA137" s="66">
        <f aca="true" t="shared" si="134" ref="EA137:FX137">ROUND((EA135/EA14),4)</f>
        <v>0.3384</v>
      </c>
      <c r="EB137" s="66">
        <f t="shared" si="134"/>
        <v>0.4123</v>
      </c>
      <c r="EC137" s="66">
        <f t="shared" si="134"/>
        <v>0.3002</v>
      </c>
      <c r="ED137" s="66">
        <f t="shared" si="134"/>
        <v>0.0615</v>
      </c>
      <c r="EE137" s="66">
        <f t="shared" si="134"/>
        <v>0.4877</v>
      </c>
      <c r="EF137" s="66">
        <f t="shared" si="134"/>
        <v>0.6326</v>
      </c>
      <c r="EG137" s="66">
        <f t="shared" si="134"/>
        <v>0.5954</v>
      </c>
      <c r="EH137" s="66">
        <f t="shared" si="134"/>
        <v>0.451</v>
      </c>
      <c r="EI137" s="66">
        <f t="shared" si="134"/>
        <v>0.6337</v>
      </c>
      <c r="EJ137" s="66">
        <f t="shared" si="134"/>
        <v>0.3228</v>
      </c>
      <c r="EK137" s="66">
        <f t="shared" si="134"/>
        <v>0.284</v>
      </c>
      <c r="EL137" s="66">
        <f t="shared" si="134"/>
        <v>0.2305</v>
      </c>
      <c r="EM137" s="66">
        <f t="shared" si="134"/>
        <v>0.5273</v>
      </c>
      <c r="EN137" s="66">
        <f t="shared" si="134"/>
        <v>0.6437</v>
      </c>
      <c r="EO137" s="66">
        <f t="shared" si="134"/>
        <v>0.347</v>
      </c>
      <c r="EP137" s="66">
        <f t="shared" si="134"/>
        <v>0.2958</v>
      </c>
      <c r="EQ137" s="66">
        <f t="shared" si="134"/>
        <v>0.1147</v>
      </c>
      <c r="ER137" s="66">
        <f t="shared" si="134"/>
        <v>0.3738</v>
      </c>
      <c r="ES137" s="66">
        <f t="shared" si="134"/>
        <v>0.5882</v>
      </c>
      <c r="ET137" s="66">
        <f t="shared" si="134"/>
        <v>0.4509</v>
      </c>
      <c r="EU137" s="66">
        <f t="shared" si="134"/>
        <v>0.9221</v>
      </c>
      <c r="EV137" s="66">
        <f t="shared" si="134"/>
        <v>0.5952</v>
      </c>
      <c r="EW137" s="66">
        <f t="shared" si="134"/>
        <v>0.1881</v>
      </c>
      <c r="EX137" s="66">
        <f t="shared" si="134"/>
        <v>0.4357</v>
      </c>
      <c r="EY137" s="66">
        <f t="shared" si="134"/>
        <v>0.3425</v>
      </c>
      <c r="EZ137" s="66">
        <f t="shared" si="134"/>
        <v>0.5758</v>
      </c>
      <c r="FA137" s="66">
        <f t="shared" si="134"/>
        <v>0.2887</v>
      </c>
      <c r="FB137" s="66">
        <f t="shared" si="134"/>
        <v>0.437</v>
      </c>
      <c r="FC137" s="66">
        <f t="shared" si="134"/>
        <v>0.2702</v>
      </c>
      <c r="FD137" s="66">
        <f t="shared" si="134"/>
        <v>0.3415</v>
      </c>
      <c r="FE137" s="66">
        <f t="shared" si="134"/>
        <v>0.3474</v>
      </c>
      <c r="FF137" s="66">
        <f t="shared" si="134"/>
        <v>0.2036</v>
      </c>
      <c r="FG137" s="66">
        <f t="shared" si="134"/>
        <v>0.25</v>
      </c>
      <c r="FH137" s="66">
        <f t="shared" si="134"/>
        <v>0.3371</v>
      </c>
      <c r="FI137" s="66">
        <f t="shared" si="134"/>
        <v>0.4714</v>
      </c>
      <c r="FJ137" s="66">
        <f t="shared" si="134"/>
        <v>0.309</v>
      </c>
      <c r="FK137" s="66">
        <f t="shared" si="134"/>
        <v>0.4395</v>
      </c>
      <c r="FL137" s="66">
        <f t="shared" si="134"/>
        <v>0.1389</v>
      </c>
      <c r="FM137" s="66">
        <f t="shared" si="134"/>
        <v>0.2782</v>
      </c>
      <c r="FN137" s="66">
        <f t="shared" si="134"/>
        <v>0.5582</v>
      </c>
      <c r="FO137" s="66">
        <f t="shared" si="134"/>
        <v>0.3629</v>
      </c>
      <c r="FP137" s="66">
        <f t="shared" si="134"/>
        <v>0.628</v>
      </c>
      <c r="FQ137" s="66">
        <f t="shared" si="134"/>
        <v>0.4973</v>
      </c>
      <c r="FR137" s="66">
        <f t="shared" si="134"/>
        <v>0.2606</v>
      </c>
      <c r="FS137" s="66">
        <f t="shared" si="134"/>
        <v>0.1981</v>
      </c>
      <c r="FT137" s="66">
        <f t="shared" si="134"/>
        <v>0.2667</v>
      </c>
      <c r="FU137" s="66">
        <f t="shared" si="134"/>
        <v>0.5442</v>
      </c>
      <c r="FV137" s="66">
        <f t="shared" si="134"/>
        <v>0.4182</v>
      </c>
      <c r="FW137" s="66">
        <f t="shared" si="134"/>
        <v>0.4411</v>
      </c>
      <c r="FX137" s="66">
        <f t="shared" si="134"/>
        <v>0.2886</v>
      </c>
      <c r="FY137" s="38"/>
      <c r="FZ137" s="66">
        <f>ROUND((FZ135/FZ14),4)</f>
        <v>0.3707</v>
      </c>
      <c r="GA137" s="66"/>
      <c r="GB137" s="83"/>
      <c r="GC137" s="83"/>
      <c r="GD137" s="83"/>
      <c r="GE137" s="20"/>
      <c r="GF137" s="20"/>
      <c r="GG137" s="19"/>
      <c r="GH137" s="18"/>
      <c r="GI137" s="18"/>
      <c r="GJ137" s="18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5" customFormat="1" ht="15">
      <c r="A138" s="40"/>
      <c r="B138" s="2" t="s">
        <v>435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9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44"/>
      <c r="FZ138" s="44"/>
      <c r="GA138" s="44"/>
      <c r="GB138" s="9"/>
      <c r="GC138" s="9"/>
      <c r="GD138" s="9"/>
      <c r="GE138" s="17"/>
      <c r="GF138" s="17"/>
      <c r="GG138" s="12"/>
      <c r="GH138" s="21"/>
      <c r="GI138" s="21"/>
      <c r="GJ138" s="21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189" ht="15">
      <c r="A139" s="105" t="s">
        <v>436</v>
      </c>
      <c r="B139" s="45" t="s">
        <v>437</v>
      </c>
      <c r="C139" s="44">
        <f aca="true" t="shared" si="135" ref="C139:BN139">C36</f>
        <v>0.12</v>
      </c>
      <c r="D139" s="44">
        <f t="shared" si="135"/>
        <v>0.12</v>
      </c>
      <c r="E139" s="44">
        <f t="shared" si="135"/>
        <v>0.12</v>
      </c>
      <c r="F139" s="44">
        <f t="shared" si="135"/>
        <v>0.12</v>
      </c>
      <c r="G139" s="44">
        <f t="shared" si="135"/>
        <v>0.12</v>
      </c>
      <c r="H139" s="44">
        <f t="shared" si="135"/>
        <v>0.12</v>
      </c>
      <c r="I139" s="44">
        <f t="shared" si="135"/>
        <v>0.12</v>
      </c>
      <c r="J139" s="44">
        <f t="shared" si="135"/>
        <v>0.12</v>
      </c>
      <c r="K139" s="44">
        <f t="shared" si="135"/>
        <v>0.12</v>
      </c>
      <c r="L139" s="44">
        <f t="shared" si="135"/>
        <v>0.12</v>
      </c>
      <c r="M139" s="44">
        <f t="shared" si="135"/>
        <v>0.12</v>
      </c>
      <c r="N139" s="44">
        <f t="shared" si="135"/>
        <v>0.12</v>
      </c>
      <c r="O139" s="44">
        <f t="shared" si="135"/>
        <v>0.12</v>
      </c>
      <c r="P139" s="44">
        <f t="shared" si="135"/>
        <v>0.12</v>
      </c>
      <c r="Q139" s="44">
        <f t="shared" si="135"/>
        <v>0.12</v>
      </c>
      <c r="R139" s="44">
        <f t="shared" si="135"/>
        <v>0.12</v>
      </c>
      <c r="S139" s="44">
        <f t="shared" si="135"/>
        <v>0.12</v>
      </c>
      <c r="T139" s="44">
        <f t="shared" si="135"/>
        <v>0.12</v>
      </c>
      <c r="U139" s="44">
        <f t="shared" si="135"/>
        <v>0.12</v>
      </c>
      <c r="V139" s="44">
        <f t="shared" si="135"/>
        <v>0.12</v>
      </c>
      <c r="W139" s="45">
        <f t="shared" si="135"/>
        <v>0.12</v>
      </c>
      <c r="X139" s="44">
        <f t="shared" si="135"/>
        <v>0.12</v>
      </c>
      <c r="Y139" s="44">
        <f t="shared" si="135"/>
        <v>0.12</v>
      </c>
      <c r="Z139" s="44">
        <f t="shared" si="135"/>
        <v>0.12</v>
      </c>
      <c r="AA139" s="44">
        <f t="shared" si="135"/>
        <v>0.12</v>
      </c>
      <c r="AB139" s="44">
        <f t="shared" si="135"/>
        <v>0.12</v>
      </c>
      <c r="AC139" s="44">
        <f t="shared" si="135"/>
        <v>0.12</v>
      </c>
      <c r="AD139" s="44">
        <f t="shared" si="135"/>
        <v>0.12</v>
      </c>
      <c r="AE139" s="44">
        <f t="shared" si="135"/>
        <v>0.12</v>
      </c>
      <c r="AF139" s="44">
        <f t="shared" si="135"/>
        <v>0.12</v>
      </c>
      <c r="AG139" s="44">
        <f t="shared" si="135"/>
        <v>0.12</v>
      </c>
      <c r="AH139" s="44">
        <f t="shared" si="135"/>
        <v>0.12</v>
      </c>
      <c r="AI139" s="44">
        <f t="shared" si="135"/>
        <v>0.12</v>
      </c>
      <c r="AJ139" s="44">
        <f t="shared" si="135"/>
        <v>0.12</v>
      </c>
      <c r="AK139" s="44">
        <f t="shared" si="135"/>
        <v>0.12</v>
      </c>
      <c r="AL139" s="44">
        <f t="shared" si="135"/>
        <v>0.12</v>
      </c>
      <c r="AM139" s="44">
        <f t="shared" si="135"/>
        <v>0.12</v>
      </c>
      <c r="AN139" s="44">
        <f t="shared" si="135"/>
        <v>0.12</v>
      </c>
      <c r="AO139" s="44">
        <f t="shared" si="135"/>
        <v>0.12</v>
      </c>
      <c r="AP139" s="44">
        <f t="shared" si="135"/>
        <v>0.12</v>
      </c>
      <c r="AQ139" s="44">
        <f t="shared" si="135"/>
        <v>0.12</v>
      </c>
      <c r="AR139" s="44">
        <f t="shared" si="135"/>
        <v>0.12</v>
      </c>
      <c r="AS139" s="44">
        <f t="shared" si="135"/>
        <v>0.12</v>
      </c>
      <c r="AT139" s="44">
        <f t="shared" si="135"/>
        <v>0.12</v>
      </c>
      <c r="AU139" s="44">
        <f t="shared" si="135"/>
        <v>0.12</v>
      </c>
      <c r="AV139" s="44">
        <f t="shared" si="135"/>
        <v>0.12</v>
      </c>
      <c r="AW139" s="44">
        <f t="shared" si="135"/>
        <v>0.12</v>
      </c>
      <c r="AX139" s="44">
        <f t="shared" si="135"/>
        <v>0.12</v>
      </c>
      <c r="AY139" s="44">
        <f t="shared" si="135"/>
        <v>0.12</v>
      </c>
      <c r="AZ139" s="44">
        <f t="shared" si="135"/>
        <v>0.12</v>
      </c>
      <c r="BA139" s="44">
        <f t="shared" si="135"/>
        <v>0.12</v>
      </c>
      <c r="BB139" s="44">
        <f t="shared" si="135"/>
        <v>0.12</v>
      </c>
      <c r="BC139" s="44">
        <f t="shared" si="135"/>
        <v>0.12</v>
      </c>
      <c r="BD139" s="44">
        <f t="shared" si="135"/>
        <v>0.12</v>
      </c>
      <c r="BE139" s="44">
        <f t="shared" si="135"/>
        <v>0.12</v>
      </c>
      <c r="BF139" s="44">
        <f t="shared" si="135"/>
        <v>0.12</v>
      </c>
      <c r="BG139" s="44">
        <f t="shared" si="135"/>
        <v>0.12</v>
      </c>
      <c r="BH139" s="44">
        <f t="shared" si="135"/>
        <v>0.12</v>
      </c>
      <c r="BI139" s="44">
        <f t="shared" si="135"/>
        <v>0.12</v>
      </c>
      <c r="BJ139" s="44">
        <f t="shared" si="135"/>
        <v>0.12</v>
      </c>
      <c r="BK139" s="44">
        <f t="shared" si="135"/>
        <v>0.12</v>
      </c>
      <c r="BL139" s="44">
        <f t="shared" si="135"/>
        <v>0.12</v>
      </c>
      <c r="BM139" s="44">
        <f t="shared" si="135"/>
        <v>0.12</v>
      </c>
      <c r="BN139" s="44">
        <f t="shared" si="135"/>
        <v>0.12</v>
      </c>
      <c r="BO139" s="44">
        <f aca="true" t="shared" si="136" ref="BO139:DZ139">BO36</f>
        <v>0.12</v>
      </c>
      <c r="BP139" s="44">
        <f t="shared" si="136"/>
        <v>0.12</v>
      </c>
      <c r="BQ139" s="44">
        <f t="shared" si="136"/>
        <v>0.12</v>
      </c>
      <c r="BR139" s="44">
        <f t="shared" si="136"/>
        <v>0.12</v>
      </c>
      <c r="BS139" s="44">
        <f t="shared" si="136"/>
        <v>0.12</v>
      </c>
      <c r="BT139" s="44">
        <f t="shared" si="136"/>
        <v>0.12</v>
      </c>
      <c r="BU139" s="44">
        <f t="shared" si="136"/>
        <v>0.12</v>
      </c>
      <c r="BV139" s="44">
        <f t="shared" si="136"/>
        <v>0.12</v>
      </c>
      <c r="BW139" s="44">
        <f t="shared" si="136"/>
        <v>0.12</v>
      </c>
      <c r="BX139" s="44">
        <f t="shared" si="136"/>
        <v>0.12</v>
      </c>
      <c r="BY139" s="44">
        <f t="shared" si="136"/>
        <v>0.12</v>
      </c>
      <c r="BZ139" s="44">
        <f t="shared" si="136"/>
        <v>0.12</v>
      </c>
      <c r="CA139" s="44">
        <f t="shared" si="136"/>
        <v>0.12</v>
      </c>
      <c r="CB139" s="44">
        <f t="shared" si="136"/>
        <v>0.12</v>
      </c>
      <c r="CC139" s="44">
        <f t="shared" si="136"/>
        <v>0.12</v>
      </c>
      <c r="CD139" s="44">
        <f t="shared" si="136"/>
        <v>0.12</v>
      </c>
      <c r="CE139" s="44">
        <f t="shared" si="136"/>
        <v>0.12</v>
      </c>
      <c r="CF139" s="44">
        <f t="shared" si="136"/>
        <v>0.12</v>
      </c>
      <c r="CG139" s="44">
        <f t="shared" si="136"/>
        <v>0.12</v>
      </c>
      <c r="CH139" s="44">
        <f t="shared" si="136"/>
        <v>0.12</v>
      </c>
      <c r="CI139" s="44">
        <f t="shared" si="136"/>
        <v>0.12</v>
      </c>
      <c r="CJ139" s="44">
        <f t="shared" si="136"/>
        <v>0.12</v>
      </c>
      <c r="CK139" s="44">
        <f t="shared" si="136"/>
        <v>0.12</v>
      </c>
      <c r="CL139" s="44">
        <f t="shared" si="136"/>
        <v>0.12</v>
      </c>
      <c r="CM139" s="44">
        <f t="shared" si="136"/>
        <v>0.12</v>
      </c>
      <c r="CN139" s="44">
        <f t="shared" si="136"/>
        <v>0.12</v>
      </c>
      <c r="CO139" s="44">
        <f t="shared" si="136"/>
        <v>0.12</v>
      </c>
      <c r="CP139" s="44">
        <f t="shared" si="136"/>
        <v>0.12</v>
      </c>
      <c r="CQ139" s="44">
        <f t="shared" si="136"/>
        <v>0.12</v>
      </c>
      <c r="CR139" s="44">
        <f t="shared" si="136"/>
        <v>0.12</v>
      </c>
      <c r="CS139" s="44">
        <f t="shared" si="136"/>
        <v>0.12</v>
      </c>
      <c r="CT139" s="44">
        <f t="shared" si="136"/>
        <v>0.12</v>
      </c>
      <c r="CU139" s="44">
        <f t="shared" si="136"/>
        <v>0.12</v>
      </c>
      <c r="CV139" s="44">
        <f t="shared" si="136"/>
        <v>0.12</v>
      </c>
      <c r="CW139" s="44">
        <f t="shared" si="136"/>
        <v>0.12</v>
      </c>
      <c r="CX139" s="44">
        <f t="shared" si="136"/>
        <v>0.12</v>
      </c>
      <c r="CY139" s="44">
        <f t="shared" si="136"/>
        <v>0.12</v>
      </c>
      <c r="CZ139" s="44">
        <f t="shared" si="136"/>
        <v>0.12</v>
      </c>
      <c r="DA139" s="44">
        <f t="shared" si="136"/>
        <v>0.12</v>
      </c>
      <c r="DB139" s="44">
        <f t="shared" si="136"/>
        <v>0.12</v>
      </c>
      <c r="DC139" s="44">
        <f t="shared" si="136"/>
        <v>0.12</v>
      </c>
      <c r="DD139" s="44">
        <f t="shared" si="136"/>
        <v>0.12</v>
      </c>
      <c r="DE139" s="44">
        <f t="shared" si="136"/>
        <v>0.12</v>
      </c>
      <c r="DF139" s="44">
        <f t="shared" si="136"/>
        <v>0.12</v>
      </c>
      <c r="DG139" s="44">
        <f t="shared" si="136"/>
        <v>0.12</v>
      </c>
      <c r="DH139" s="44">
        <f t="shared" si="136"/>
        <v>0.12</v>
      </c>
      <c r="DI139" s="44">
        <f t="shared" si="136"/>
        <v>0.12</v>
      </c>
      <c r="DJ139" s="44">
        <f t="shared" si="136"/>
        <v>0.12</v>
      </c>
      <c r="DK139" s="44">
        <f t="shared" si="136"/>
        <v>0.12</v>
      </c>
      <c r="DL139" s="44">
        <f t="shared" si="136"/>
        <v>0.12</v>
      </c>
      <c r="DM139" s="44">
        <f t="shared" si="136"/>
        <v>0.12</v>
      </c>
      <c r="DN139" s="44">
        <f t="shared" si="136"/>
        <v>0.12</v>
      </c>
      <c r="DO139" s="44">
        <f t="shared" si="136"/>
        <v>0.12</v>
      </c>
      <c r="DP139" s="44">
        <f t="shared" si="136"/>
        <v>0.12</v>
      </c>
      <c r="DQ139" s="44">
        <f t="shared" si="136"/>
        <v>0.12</v>
      </c>
      <c r="DR139" s="44">
        <f t="shared" si="136"/>
        <v>0.12</v>
      </c>
      <c r="DS139" s="44">
        <f t="shared" si="136"/>
        <v>0.12</v>
      </c>
      <c r="DT139" s="44">
        <f t="shared" si="136"/>
        <v>0.12</v>
      </c>
      <c r="DU139" s="44">
        <f t="shared" si="136"/>
        <v>0.12</v>
      </c>
      <c r="DV139" s="44">
        <f t="shared" si="136"/>
        <v>0.12</v>
      </c>
      <c r="DW139" s="44">
        <f t="shared" si="136"/>
        <v>0.12</v>
      </c>
      <c r="DX139" s="44">
        <f t="shared" si="136"/>
        <v>0.12</v>
      </c>
      <c r="DY139" s="44">
        <f t="shared" si="136"/>
        <v>0.12</v>
      </c>
      <c r="DZ139" s="44">
        <f t="shared" si="136"/>
        <v>0.12</v>
      </c>
      <c r="EA139" s="44">
        <f aca="true" t="shared" si="137" ref="EA139:FX139">EA36</f>
        <v>0.12</v>
      </c>
      <c r="EB139" s="44">
        <f t="shared" si="137"/>
        <v>0.12</v>
      </c>
      <c r="EC139" s="44">
        <f t="shared" si="137"/>
        <v>0.12</v>
      </c>
      <c r="ED139" s="44">
        <f t="shared" si="137"/>
        <v>0.12</v>
      </c>
      <c r="EE139" s="44">
        <f t="shared" si="137"/>
        <v>0.12</v>
      </c>
      <c r="EF139" s="44">
        <f t="shared" si="137"/>
        <v>0.12</v>
      </c>
      <c r="EG139" s="44">
        <f t="shared" si="137"/>
        <v>0.12</v>
      </c>
      <c r="EH139" s="44">
        <f t="shared" si="137"/>
        <v>0.12</v>
      </c>
      <c r="EI139" s="44">
        <f t="shared" si="137"/>
        <v>0.12</v>
      </c>
      <c r="EJ139" s="44">
        <f t="shared" si="137"/>
        <v>0.12</v>
      </c>
      <c r="EK139" s="44">
        <f t="shared" si="137"/>
        <v>0.12</v>
      </c>
      <c r="EL139" s="44">
        <f t="shared" si="137"/>
        <v>0.12</v>
      </c>
      <c r="EM139" s="44">
        <f t="shared" si="137"/>
        <v>0.12</v>
      </c>
      <c r="EN139" s="44">
        <f t="shared" si="137"/>
        <v>0.12</v>
      </c>
      <c r="EO139" s="44">
        <f t="shared" si="137"/>
        <v>0.12</v>
      </c>
      <c r="EP139" s="44">
        <f t="shared" si="137"/>
        <v>0.12</v>
      </c>
      <c r="EQ139" s="44">
        <f t="shared" si="137"/>
        <v>0.12</v>
      </c>
      <c r="ER139" s="44">
        <f t="shared" si="137"/>
        <v>0.12</v>
      </c>
      <c r="ES139" s="44">
        <f t="shared" si="137"/>
        <v>0.12</v>
      </c>
      <c r="ET139" s="44">
        <f t="shared" si="137"/>
        <v>0.12</v>
      </c>
      <c r="EU139" s="44">
        <f t="shared" si="137"/>
        <v>0.12</v>
      </c>
      <c r="EV139" s="44">
        <f t="shared" si="137"/>
        <v>0.12</v>
      </c>
      <c r="EW139" s="44">
        <f t="shared" si="137"/>
        <v>0.12</v>
      </c>
      <c r="EX139" s="44">
        <f t="shared" si="137"/>
        <v>0.12</v>
      </c>
      <c r="EY139" s="44">
        <f t="shared" si="137"/>
        <v>0.12</v>
      </c>
      <c r="EZ139" s="44">
        <f t="shared" si="137"/>
        <v>0.12</v>
      </c>
      <c r="FA139" s="44">
        <f t="shared" si="137"/>
        <v>0.12</v>
      </c>
      <c r="FB139" s="44">
        <f t="shared" si="137"/>
        <v>0.12</v>
      </c>
      <c r="FC139" s="44">
        <f t="shared" si="137"/>
        <v>0.12</v>
      </c>
      <c r="FD139" s="44">
        <f t="shared" si="137"/>
        <v>0.12</v>
      </c>
      <c r="FE139" s="44">
        <f t="shared" si="137"/>
        <v>0.12</v>
      </c>
      <c r="FF139" s="44">
        <f t="shared" si="137"/>
        <v>0.12</v>
      </c>
      <c r="FG139" s="44">
        <f t="shared" si="137"/>
        <v>0.12</v>
      </c>
      <c r="FH139" s="44">
        <f t="shared" si="137"/>
        <v>0.12</v>
      </c>
      <c r="FI139" s="44">
        <f t="shared" si="137"/>
        <v>0.12</v>
      </c>
      <c r="FJ139" s="44">
        <f t="shared" si="137"/>
        <v>0.12</v>
      </c>
      <c r="FK139" s="44">
        <f t="shared" si="137"/>
        <v>0.12</v>
      </c>
      <c r="FL139" s="44">
        <f t="shared" si="137"/>
        <v>0.12</v>
      </c>
      <c r="FM139" s="44">
        <f t="shared" si="137"/>
        <v>0.12</v>
      </c>
      <c r="FN139" s="44">
        <f t="shared" si="137"/>
        <v>0.12</v>
      </c>
      <c r="FO139" s="44">
        <f t="shared" si="137"/>
        <v>0.12</v>
      </c>
      <c r="FP139" s="44">
        <f t="shared" si="137"/>
        <v>0.12</v>
      </c>
      <c r="FQ139" s="44">
        <f t="shared" si="137"/>
        <v>0.12</v>
      </c>
      <c r="FR139" s="44">
        <f t="shared" si="137"/>
        <v>0.12</v>
      </c>
      <c r="FS139" s="44">
        <f t="shared" si="137"/>
        <v>0.12</v>
      </c>
      <c r="FT139" s="44">
        <f t="shared" si="137"/>
        <v>0.12</v>
      </c>
      <c r="FU139" s="44">
        <f t="shared" si="137"/>
        <v>0.12</v>
      </c>
      <c r="FV139" s="44">
        <f t="shared" si="137"/>
        <v>0.12</v>
      </c>
      <c r="FW139" s="44">
        <f t="shared" si="137"/>
        <v>0.12</v>
      </c>
      <c r="FX139" s="44">
        <f t="shared" si="137"/>
        <v>0.12</v>
      </c>
      <c r="FY139" s="66"/>
      <c r="FZ139" s="66"/>
      <c r="GA139" s="66"/>
      <c r="GB139" s="66"/>
      <c r="GC139" s="66"/>
      <c r="GD139" s="66"/>
      <c r="GE139" s="93"/>
      <c r="GF139" s="93"/>
      <c r="GG139" s="12"/>
    </row>
    <row r="140" spans="1:189" ht="15">
      <c r="A140" s="11" t="s">
        <v>438</v>
      </c>
      <c r="B140" s="2" t="s">
        <v>439</v>
      </c>
      <c r="C140" s="66">
        <f aca="true" t="shared" si="138" ref="C140:BN140">ROUND(IF((C137-C12)*0.3&lt;0=TRUE(),0,IF((C101&lt;=50000),(C137-C12)*0.3,0)),4)</f>
        <v>0.0711</v>
      </c>
      <c r="D140" s="66">
        <f t="shared" si="138"/>
        <v>0</v>
      </c>
      <c r="E140" s="66">
        <f t="shared" si="138"/>
        <v>0.1333</v>
      </c>
      <c r="F140" s="66">
        <f t="shared" si="138"/>
        <v>0</v>
      </c>
      <c r="G140" s="66">
        <f t="shared" si="138"/>
        <v>0</v>
      </c>
      <c r="H140" s="66">
        <f t="shared" si="138"/>
        <v>0</v>
      </c>
      <c r="I140" s="66">
        <f t="shared" si="138"/>
        <v>0.1124</v>
      </c>
      <c r="J140" s="66">
        <f t="shared" si="138"/>
        <v>0.0791</v>
      </c>
      <c r="K140" s="66">
        <f t="shared" si="138"/>
        <v>0.0429</v>
      </c>
      <c r="L140" s="66">
        <f t="shared" si="138"/>
        <v>0.0657</v>
      </c>
      <c r="M140" s="66">
        <f t="shared" si="138"/>
        <v>0.1472</v>
      </c>
      <c r="N140" s="66">
        <f t="shared" si="138"/>
        <v>0</v>
      </c>
      <c r="O140" s="66">
        <f t="shared" si="138"/>
        <v>0</v>
      </c>
      <c r="P140" s="66">
        <f t="shared" si="138"/>
        <v>0.0338</v>
      </c>
      <c r="Q140" s="66">
        <f t="shared" si="138"/>
        <v>0.0741</v>
      </c>
      <c r="R140" s="66">
        <f t="shared" si="138"/>
        <v>0.0015</v>
      </c>
      <c r="S140" s="66">
        <f t="shared" si="138"/>
        <v>0.0288</v>
      </c>
      <c r="T140" s="66">
        <f t="shared" si="138"/>
        <v>0.0072</v>
      </c>
      <c r="U140" s="66">
        <f t="shared" si="138"/>
        <v>0.0469</v>
      </c>
      <c r="V140" s="66">
        <f t="shared" si="138"/>
        <v>0.0294</v>
      </c>
      <c r="W140" s="27">
        <f t="shared" si="138"/>
        <v>0.0254</v>
      </c>
      <c r="X140" s="66">
        <f t="shared" si="138"/>
        <v>0.0211</v>
      </c>
      <c r="Y140" s="66">
        <f t="shared" si="138"/>
        <v>0.1102</v>
      </c>
      <c r="Z140" s="66">
        <f t="shared" si="138"/>
        <v>0.0481</v>
      </c>
      <c r="AA140" s="66">
        <f t="shared" si="138"/>
        <v>0</v>
      </c>
      <c r="AB140" s="66">
        <f t="shared" si="138"/>
        <v>0</v>
      </c>
      <c r="AC140" s="66">
        <f t="shared" si="138"/>
        <v>0.0015</v>
      </c>
      <c r="AD140" s="66">
        <f t="shared" si="138"/>
        <v>0</v>
      </c>
      <c r="AE140" s="66">
        <f t="shared" si="138"/>
        <v>0.0027</v>
      </c>
      <c r="AF140" s="66">
        <f t="shared" si="138"/>
        <v>0</v>
      </c>
      <c r="AG140" s="66">
        <f t="shared" si="138"/>
        <v>0</v>
      </c>
      <c r="AH140" s="66">
        <f t="shared" si="138"/>
        <v>0.06</v>
      </c>
      <c r="AI140" s="66">
        <f t="shared" si="138"/>
        <v>0.0085</v>
      </c>
      <c r="AJ140" s="66">
        <f t="shared" si="138"/>
        <v>0.0849</v>
      </c>
      <c r="AK140" s="66">
        <f t="shared" si="138"/>
        <v>0.1341</v>
      </c>
      <c r="AL140" s="66">
        <f t="shared" si="138"/>
        <v>0.1254</v>
      </c>
      <c r="AM140" s="66">
        <f t="shared" si="138"/>
        <v>0.0779</v>
      </c>
      <c r="AN140" s="66">
        <f t="shared" si="138"/>
        <v>0</v>
      </c>
      <c r="AO140" s="66">
        <f t="shared" si="138"/>
        <v>0.0056</v>
      </c>
      <c r="AP140" s="66">
        <f t="shared" si="138"/>
        <v>0</v>
      </c>
      <c r="AQ140" s="66">
        <f t="shared" si="138"/>
        <v>0.0069</v>
      </c>
      <c r="AR140" s="66">
        <f t="shared" si="138"/>
        <v>0</v>
      </c>
      <c r="AS140" s="66">
        <f t="shared" si="138"/>
        <v>0</v>
      </c>
      <c r="AT140" s="66">
        <f t="shared" si="138"/>
        <v>0</v>
      </c>
      <c r="AU140" s="66">
        <f t="shared" si="138"/>
        <v>0</v>
      </c>
      <c r="AV140" s="66">
        <f t="shared" si="138"/>
        <v>0.0233</v>
      </c>
      <c r="AW140" s="66">
        <f t="shared" si="138"/>
        <v>0</v>
      </c>
      <c r="AX140" s="66">
        <f t="shared" si="138"/>
        <v>0.1688</v>
      </c>
      <c r="AY140" s="66">
        <f t="shared" si="138"/>
        <v>0.0039</v>
      </c>
      <c r="AZ140" s="66">
        <f t="shared" si="138"/>
        <v>0.0808</v>
      </c>
      <c r="BA140" s="66">
        <f t="shared" si="138"/>
        <v>0</v>
      </c>
      <c r="BB140" s="66">
        <f t="shared" si="138"/>
        <v>0</v>
      </c>
      <c r="BC140" s="66">
        <f t="shared" si="138"/>
        <v>0.0331</v>
      </c>
      <c r="BD140" s="66">
        <f t="shared" si="138"/>
        <v>0</v>
      </c>
      <c r="BE140" s="66">
        <f t="shared" si="138"/>
        <v>0</v>
      </c>
      <c r="BF140" s="66">
        <f t="shared" si="138"/>
        <v>0</v>
      </c>
      <c r="BG140" s="66">
        <f t="shared" si="138"/>
        <v>0.0415</v>
      </c>
      <c r="BH140" s="66">
        <f t="shared" si="138"/>
        <v>0</v>
      </c>
      <c r="BI140" s="66">
        <f t="shared" si="138"/>
        <v>0.0664</v>
      </c>
      <c r="BJ140" s="66">
        <f t="shared" si="138"/>
        <v>0</v>
      </c>
      <c r="BK140" s="66">
        <f t="shared" si="138"/>
        <v>0</v>
      </c>
      <c r="BL140" s="66">
        <f t="shared" si="138"/>
        <v>0.0004</v>
      </c>
      <c r="BM140" s="66">
        <f t="shared" si="138"/>
        <v>0.0363</v>
      </c>
      <c r="BN140" s="66">
        <f t="shared" si="138"/>
        <v>0.0241</v>
      </c>
      <c r="BO140" s="66">
        <f aca="true" t="shared" si="139" ref="BO140:DZ140">ROUND(IF((BO137-BO12)*0.3&lt;0=TRUE(),0,IF((BO101&lt;=50000),(BO137-BO12)*0.3,0)),4)</f>
        <v>0.0196</v>
      </c>
      <c r="BP140" s="66">
        <f t="shared" si="139"/>
        <v>0.0114</v>
      </c>
      <c r="BQ140" s="66">
        <f t="shared" si="139"/>
        <v>0</v>
      </c>
      <c r="BR140" s="66">
        <f t="shared" si="139"/>
        <v>0.0216</v>
      </c>
      <c r="BS140" s="66">
        <f t="shared" si="139"/>
        <v>0</v>
      </c>
      <c r="BT140" s="66">
        <f t="shared" si="139"/>
        <v>0</v>
      </c>
      <c r="BU140" s="66">
        <f t="shared" si="139"/>
        <v>0</v>
      </c>
      <c r="BV140" s="66">
        <f t="shared" si="139"/>
        <v>0</v>
      </c>
      <c r="BW140" s="66">
        <f t="shared" si="139"/>
        <v>0</v>
      </c>
      <c r="BX140" s="66">
        <f t="shared" si="139"/>
        <v>0</v>
      </c>
      <c r="BY140" s="66">
        <f t="shared" si="139"/>
        <v>0.0939</v>
      </c>
      <c r="BZ140" s="66">
        <f t="shared" si="139"/>
        <v>0.0098</v>
      </c>
      <c r="CA140" s="66">
        <f t="shared" si="139"/>
        <v>0.0099</v>
      </c>
      <c r="CB140" s="66">
        <f t="shared" si="139"/>
        <v>0</v>
      </c>
      <c r="CC140" s="66">
        <f t="shared" si="139"/>
        <v>0</v>
      </c>
      <c r="CD140" s="66">
        <f t="shared" si="139"/>
        <v>0.0005</v>
      </c>
      <c r="CE140" s="66">
        <f t="shared" si="139"/>
        <v>0</v>
      </c>
      <c r="CF140" s="66">
        <f t="shared" si="139"/>
        <v>0.0053</v>
      </c>
      <c r="CG140" s="66">
        <f t="shared" si="139"/>
        <v>0</v>
      </c>
      <c r="CH140" s="66">
        <f t="shared" si="139"/>
        <v>0.0648</v>
      </c>
      <c r="CI140" s="66">
        <f t="shared" si="139"/>
        <v>0.0282</v>
      </c>
      <c r="CJ140" s="66">
        <f t="shared" si="139"/>
        <v>0.0722</v>
      </c>
      <c r="CK140" s="66">
        <f t="shared" si="139"/>
        <v>0</v>
      </c>
      <c r="CL140" s="66">
        <f t="shared" si="139"/>
        <v>0</v>
      </c>
      <c r="CM140" s="66">
        <f t="shared" si="139"/>
        <v>0.0281</v>
      </c>
      <c r="CN140" s="66">
        <f t="shared" si="139"/>
        <v>0</v>
      </c>
      <c r="CO140" s="66">
        <f t="shared" si="139"/>
        <v>0</v>
      </c>
      <c r="CP140" s="66">
        <f t="shared" si="139"/>
        <v>0</v>
      </c>
      <c r="CQ140" s="66">
        <f t="shared" si="139"/>
        <v>0.038</v>
      </c>
      <c r="CR140" s="66">
        <f t="shared" si="139"/>
        <v>0</v>
      </c>
      <c r="CS140" s="66">
        <f t="shared" si="139"/>
        <v>0</v>
      </c>
      <c r="CT140" s="66">
        <f t="shared" si="139"/>
        <v>0</v>
      </c>
      <c r="CU140" s="66">
        <f t="shared" si="139"/>
        <v>0</v>
      </c>
      <c r="CV140" s="66">
        <f t="shared" si="139"/>
        <v>0</v>
      </c>
      <c r="CW140" s="66">
        <f t="shared" si="139"/>
        <v>0.0316</v>
      </c>
      <c r="CX140" s="66">
        <f t="shared" si="139"/>
        <v>0.0073</v>
      </c>
      <c r="CY140" s="66">
        <f t="shared" si="139"/>
        <v>0</v>
      </c>
      <c r="CZ140" s="66">
        <f t="shared" si="139"/>
        <v>0.0126</v>
      </c>
      <c r="DA140" s="66">
        <f t="shared" si="139"/>
        <v>0</v>
      </c>
      <c r="DB140" s="66">
        <f t="shared" si="139"/>
        <v>0</v>
      </c>
      <c r="DC140" s="66">
        <f t="shared" si="139"/>
        <v>0</v>
      </c>
      <c r="DD140" s="66">
        <f t="shared" si="139"/>
        <v>0.0251</v>
      </c>
      <c r="DE140" s="66">
        <f t="shared" si="139"/>
        <v>0</v>
      </c>
      <c r="DF140" s="66">
        <f t="shared" si="139"/>
        <v>0.0057</v>
      </c>
      <c r="DG140" s="66">
        <f t="shared" si="139"/>
        <v>0</v>
      </c>
      <c r="DH140" s="66">
        <f t="shared" si="139"/>
        <v>0</v>
      </c>
      <c r="DI140" s="66">
        <f t="shared" si="139"/>
        <v>0.0493</v>
      </c>
      <c r="DJ140" s="66">
        <f t="shared" si="139"/>
        <v>0.0013</v>
      </c>
      <c r="DK140" s="66">
        <f t="shared" si="139"/>
        <v>0.0369</v>
      </c>
      <c r="DL140" s="66">
        <f t="shared" si="139"/>
        <v>0.0509</v>
      </c>
      <c r="DM140" s="66">
        <f t="shared" si="139"/>
        <v>0.027</v>
      </c>
      <c r="DN140" s="66">
        <f t="shared" si="139"/>
        <v>0.0288</v>
      </c>
      <c r="DO140" s="66">
        <f t="shared" si="139"/>
        <v>0.0756</v>
      </c>
      <c r="DP140" s="66">
        <f t="shared" si="139"/>
        <v>0</v>
      </c>
      <c r="DQ140" s="66">
        <f t="shared" si="139"/>
        <v>0.0152</v>
      </c>
      <c r="DR140" s="66">
        <f t="shared" si="139"/>
        <v>0.0845</v>
      </c>
      <c r="DS140" s="66">
        <f t="shared" si="139"/>
        <v>0.105</v>
      </c>
      <c r="DT140" s="66">
        <f t="shared" si="139"/>
        <v>0.0852</v>
      </c>
      <c r="DU140" s="66">
        <f t="shared" si="139"/>
        <v>0.0086</v>
      </c>
      <c r="DV140" s="66">
        <f t="shared" si="139"/>
        <v>0.0263</v>
      </c>
      <c r="DW140" s="66">
        <f t="shared" si="139"/>
        <v>0.0018</v>
      </c>
      <c r="DX140" s="66">
        <f t="shared" si="139"/>
        <v>0</v>
      </c>
      <c r="DY140" s="66">
        <f t="shared" si="139"/>
        <v>0</v>
      </c>
      <c r="DZ140" s="66">
        <f t="shared" si="139"/>
        <v>0</v>
      </c>
      <c r="EA140" s="66">
        <f aca="true" t="shared" si="140" ref="EA140:FX140">ROUND(IF((EA137-EA12)*0.3&lt;0=TRUE(),0,IF((EA101&lt;=50000),(EA137-EA12)*0.3,0)),4)</f>
        <v>0</v>
      </c>
      <c r="EB140" s="66">
        <f t="shared" si="140"/>
        <v>0.0125</v>
      </c>
      <c r="EC140" s="66">
        <f t="shared" si="140"/>
        <v>0</v>
      </c>
      <c r="ED140" s="66">
        <f t="shared" si="140"/>
        <v>0</v>
      </c>
      <c r="EE140" s="66">
        <f t="shared" si="140"/>
        <v>0.0351</v>
      </c>
      <c r="EF140" s="66">
        <f t="shared" si="140"/>
        <v>0.0786</v>
      </c>
      <c r="EG140" s="66">
        <f t="shared" si="140"/>
        <v>0.0674</v>
      </c>
      <c r="EH140" s="66">
        <f t="shared" si="140"/>
        <v>0.0241</v>
      </c>
      <c r="EI140" s="66">
        <f t="shared" si="140"/>
        <v>0.0789</v>
      </c>
      <c r="EJ140" s="66">
        <f t="shared" si="140"/>
        <v>0</v>
      </c>
      <c r="EK140" s="66">
        <f t="shared" si="140"/>
        <v>0</v>
      </c>
      <c r="EL140" s="66">
        <f t="shared" si="140"/>
        <v>0</v>
      </c>
      <c r="EM140" s="66">
        <f t="shared" si="140"/>
        <v>0.047</v>
      </c>
      <c r="EN140" s="66">
        <f t="shared" si="140"/>
        <v>0.0819</v>
      </c>
      <c r="EO140" s="66">
        <f t="shared" si="140"/>
        <v>0</v>
      </c>
      <c r="EP140" s="66">
        <f t="shared" si="140"/>
        <v>0</v>
      </c>
      <c r="EQ140" s="66">
        <f t="shared" si="140"/>
        <v>0</v>
      </c>
      <c r="ER140" s="66">
        <f t="shared" si="140"/>
        <v>0.0009</v>
      </c>
      <c r="ES140" s="66">
        <f t="shared" si="140"/>
        <v>0.0653</v>
      </c>
      <c r="ET140" s="66">
        <f t="shared" si="140"/>
        <v>0.0241</v>
      </c>
      <c r="EU140" s="66">
        <f t="shared" si="140"/>
        <v>0.1654</v>
      </c>
      <c r="EV140" s="66">
        <f t="shared" si="140"/>
        <v>0.0674</v>
      </c>
      <c r="EW140" s="66">
        <f t="shared" si="140"/>
        <v>0</v>
      </c>
      <c r="EX140" s="66">
        <f t="shared" si="140"/>
        <v>0.0195</v>
      </c>
      <c r="EY140" s="66">
        <f t="shared" si="140"/>
        <v>0</v>
      </c>
      <c r="EZ140" s="66">
        <f t="shared" si="140"/>
        <v>0.0615</v>
      </c>
      <c r="FA140" s="66">
        <f t="shared" si="140"/>
        <v>0</v>
      </c>
      <c r="FB140" s="66">
        <f t="shared" si="140"/>
        <v>0.0199</v>
      </c>
      <c r="FC140" s="66">
        <f t="shared" si="140"/>
        <v>0</v>
      </c>
      <c r="FD140" s="66">
        <f t="shared" si="140"/>
        <v>0</v>
      </c>
      <c r="FE140" s="66">
        <f t="shared" si="140"/>
        <v>0</v>
      </c>
      <c r="FF140" s="66">
        <f t="shared" si="140"/>
        <v>0</v>
      </c>
      <c r="FG140" s="66">
        <f t="shared" si="140"/>
        <v>0</v>
      </c>
      <c r="FH140" s="66">
        <f t="shared" si="140"/>
        <v>0</v>
      </c>
      <c r="FI140" s="66">
        <f t="shared" si="140"/>
        <v>0.0302</v>
      </c>
      <c r="FJ140" s="66">
        <f t="shared" si="140"/>
        <v>0</v>
      </c>
      <c r="FK140" s="66">
        <f t="shared" si="140"/>
        <v>0.0206</v>
      </c>
      <c r="FL140" s="66">
        <f t="shared" si="140"/>
        <v>0</v>
      </c>
      <c r="FM140" s="66">
        <f t="shared" si="140"/>
        <v>0</v>
      </c>
      <c r="FN140" s="66">
        <f t="shared" si="140"/>
        <v>0.0563</v>
      </c>
      <c r="FO140" s="66">
        <f t="shared" si="140"/>
        <v>0</v>
      </c>
      <c r="FP140" s="66">
        <f t="shared" si="140"/>
        <v>0.0772</v>
      </c>
      <c r="FQ140" s="66">
        <f t="shared" si="140"/>
        <v>0.038</v>
      </c>
      <c r="FR140" s="66">
        <f t="shared" si="140"/>
        <v>0</v>
      </c>
      <c r="FS140" s="66">
        <f t="shared" si="140"/>
        <v>0</v>
      </c>
      <c r="FT140" s="66">
        <f t="shared" si="140"/>
        <v>0</v>
      </c>
      <c r="FU140" s="66">
        <f t="shared" si="140"/>
        <v>0.0521</v>
      </c>
      <c r="FV140" s="66">
        <f t="shared" si="140"/>
        <v>0.0143</v>
      </c>
      <c r="FW140" s="66">
        <f t="shared" si="140"/>
        <v>0.0211</v>
      </c>
      <c r="FX140" s="66">
        <f t="shared" si="140"/>
        <v>0</v>
      </c>
      <c r="FY140" s="38"/>
      <c r="FZ140" s="38"/>
      <c r="GA140" s="38"/>
      <c r="GB140" s="38"/>
      <c r="GC140" s="38"/>
      <c r="GD140" s="38"/>
      <c r="GG140" s="12"/>
    </row>
    <row r="141" spans="1:256" ht="15">
      <c r="A141" s="40"/>
      <c r="B141" s="2" t="s">
        <v>440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9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66"/>
      <c r="FZ141" s="38"/>
      <c r="GA141" s="38"/>
      <c r="GB141" s="44"/>
      <c r="GC141" s="44"/>
      <c r="GD141" s="44"/>
      <c r="GE141" s="44"/>
      <c r="GF141" s="44"/>
      <c r="GG141" s="12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</row>
    <row r="142" spans="1:189" ht="15">
      <c r="A142" s="11" t="s">
        <v>441</v>
      </c>
      <c r="B142" s="2" t="s">
        <v>442</v>
      </c>
      <c r="C142" s="66">
        <f aca="true" t="shared" si="141" ref="C142:BN142">ROUND(IF((C137-C12)*0.36&lt;0=TRUE(),0,IF((C101&gt;50000),(C137-C12)*0.36,0)),4)</f>
        <v>0</v>
      </c>
      <c r="D142" s="66">
        <f t="shared" si="141"/>
        <v>0</v>
      </c>
      <c r="E142" s="66">
        <f t="shared" si="141"/>
        <v>0</v>
      </c>
      <c r="F142" s="66">
        <f t="shared" si="141"/>
        <v>0</v>
      </c>
      <c r="G142" s="66">
        <f t="shared" si="141"/>
        <v>0</v>
      </c>
      <c r="H142" s="66">
        <f t="shared" si="141"/>
        <v>0</v>
      </c>
      <c r="I142" s="66">
        <f t="shared" si="141"/>
        <v>0</v>
      </c>
      <c r="J142" s="66">
        <f t="shared" si="141"/>
        <v>0</v>
      </c>
      <c r="K142" s="66">
        <f t="shared" si="141"/>
        <v>0</v>
      </c>
      <c r="L142" s="66">
        <f t="shared" si="141"/>
        <v>0</v>
      </c>
      <c r="M142" s="66">
        <f t="shared" si="141"/>
        <v>0</v>
      </c>
      <c r="N142" s="66">
        <f t="shared" si="141"/>
        <v>0</v>
      </c>
      <c r="O142" s="66">
        <f t="shared" si="141"/>
        <v>0</v>
      </c>
      <c r="P142" s="66">
        <f t="shared" si="141"/>
        <v>0</v>
      </c>
      <c r="Q142" s="66">
        <f t="shared" si="141"/>
        <v>0</v>
      </c>
      <c r="R142" s="66">
        <f t="shared" si="141"/>
        <v>0</v>
      </c>
      <c r="S142" s="66">
        <f t="shared" si="141"/>
        <v>0</v>
      </c>
      <c r="T142" s="66">
        <f t="shared" si="141"/>
        <v>0</v>
      </c>
      <c r="U142" s="66">
        <f t="shared" si="141"/>
        <v>0</v>
      </c>
      <c r="V142" s="66">
        <f t="shared" si="141"/>
        <v>0</v>
      </c>
      <c r="W142" s="27">
        <f t="shared" si="141"/>
        <v>0</v>
      </c>
      <c r="X142" s="66">
        <f t="shared" si="141"/>
        <v>0</v>
      </c>
      <c r="Y142" s="66">
        <f t="shared" si="141"/>
        <v>0</v>
      </c>
      <c r="Z142" s="66">
        <f t="shared" si="141"/>
        <v>0</v>
      </c>
      <c r="AA142" s="66">
        <f t="shared" si="141"/>
        <v>0</v>
      </c>
      <c r="AB142" s="66">
        <f t="shared" si="141"/>
        <v>0</v>
      </c>
      <c r="AC142" s="66">
        <f t="shared" si="141"/>
        <v>0</v>
      </c>
      <c r="AD142" s="66">
        <f t="shared" si="141"/>
        <v>0</v>
      </c>
      <c r="AE142" s="66">
        <f t="shared" si="141"/>
        <v>0</v>
      </c>
      <c r="AF142" s="66">
        <f t="shared" si="141"/>
        <v>0</v>
      </c>
      <c r="AG142" s="66">
        <f t="shared" si="141"/>
        <v>0</v>
      </c>
      <c r="AH142" s="66">
        <f t="shared" si="141"/>
        <v>0</v>
      </c>
      <c r="AI142" s="66">
        <f t="shared" si="141"/>
        <v>0</v>
      </c>
      <c r="AJ142" s="66">
        <f t="shared" si="141"/>
        <v>0</v>
      </c>
      <c r="AK142" s="66">
        <f t="shared" si="141"/>
        <v>0</v>
      </c>
      <c r="AL142" s="66">
        <f t="shared" si="141"/>
        <v>0</v>
      </c>
      <c r="AM142" s="66">
        <f t="shared" si="141"/>
        <v>0</v>
      </c>
      <c r="AN142" s="66">
        <f t="shared" si="141"/>
        <v>0</v>
      </c>
      <c r="AO142" s="66">
        <f t="shared" si="141"/>
        <v>0</v>
      </c>
      <c r="AP142" s="66">
        <f t="shared" si="141"/>
        <v>0.1147</v>
      </c>
      <c r="AQ142" s="66">
        <f t="shared" si="141"/>
        <v>0</v>
      </c>
      <c r="AR142" s="66">
        <f t="shared" si="141"/>
        <v>0</v>
      </c>
      <c r="AS142" s="66">
        <f t="shared" si="141"/>
        <v>0</v>
      </c>
      <c r="AT142" s="66">
        <f t="shared" si="141"/>
        <v>0</v>
      </c>
      <c r="AU142" s="66">
        <f t="shared" si="141"/>
        <v>0</v>
      </c>
      <c r="AV142" s="66">
        <f t="shared" si="141"/>
        <v>0</v>
      </c>
      <c r="AW142" s="66">
        <f t="shared" si="141"/>
        <v>0</v>
      </c>
      <c r="AX142" s="66">
        <f t="shared" si="141"/>
        <v>0</v>
      </c>
      <c r="AY142" s="66">
        <f t="shared" si="141"/>
        <v>0</v>
      </c>
      <c r="AZ142" s="66">
        <f t="shared" si="141"/>
        <v>0</v>
      </c>
      <c r="BA142" s="66">
        <f t="shared" si="141"/>
        <v>0</v>
      </c>
      <c r="BB142" s="66">
        <f t="shared" si="141"/>
        <v>0</v>
      </c>
      <c r="BC142" s="66">
        <f t="shared" si="141"/>
        <v>0</v>
      </c>
      <c r="BD142" s="66">
        <f t="shared" si="141"/>
        <v>0</v>
      </c>
      <c r="BE142" s="66">
        <f t="shared" si="141"/>
        <v>0</v>
      </c>
      <c r="BF142" s="66">
        <f t="shared" si="141"/>
        <v>0</v>
      </c>
      <c r="BG142" s="66">
        <f t="shared" si="141"/>
        <v>0</v>
      </c>
      <c r="BH142" s="66">
        <f t="shared" si="141"/>
        <v>0</v>
      </c>
      <c r="BI142" s="66">
        <f t="shared" si="141"/>
        <v>0</v>
      </c>
      <c r="BJ142" s="66">
        <f t="shared" si="141"/>
        <v>0</v>
      </c>
      <c r="BK142" s="66">
        <f t="shared" si="141"/>
        <v>0</v>
      </c>
      <c r="BL142" s="66">
        <f t="shared" si="141"/>
        <v>0</v>
      </c>
      <c r="BM142" s="66">
        <f t="shared" si="141"/>
        <v>0</v>
      </c>
      <c r="BN142" s="66">
        <f t="shared" si="141"/>
        <v>0</v>
      </c>
      <c r="BO142" s="66">
        <f aca="true" t="shared" si="142" ref="BO142:DZ142">ROUND(IF((BO137-BO12)*0.36&lt;0=TRUE(),0,IF((BO101&gt;50000),(BO137-BO12)*0.36,0)),4)</f>
        <v>0</v>
      </c>
      <c r="BP142" s="66">
        <f t="shared" si="142"/>
        <v>0</v>
      </c>
      <c r="BQ142" s="66">
        <f t="shared" si="142"/>
        <v>0</v>
      </c>
      <c r="BR142" s="66">
        <f t="shared" si="142"/>
        <v>0</v>
      </c>
      <c r="BS142" s="66">
        <f t="shared" si="142"/>
        <v>0</v>
      </c>
      <c r="BT142" s="66">
        <f t="shared" si="142"/>
        <v>0</v>
      </c>
      <c r="BU142" s="66">
        <f t="shared" si="142"/>
        <v>0</v>
      </c>
      <c r="BV142" s="66">
        <f t="shared" si="142"/>
        <v>0</v>
      </c>
      <c r="BW142" s="66">
        <f t="shared" si="142"/>
        <v>0</v>
      </c>
      <c r="BX142" s="66">
        <f t="shared" si="142"/>
        <v>0</v>
      </c>
      <c r="BY142" s="66">
        <f t="shared" si="142"/>
        <v>0</v>
      </c>
      <c r="BZ142" s="66">
        <f t="shared" si="142"/>
        <v>0</v>
      </c>
      <c r="CA142" s="66">
        <f t="shared" si="142"/>
        <v>0</v>
      </c>
      <c r="CB142" s="66">
        <f t="shared" si="142"/>
        <v>0</v>
      </c>
      <c r="CC142" s="66">
        <f t="shared" si="142"/>
        <v>0</v>
      </c>
      <c r="CD142" s="66">
        <f t="shared" si="142"/>
        <v>0</v>
      </c>
      <c r="CE142" s="66">
        <f t="shared" si="142"/>
        <v>0</v>
      </c>
      <c r="CF142" s="66">
        <f t="shared" si="142"/>
        <v>0</v>
      </c>
      <c r="CG142" s="66">
        <f t="shared" si="142"/>
        <v>0</v>
      </c>
      <c r="CH142" s="66">
        <f t="shared" si="142"/>
        <v>0</v>
      </c>
      <c r="CI142" s="66">
        <f t="shared" si="142"/>
        <v>0</v>
      </c>
      <c r="CJ142" s="66">
        <f t="shared" si="142"/>
        <v>0</v>
      </c>
      <c r="CK142" s="66">
        <f t="shared" si="142"/>
        <v>0</v>
      </c>
      <c r="CL142" s="66">
        <f t="shared" si="142"/>
        <v>0</v>
      </c>
      <c r="CM142" s="66">
        <f t="shared" si="142"/>
        <v>0</v>
      </c>
      <c r="CN142" s="66">
        <f t="shared" si="142"/>
        <v>0</v>
      </c>
      <c r="CO142" s="66">
        <f t="shared" si="142"/>
        <v>0</v>
      </c>
      <c r="CP142" s="66">
        <f t="shared" si="142"/>
        <v>0</v>
      </c>
      <c r="CQ142" s="66">
        <f t="shared" si="142"/>
        <v>0</v>
      </c>
      <c r="CR142" s="66">
        <f t="shared" si="142"/>
        <v>0</v>
      </c>
      <c r="CS142" s="66">
        <f t="shared" si="142"/>
        <v>0</v>
      </c>
      <c r="CT142" s="66">
        <f t="shared" si="142"/>
        <v>0</v>
      </c>
      <c r="CU142" s="66">
        <f t="shared" si="142"/>
        <v>0</v>
      </c>
      <c r="CV142" s="66">
        <f t="shared" si="142"/>
        <v>0</v>
      </c>
      <c r="CW142" s="66">
        <f t="shared" si="142"/>
        <v>0</v>
      </c>
      <c r="CX142" s="66">
        <f t="shared" si="142"/>
        <v>0</v>
      </c>
      <c r="CY142" s="66">
        <f t="shared" si="142"/>
        <v>0</v>
      </c>
      <c r="CZ142" s="66">
        <f t="shared" si="142"/>
        <v>0</v>
      </c>
      <c r="DA142" s="66">
        <f t="shared" si="142"/>
        <v>0</v>
      </c>
      <c r="DB142" s="66">
        <f t="shared" si="142"/>
        <v>0</v>
      </c>
      <c r="DC142" s="66">
        <f t="shared" si="142"/>
        <v>0</v>
      </c>
      <c r="DD142" s="66">
        <f t="shared" si="142"/>
        <v>0</v>
      </c>
      <c r="DE142" s="66">
        <f t="shared" si="142"/>
        <v>0</v>
      </c>
      <c r="DF142" s="66">
        <f t="shared" si="142"/>
        <v>0</v>
      </c>
      <c r="DG142" s="66">
        <f t="shared" si="142"/>
        <v>0</v>
      </c>
      <c r="DH142" s="66">
        <f t="shared" si="142"/>
        <v>0</v>
      </c>
      <c r="DI142" s="66">
        <f t="shared" si="142"/>
        <v>0</v>
      </c>
      <c r="DJ142" s="66">
        <f t="shared" si="142"/>
        <v>0</v>
      </c>
      <c r="DK142" s="66">
        <f t="shared" si="142"/>
        <v>0</v>
      </c>
      <c r="DL142" s="66">
        <f t="shared" si="142"/>
        <v>0</v>
      </c>
      <c r="DM142" s="66">
        <f t="shared" si="142"/>
        <v>0</v>
      </c>
      <c r="DN142" s="66">
        <f t="shared" si="142"/>
        <v>0</v>
      </c>
      <c r="DO142" s="66">
        <f t="shared" si="142"/>
        <v>0</v>
      </c>
      <c r="DP142" s="66">
        <f t="shared" si="142"/>
        <v>0</v>
      </c>
      <c r="DQ142" s="66">
        <f t="shared" si="142"/>
        <v>0</v>
      </c>
      <c r="DR142" s="66">
        <f t="shared" si="142"/>
        <v>0</v>
      </c>
      <c r="DS142" s="66">
        <f t="shared" si="142"/>
        <v>0</v>
      </c>
      <c r="DT142" s="66">
        <f t="shared" si="142"/>
        <v>0</v>
      </c>
      <c r="DU142" s="66">
        <f t="shared" si="142"/>
        <v>0</v>
      </c>
      <c r="DV142" s="66">
        <f t="shared" si="142"/>
        <v>0</v>
      </c>
      <c r="DW142" s="66">
        <f t="shared" si="142"/>
        <v>0</v>
      </c>
      <c r="DX142" s="66">
        <f t="shared" si="142"/>
        <v>0</v>
      </c>
      <c r="DY142" s="66">
        <f t="shared" si="142"/>
        <v>0</v>
      </c>
      <c r="DZ142" s="66">
        <f t="shared" si="142"/>
        <v>0</v>
      </c>
      <c r="EA142" s="66">
        <f aca="true" t="shared" si="143" ref="EA142:FX142">ROUND(IF((EA137-EA12)*0.36&lt;0=TRUE(),0,IF((EA101&gt;50000),(EA137-EA12)*0.36,0)),4)</f>
        <v>0</v>
      </c>
      <c r="EB142" s="66">
        <f t="shared" si="143"/>
        <v>0</v>
      </c>
      <c r="EC142" s="66">
        <f t="shared" si="143"/>
        <v>0</v>
      </c>
      <c r="ED142" s="66">
        <f t="shared" si="143"/>
        <v>0</v>
      </c>
      <c r="EE142" s="66">
        <f t="shared" si="143"/>
        <v>0</v>
      </c>
      <c r="EF142" s="66">
        <f t="shared" si="143"/>
        <v>0</v>
      </c>
      <c r="EG142" s="66">
        <f t="shared" si="143"/>
        <v>0</v>
      </c>
      <c r="EH142" s="66">
        <f t="shared" si="143"/>
        <v>0</v>
      </c>
      <c r="EI142" s="66">
        <f t="shared" si="143"/>
        <v>0</v>
      </c>
      <c r="EJ142" s="66">
        <f t="shared" si="143"/>
        <v>0</v>
      </c>
      <c r="EK142" s="66">
        <f t="shared" si="143"/>
        <v>0</v>
      </c>
      <c r="EL142" s="66">
        <f t="shared" si="143"/>
        <v>0</v>
      </c>
      <c r="EM142" s="66">
        <f t="shared" si="143"/>
        <v>0</v>
      </c>
      <c r="EN142" s="66">
        <f t="shared" si="143"/>
        <v>0</v>
      </c>
      <c r="EO142" s="66">
        <f t="shared" si="143"/>
        <v>0</v>
      </c>
      <c r="EP142" s="66">
        <f t="shared" si="143"/>
        <v>0</v>
      </c>
      <c r="EQ142" s="66">
        <f t="shared" si="143"/>
        <v>0</v>
      </c>
      <c r="ER142" s="66">
        <f t="shared" si="143"/>
        <v>0</v>
      </c>
      <c r="ES142" s="66">
        <f t="shared" si="143"/>
        <v>0</v>
      </c>
      <c r="ET142" s="66">
        <f t="shared" si="143"/>
        <v>0</v>
      </c>
      <c r="EU142" s="66">
        <f t="shared" si="143"/>
        <v>0</v>
      </c>
      <c r="EV142" s="66">
        <f t="shared" si="143"/>
        <v>0</v>
      </c>
      <c r="EW142" s="66">
        <f t="shared" si="143"/>
        <v>0</v>
      </c>
      <c r="EX142" s="66">
        <f t="shared" si="143"/>
        <v>0</v>
      </c>
      <c r="EY142" s="66">
        <f t="shared" si="143"/>
        <v>0</v>
      </c>
      <c r="EZ142" s="66">
        <f t="shared" si="143"/>
        <v>0</v>
      </c>
      <c r="FA142" s="66">
        <f t="shared" si="143"/>
        <v>0</v>
      </c>
      <c r="FB142" s="66">
        <f t="shared" si="143"/>
        <v>0</v>
      </c>
      <c r="FC142" s="66">
        <f t="shared" si="143"/>
        <v>0</v>
      </c>
      <c r="FD142" s="66">
        <f t="shared" si="143"/>
        <v>0</v>
      </c>
      <c r="FE142" s="66">
        <f t="shared" si="143"/>
        <v>0</v>
      </c>
      <c r="FF142" s="66">
        <f t="shared" si="143"/>
        <v>0</v>
      </c>
      <c r="FG142" s="66">
        <f t="shared" si="143"/>
        <v>0</v>
      </c>
      <c r="FH142" s="66">
        <f t="shared" si="143"/>
        <v>0</v>
      </c>
      <c r="FI142" s="66">
        <f t="shared" si="143"/>
        <v>0</v>
      </c>
      <c r="FJ142" s="66">
        <f t="shared" si="143"/>
        <v>0</v>
      </c>
      <c r="FK142" s="66">
        <f t="shared" si="143"/>
        <v>0</v>
      </c>
      <c r="FL142" s="66">
        <f t="shared" si="143"/>
        <v>0</v>
      </c>
      <c r="FM142" s="66">
        <f t="shared" si="143"/>
        <v>0</v>
      </c>
      <c r="FN142" s="66">
        <f t="shared" si="143"/>
        <v>0</v>
      </c>
      <c r="FO142" s="66">
        <f t="shared" si="143"/>
        <v>0</v>
      </c>
      <c r="FP142" s="66">
        <f t="shared" si="143"/>
        <v>0</v>
      </c>
      <c r="FQ142" s="66">
        <f t="shared" si="143"/>
        <v>0</v>
      </c>
      <c r="FR142" s="66">
        <f t="shared" si="143"/>
        <v>0</v>
      </c>
      <c r="FS142" s="66">
        <f t="shared" si="143"/>
        <v>0</v>
      </c>
      <c r="FT142" s="66">
        <f t="shared" si="143"/>
        <v>0</v>
      </c>
      <c r="FU142" s="66">
        <f t="shared" si="143"/>
        <v>0</v>
      </c>
      <c r="FV142" s="66">
        <f t="shared" si="143"/>
        <v>0</v>
      </c>
      <c r="FW142" s="66">
        <f t="shared" si="143"/>
        <v>0</v>
      </c>
      <c r="FX142" s="66">
        <f t="shared" si="143"/>
        <v>0</v>
      </c>
      <c r="FY142" s="38"/>
      <c r="FZ142" s="38"/>
      <c r="GA142" s="38"/>
      <c r="GB142" s="66"/>
      <c r="GC142" s="66"/>
      <c r="GD142" s="66"/>
      <c r="GE142" s="93"/>
      <c r="GF142" s="93"/>
      <c r="GG142" s="12"/>
    </row>
    <row r="143" spans="1:189" ht="15">
      <c r="A143" s="40"/>
      <c r="B143" s="2" t="s">
        <v>443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9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106"/>
      <c r="FZ143" s="38"/>
      <c r="GA143" s="38"/>
      <c r="GB143" s="38"/>
      <c r="GC143" s="38"/>
      <c r="GD143" s="38"/>
      <c r="GG143" s="12"/>
    </row>
    <row r="144" spans="1:189" ht="15">
      <c r="A144" s="11" t="s">
        <v>444</v>
      </c>
      <c r="B144" s="2" t="s">
        <v>445</v>
      </c>
      <c r="C144" s="106">
        <f>MAX(C140,C142)</f>
        <v>0.0711</v>
      </c>
      <c r="D144" s="106">
        <f aca="true" t="shared" si="144" ref="D144:BO144">MAX(D140,D142)</f>
        <v>0</v>
      </c>
      <c r="E144" s="106">
        <f t="shared" si="144"/>
        <v>0.1333</v>
      </c>
      <c r="F144" s="106">
        <f t="shared" si="144"/>
        <v>0</v>
      </c>
      <c r="G144" s="106">
        <f t="shared" si="144"/>
        <v>0</v>
      </c>
      <c r="H144" s="106">
        <f t="shared" si="144"/>
        <v>0</v>
      </c>
      <c r="I144" s="106">
        <f t="shared" si="144"/>
        <v>0.1124</v>
      </c>
      <c r="J144" s="106">
        <f t="shared" si="144"/>
        <v>0.0791</v>
      </c>
      <c r="K144" s="106">
        <f t="shared" si="144"/>
        <v>0.0429</v>
      </c>
      <c r="L144" s="106">
        <f t="shared" si="144"/>
        <v>0.0657</v>
      </c>
      <c r="M144" s="106">
        <f t="shared" si="144"/>
        <v>0.1472</v>
      </c>
      <c r="N144" s="106">
        <f t="shared" si="144"/>
        <v>0</v>
      </c>
      <c r="O144" s="106">
        <f t="shared" si="144"/>
        <v>0</v>
      </c>
      <c r="P144" s="106">
        <f t="shared" si="144"/>
        <v>0.0338</v>
      </c>
      <c r="Q144" s="106">
        <f t="shared" si="144"/>
        <v>0.0741</v>
      </c>
      <c r="R144" s="106">
        <f t="shared" si="144"/>
        <v>0.0015</v>
      </c>
      <c r="S144" s="106">
        <f t="shared" si="144"/>
        <v>0.0288</v>
      </c>
      <c r="T144" s="106">
        <f t="shared" si="144"/>
        <v>0.0072</v>
      </c>
      <c r="U144" s="106">
        <f t="shared" si="144"/>
        <v>0.0469</v>
      </c>
      <c r="V144" s="106">
        <f t="shared" si="144"/>
        <v>0.0294</v>
      </c>
      <c r="W144" s="107">
        <f t="shared" si="144"/>
        <v>0.0254</v>
      </c>
      <c r="X144" s="106">
        <f t="shared" si="144"/>
        <v>0.0211</v>
      </c>
      <c r="Y144" s="106">
        <f t="shared" si="144"/>
        <v>0.1102</v>
      </c>
      <c r="Z144" s="106">
        <f t="shared" si="144"/>
        <v>0.0481</v>
      </c>
      <c r="AA144" s="106">
        <f t="shared" si="144"/>
        <v>0</v>
      </c>
      <c r="AB144" s="106">
        <f t="shared" si="144"/>
        <v>0</v>
      </c>
      <c r="AC144" s="106">
        <f t="shared" si="144"/>
        <v>0.0015</v>
      </c>
      <c r="AD144" s="106">
        <f t="shared" si="144"/>
        <v>0</v>
      </c>
      <c r="AE144" s="106">
        <f t="shared" si="144"/>
        <v>0.0027</v>
      </c>
      <c r="AF144" s="106">
        <f t="shared" si="144"/>
        <v>0</v>
      </c>
      <c r="AG144" s="106">
        <f t="shared" si="144"/>
        <v>0</v>
      </c>
      <c r="AH144" s="106">
        <f t="shared" si="144"/>
        <v>0.06</v>
      </c>
      <c r="AI144" s="106">
        <f t="shared" si="144"/>
        <v>0.0085</v>
      </c>
      <c r="AJ144" s="106">
        <f t="shared" si="144"/>
        <v>0.0849</v>
      </c>
      <c r="AK144" s="106">
        <f t="shared" si="144"/>
        <v>0.1341</v>
      </c>
      <c r="AL144" s="106">
        <f t="shared" si="144"/>
        <v>0.1254</v>
      </c>
      <c r="AM144" s="106">
        <f t="shared" si="144"/>
        <v>0.0779</v>
      </c>
      <c r="AN144" s="106">
        <f t="shared" si="144"/>
        <v>0</v>
      </c>
      <c r="AO144" s="106">
        <f t="shared" si="144"/>
        <v>0.0056</v>
      </c>
      <c r="AP144" s="106">
        <f t="shared" si="144"/>
        <v>0.1147</v>
      </c>
      <c r="AQ144" s="106">
        <f t="shared" si="144"/>
        <v>0.0069</v>
      </c>
      <c r="AR144" s="106">
        <f t="shared" si="144"/>
        <v>0</v>
      </c>
      <c r="AS144" s="106">
        <f t="shared" si="144"/>
        <v>0</v>
      </c>
      <c r="AT144" s="106">
        <f t="shared" si="144"/>
        <v>0</v>
      </c>
      <c r="AU144" s="106">
        <f t="shared" si="144"/>
        <v>0</v>
      </c>
      <c r="AV144" s="106">
        <f t="shared" si="144"/>
        <v>0.0233</v>
      </c>
      <c r="AW144" s="106">
        <f t="shared" si="144"/>
        <v>0</v>
      </c>
      <c r="AX144" s="106">
        <f t="shared" si="144"/>
        <v>0.1688</v>
      </c>
      <c r="AY144" s="106">
        <f t="shared" si="144"/>
        <v>0.0039</v>
      </c>
      <c r="AZ144" s="106">
        <f t="shared" si="144"/>
        <v>0.0808</v>
      </c>
      <c r="BA144" s="106">
        <f t="shared" si="144"/>
        <v>0</v>
      </c>
      <c r="BB144" s="106">
        <f t="shared" si="144"/>
        <v>0</v>
      </c>
      <c r="BC144" s="106">
        <f t="shared" si="144"/>
        <v>0.0331</v>
      </c>
      <c r="BD144" s="106">
        <f t="shared" si="144"/>
        <v>0</v>
      </c>
      <c r="BE144" s="106">
        <f t="shared" si="144"/>
        <v>0</v>
      </c>
      <c r="BF144" s="106">
        <f t="shared" si="144"/>
        <v>0</v>
      </c>
      <c r="BG144" s="106">
        <f t="shared" si="144"/>
        <v>0.0415</v>
      </c>
      <c r="BH144" s="106">
        <f t="shared" si="144"/>
        <v>0</v>
      </c>
      <c r="BI144" s="106">
        <f t="shared" si="144"/>
        <v>0.0664</v>
      </c>
      <c r="BJ144" s="106">
        <f t="shared" si="144"/>
        <v>0</v>
      </c>
      <c r="BK144" s="106">
        <f t="shared" si="144"/>
        <v>0</v>
      </c>
      <c r="BL144" s="106">
        <f t="shared" si="144"/>
        <v>0.0004</v>
      </c>
      <c r="BM144" s="106">
        <f t="shared" si="144"/>
        <v>0.0363</v>
      </c>
      <c r="BN144" s="106">
        <f t="shared" si="144"/>
        <v>0.0241</v>
      </c>
      <c r="BO144" s="106">
        <f t="shared" si="144"/>
        <v>0.0196</v>
      </c>
      <c r="BP144" s="106">
        <f aca="true" t="shared" si="145" ref="BP144:EA144">MAX(BP140,BP142)</f>
        <v>0.0114</v>
      </c>
      <c r="BQ144" s="106">
        <f t="shared" si="145"/>
        <v>0</v>
      </c>
      <c r="BR144" s="106">
        <f t="shared" si="145"/>
        <v>0.0216</v>
      </c>
      <c r="BS144" s="106">
        <f t="shared" si="145"/>
        <v>0</v>
      </c>
      <c r="BT144" s="106">
        <f t="shared" si="145"/>
        <v>0</v>
      </c>
      <c r="BU144" s="106">
        <f t="shared" si="145"/>
        <v>0</v>
      </c>
      <c r="BV144" s="106">
        <f t="shared" si="145"/>
        <v>0</v>
      </c>
      <c r="BW144" s="106">
        <f t="shared" si="145"/>
        <v>0</v>
      </c>
      <c r="BX144" s="106">
        <f t="shared" si="145"/>
        <v>0</v>
      </c>
      <c r="BY144" s="106">
        <f t="shared" si="145"/>
        <v>0.0939</v>
      </c>
      <c r="BZ144" s="106">
        <f t="shared" si="145"/>
        <v>0.0098</v>
      </c>
      <c r="CA144" s="106">
        <f t="shared" si="145"/>
        <v>0.0099</v>
      </c>
      <c r="CB144" s="106">
        <f t="shared" si="145"/>
        <v>0</v>
      </c>
      <c r="CC144" s="106">
        <f t="shared" si="145"/>
        <v>0</v>
      </c>
      <c r="CD144" s="106">
        <f t="shared" si="145"/>
        <v>0.0005</v>
      </c>
      <c r="CE144" s="106">
        <f t="shared" si="145"/>
        <v>0</v>
      </c>
      <c r="CF144" s="106">
        <f t="shared" si="145"/>
        <v>0.0053</v>
      </c>
      <c r="CG144" s="106">
        <f t="shared" si="145"/>
        <v>0</v>
      </c>
      <c r="CH144" s="106">
        <f t="shared" si="145"/>
        <v>0.0648</v>
      </c>
      <c r="CI144" s="106">
        <f t="shared" si="145"/>
        <v>0.0282</v>
      </c>
      <c r="CJ144" s="106">
        <f t="shared" si="145"/>
        <v>0.0722</v>
      </c>
      <c r="CK144" s="106">
        <f t="shared" si="145"/>
        <v>0</v>
      </c>
      <c r="CL144" s="106">
        <f t="shared" si="145"/>
        <v>0</v>
      </c>
      <c r="CM144" s="106">
        <f t="shared" si="145"/>
        <v>0.0281</v>
      </c>
      <c r="CN144" s="106">
        <f t="shared" si="145"/>
        <v>0</v>
      </c>
      <c r="CO144" s="106">
        <f t="shared" si="145"/>
        <v>0</v>
      </c>
      <c r="CP144" s="106">
        <f t="shared" si="145"/>
        <v>0</v>
      </c>
      <c r="CQ144" s="106">
        <f t="shared" si="145"/>
        <v>0.038</v>
      </c>
      <c r="CR144" s="106">
        <f t="shared" si="145"/>
        <v>0</v>
      </c>
      <c r="CS144" s="106">
        <f t="shared" si="145"/>
        <v>0</v>
      </c>
      <c r="CT144" s="106">
        <f t="shared" si="145"/>
        <v>0</v>
      </c>
      <c r="CU144" s="106">
        <f t="shared" si="145"/>
        <v>0</v>
      </c>
      <c r="CV144" s="106">
        <f t="shared" si="145"/>
        <v>0</v>
      </c>
      <c r="CW144" s="106">
        <f t="shared" si="145"/>
        <v>0.0316</v>
      </c>
      <c r="CX144" s="106">
        <f t="shared" si="145"/>
        <v>0.0073</v>
      </c>
      <c r="CY144" s="106">
        <f t="shared" si="145"/>
        <v>0</v>
      </c>
      <c r="CZ144" s="106">
        <f t="shared" si="145"/>
        <v>0.0126</v>
      </c>
      <c r="DA144" s="106">
        <f t="shared" si="145"/>
        <v>0</v>
      </c>
      <c r="DB144" s="106">
        <f t="shared" si="145"/>
        <v>0</v>
      </c>
      <c r="DC144" s="106">
        <f t="shared" si="145"/>
        <v>0</v>
      </c>
      <c r="DD144" s="106">
        <f t="shared" si="145"/>
        <v>0.0251</v>
      </c>
      <c r="DE144" s="106">
        <f t="shared" si="145"/>
        <v>0</v>
      </c>
      <c r="DF144" s="106">
        <f t="shared" si="145"/>
        <v>0.0057</v>
      </c>
      <c r="DG144" s="106">
        <f t="shared" si="145"/>
        <v>0</v>
      </c>
      <c r="DH144" s="106">
        <f t="shared" si="145"/>
        <v>0</v>
      </c>
      <c r="DI144" s="106">
        <f t="shared" si="145"/>
        <v>0.0493</v>
      </c>
      <c r="DJ144" s="106">
        <f t="shared" si="145"/>
        <v>0.0013</v>
      </c>
      <c r="DK144" s="106">
        <f t="shared" si="145"/>
        <v>0.0369</v>
      </c>
      <c r="DL144" s="106">
        <f t="shared" si="145"/>
        <v>0.0509</v>
      </c>
      <c r="DM144" s="106">
        <f t="shared" si="145"/>
        <v>0.027</v>
      </c>
      <c r="DN144" s="106">
        <f t="shared" si="145"/>
        <v>0.0288</v>
      </c>
      <c r="DO144" s="106">
        <f t="shared" si="145"/>
        <v>0.0756</v>
      </c>
      <c r="DP144" s="106">
        <f t="shared" si="145"/>
        <v>0</v>
      </c>
      <c r="DQ144" s="106">
        <f t="shared" si="145"/>
        <v>0.0152</v>
      </c>
      <c r="DR144" s="106">
        <f t="shared" si="145"/>
        <v>0.0845</v>
      </c>
      <c r="DS144" s="106">
        <f t="shared" si="145"/>
        <v>0.105</v>
      </c>
      <c r="DT144" s="106">
        <f t="shared" si="145"/>
        <v>0.0852</v>
      </c>
      <c r="DU144" s="106">
        <f t="shared" si="145"/>
        <v>0.0086</v>
      </c>
      <c r="DV144" s="106">
        <f t="shared" si="145"/>
        <v>0.0263</v>
      </c>
      <c r="DW144" s="106">
        <f t="shared" si="145"/>
        <v>0.0018</v>
      </c>
      <c r="DX144" s="106">
        <f t="shared" si="145"/>
        <v>0</v>
      </c>
      <c r="DY144" s="106">
        <f t="shared" si="145"/>
        <v>0</v>
      </c>
      <c r="DZ144" s="106">
        <f t="shared" si="145"/>
        <v>0</v>
      </c>
      <c r="EA144" s="106">
        <f t="shared" si="145"/>
        <v>0</v>
      </c>
      <c r="EB144" s="106">
        <f aca="true" t="shared" si="146" ref="EB144:FX144">MAX(EB140,EB142)</f>
        <v>0.0125</v>
      </c>
      <c r="EC144" s="106">
        <f t="shared" si="146"/>
        <v>0</v>
      </c>
      <c r="ED144" s="106">
        <f t="shared" si="146"/>
        <v>0</v>
      </c>
      <c r="EE144" s="106">
        <f t="shared" si="146"/>
        <v>0.0351</v>
      </c>
      <c r="EF144" s="106">
        <f t="shared" si="146"/>
        <v>0.0786</v>
      </c>
      <c r="EG144" s="106">
        <f t="shared" si="146"/>
        <v>0.0674</v>
      </c>
      <c r="EH144" s="106">
        <f t="shared" si="146"/>
        <v>0.0241</v>
      </c>
      <c r="EI144" s="106">
        <f t="shared" si="146"/>
        <v>0.0789</v>
      </c>
      <c r="EJ144" s="106">
        <f t="shared" si="146"/>
        <v>0</v>
      </c>
      <c r="EK144" s="106">
        <f t="shared" si="146"/>
        <v>0</v>
      </c>
      <c r="EL144" s="106">
        <f t="shared" si="146"/>
        <v>0</v>
      </c>
      <c r="EM144" s="106">
        <f t="shared" si="146"/>
        <v>0.047</v>
      </c>
      <c r="EN144" s="106">
        <f t="shared" si="146"/>
        <v>0.0819</v>
      </c>
      <c r="EO144" s="106">
        <f t="shared" si="146"/>
        <v>0</v>
      </c>
      <c r="EP144" s="106">
        <f t="shared" si="146"/>
        <v>0</v>
      </c>
      <c r="EQ144" s="106">
        <f t="shared" si="146"/>
        <v>0</v>
      </c>
      <c r="ER144" s="106">
        <f t="shared" si="146"/>
        <v>0.0009</v>
      </c>
      <c r="ES144" s="106">
        <f t="shared" si="146"/>
        <v>0.0653</v>
      </c>
      <c r="ET144" s="106">
        <f t="shared" si="146"/>
        <v>0.0241</v>
      </c>
      <c r="EU144" s="106">
        <f t="shared" si="146"/>
        <v>0.1654</v>
      </c>
      <c r="EV144" s="106">
        <f t="shared" si="146"/>
        <v>0.0674</v>
      </c>
      <c r="EW144" s="106">
        <f t="shared" si="146"/>
        <v>0</v>
      </c>
      <c r="EX144" s="106">
        <f t="shared" si="146"/>
        <v>0.0195</v>
      </c>
      <c r="EY144" s="106">
        <f t="shared" si="146"/>
        <v>0</v>
      </c>
      <c r="EZ144" s="106">
        <f t="shared" si="146"/>
        <v>0.0615</v>
      </c>
      <c r="FA144" s="106">
        <f t="shared" si="146"/>
        <v>0</v>
      </c>
      <c r="FB144" s="106">
        <f t="shared" si="146"/>
        <v>0.0199</v>
      </c>
      <c r="FC144" s="106">
        <f t="shared" si="146"/>
        <v>0</v>
      </c>
      <c r="FD144" s="106">
        <f t="shared" si="146"/>
        <v>0</v>
      </c>
      <c r="FE144" s="106">
        <f t="shared" si="146"/>
        <v>0</v>
      </c>
      <c r="FF144" s="106">
        <f t="shared" si="146"/>
        <v>0</v>
      </c>
      <c r="FG144" s="106">
        <f t="shared" si="146"/>
        <v>0</v>
      </c>
      <c r="FH144" s="106">
        <f t="shared" si="146"/>
        <v>0</v>
      </c>
      <c r="FI144" s="106">
        <f t="shared" si="146"/>
        <v>0.0302</v>
      </c>
      <c r="FJ144" s="106">
        <f t="shared" si="146"/>
        <v>0</v>
      </c>
      <c r="FK144" s="106">
        <f t="shared" si="146"/>
        <v>0.0206</v>
      </c>
      <c r="FL144" s="106">
        <f t="shared" si="146"/>
        <v>0</v>
      </c>
      <c r="FM144" s="106">
        <f t="shared" si="146"/>
        <v>0</v>
      </c>
      <c r="FN144" s="106">
        <f t="shared" si="146"/>
        <v>0.0563</v>
      </c>
      <c r="FO144" s="106">
        <f t="shared" si="146"/>
        <v>0</v>
      </c>
      <c r="FP144" s="106">
        <f t="shared" si="146"/>
        <v>0.0772</v>
      </c>
      <c r="FQ144" s="106">
        <f t="shared" si="146"/>
        <v>0.038</v>
      </c>
      <c r="FR144" s="106">
        <f t="shared" si="146"/>
        <v>0</v>
      </c>
      <c r="FS144" s="106">
        <f t="shared" si="146"/>
        <v>0</v>
      </c>
      <c r="FT144" s="106">
        <f t="shared" si="146"/>
        <v>0</v>
      </c>
      <c r="FU144" s="106">
        <f t="shared" si="146"/>
        <v>0.0521</v>
      </c>
      <c r="FV144" s="106">
        <f t="shared" si="146"/>
        <v>0.0143</v>
      </c>
      <c r="FW144" s="106">
        <f t="shared" si="146"/>
        <v>0.0211</v>
      </c>
      <c r="FX144" s="106">
        <f t="shared" si="146"/>
        <v>0</v>
      </c>
      <c r="FY144" s="38"/>
      <c r="FZ144" s="38"/>
      <c r="GA144" s="38"/>
      <c r="GB144" s="38"/>
      <c r="GC144" s="38"/>
      <c r="GD144" s="38"/>
      <c r="GG144" s="12"/>
    </row>
    <row r="145" spans="1:189" ht="15">
      <c r="A145" s="40"/>
      <c r="B145" s="2" t="s">
        <v>446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9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66"/>
      <c r="FZ145" s="66"/>
      <c r="GA145" s="66"/>
      <c r="GB145" s="38"/>
      <c r="GC145" s="38"/>
      <c r="GD145" s="38"/>
      <c r="GG145" s="12"/>
    </row>
    <row r="146" spans="1:189" ht="15">
      <c r="A146" s="11" t="s">
        <v>447</v>
      </c>
      <c r="B146" s="2" t="s">
        <v>448</v>
      </c>
      <c r="C146" s="66">
        <f>MIN(0.3,(C139+C144))</f>
        <v>0.1911</v>
      </c>
      <c r="D146" s="66">
        <f aca="true" t="shared" si="147" ref="D146:BO146">MIN(0.3,(D139+D144))</f>
        <v>0.12</v>
      </c>
      <c r="E146" s="66">
        <f t="shared" si="147"/>
        <v>0.25329999999999997</v>
      </c>
      <c r="F146" s="66">
        <f t="shared" si="147"/>
        <v>0.12</v>
      </c>
      <c r="G146" s="66">
        <f t="shared" si="147"/>
        <v>0.12</v>
      </c>
      <c r="H146" s="66">
        <f t="shared" si="147"/>
        <v>0.12</v>
      </c>
      <c r="I146" s="66">
        <f t="shared" si="147"/>
        <v>0.2324</v>
      </c>
      <c r="J146" s="66">
        <f t="shared" si="147"/>
        <v>0.1991</v>
      </c>
      <c r="K146" s="66">
        <f t="shared" si="147"/>
        <v>0.1629</v>
      </c>
      <c r="L146" s="66">
        <f t="shared" si="147"/>
        <v>0.18569999999999998</v>
      </c>
      <c r="M146" s="66">
        <f t="shared" si="147"/>
        <v>0.2672</v>
      </c>
      <c r="N146" s="66">
        <f t="shared" si="147"/>
        <v>0.12</v>
      </c>
      <c r="O146" s="66">
        <f t="shared" si="147"/>
        <v>0.12</v>
      </c>
      <c r="P146" s="66">
        <f t="shared" si="147"/>
        <v>0.1538</v>
      </c>
      <c r="Q146" s="66">
        <f t="shared" si="147"/>
        <v>0.1941</v>
      </c>
      <c r="R146" s="66">
        <f t="shared" si="147"/>
        <v>0.1215</v>
      </c>
      <c r="S146" s="66">
        <f t="shared" si="147"/>
        <v>0.1488</v>
      </c>
      <c r="T146" s="66">
        <f t="shared" si="147"/>
        <v>0.1272</v>
      </c>
      <c r="U146" s="66">
        <f t="shared" si="147"/>
        <v>0.1669</v>
      </c>
      <c r="V146" s="66">
        <f t="shared" si="147"/>
        <v>0.1494</v>
      </c>
      <c r="W146" s="27">
        <f t="shared" si="147"/>
        <v>0.1454</v>
      </c>
      <c r="X146" s="66">
        <f t="shared" si="147"/>
        <v>0.1411</v>
      </c>
      <c r="Y146" s="66">
        <f t="shared" si="147"/>
        <v>0.23020000000000002</v>
      </c>
      <c r="Z146" s="66">
        <f t="shared" si="147"/>
        <v>0.1681</v>
      </c>
      <c r="AA146" s="66">
        <f t="shared" si="147"/>
        <v>0.12</v>
      </c>
      <c r="AB146" s="66">
        <f t="shared" si="147"/>
        <v>0.12</v>
      </c>
      <c r="AC146" s="66">
        <f t="shared" si="147"/>
        <v>0.1215</v>
      </c>
      <c r="AD146" s="66">
        <f t="shared" si="147"/>
        <v>0.12</v>
      </c>
      <c r="AE146" s="66">
        <f t="shared" si="147"/>
        <v>0.12269999999999999</v>
      </c>
      <c r="AF146" s="66">
        <f t="shared" si="147"/>
        <v>0.12</v>
      </c>
      <c r="AG146" s="66">
        <f t="shared" si="147"/>
        <v>0.12</v>
      </c>
      <c r="AH146" s="66">
        <f t="shared" si="147"/>
        <v>0.18</v>
      </c>
      <c r="AI146" s="66">
        <f t="shared" si="147"/>
        <v>0.1285</v>
      </c>
      <c r="AJ146" s="66">
        <f t="shared" si="147"/>
        <v>0.2049</v>
      </c>
      <c r="AK146" s="66">
        <f t="shared" si="147"/>
        <v>0.2541</v>
      </c>
      <c r="AL146" s="66">
        <f t="shared" si="147"/>
        <v>0.2454</v>
      </c>
      <c r="AM146" s="66">
        <f t="shared" si="147"/>
        <v>0.1979</v>
      </c>
      <c r="AN146" s="66">
        <f t="shared" si="147"/>
        <v>0.12</v>
      </c>
      <c r="AO146" s="66">
        <f t="shared" si="147"/>
        <v>0.1256</v>
      </c>
      <c r="AP146" s="66">
        <f t="shared" si="147"/>
        <v>0.2347</v>
      </c>
      <c r="AQ146" s="66">
        <f t="shared" si="147"/>
        <v>0.12689999999999999</v>
      </c>
      <c r="AR146" s="66">
        <f t="shared" si="147"/>
        <v>0.12</v>
      </c>
      <c r="AS146" s="66">
        <f t="shared" si="147"/>
        <v>0.12</v>
      </c>
      <c r="AT146" s="66">
        <f t="shared" si="147"/>
        <v>0.12</v>
      </c>
      <c r="AU146" s="66">
        <f t="shared" si="147"/>
        <v>0.12</v>
      </c>
      <c r="AV146" s="66">
        <f t="shared" si="147"/>
        <v>0.14329999999999998</v>
      </c>
      <c r="AW146" s="66">
        <f t="shared" si="147"/>
        <v>0.12</v>
      </c>
      <c r="AX146" s="66">
        <f t="shared" si="147"/>
        <v>0.2888</v>
      </c>
      <c r="AY146" s="66">
        <f t="shared" si="147"/>
        <v>0.1239</v>
      </c>
      <c r="AZ146" s="66">
        <f t="shared" si="147"/>
        <v>0.20079999999999998</v>
      </c>
      <c r="BA146" s="66">
        <f t="shared" si="147"/>
        <v>0.12</v>
      </c>
      <c r="BB146" s="66">
        <f t="shared" si="147"/>
        <v>0.12</v>
      </c>
      <c r="BC146" s="66">
        <f t="shared" si="147"/>
        <v>0.15309999999999999</v>
      </c>
      <c r="BD146" s="66">
        <f t="shared" si="147"/>
        <v>0.12</v>
      </c>
      <c r="BE146" s="66">
        <f t="shared" si="147"/>
        <v>0.12</v>
      </c>
      <c r="BF146" s="66">
        <f t="shared" si="147"/>
        <v>0.12</v>
      </c>
      <c r="BG146" s="66">
        <f t="shared" si="147"/>
        <v>0.1615</v>
      </c>
      <c r="BH146" s="66">
        <f t="shared" si="147"/>
        <v>0.12</v>
      </c>
      <c r="BI146" s="66">
        <f t="shared" si="147"/>
        <v>0.1864</v>
      </c>
      <c r="BJ146" s="66">
        <f t="shared" si="147"/>
        <v>0.12</v>
      </c>
      <c r="BK146" s="66">
        <f t="shared" si="147"/>
        <v>0.12</v>
      </c>
      <c r="BL146" s="66">
        <f t="shared" si="147"/>
        <v>0.1204</v>
      </c>
      <c r="BM146" s="66">
        <f t="shared" si="147"/>
        <v>0.1563</v>
      </c>
      <c r="BN146" s="66">
        <f t="shared" si="147"/>
        <v>0.1441</v>
      </c>
      <c r="BO146" s="66">
        <f t="shared" si="147"/>
        <v>0.1396</v>
      </c>
      <c r="BP146" s="66">
        <f aca="true" t="shared" si="148" ref="BP146:EA146">MIN(0.3,(BP139+BP144))</f>
        <v>0.1314</v>
      </c>
      <c r="BQ146" s="66">
        <f t="shared" si="148"/>
        <v>0.12</v>
      </c>
      <c r="BR146" s="66">
        <f t="shared" si="148"/>
        <v>0.1416</v>
      </c>
      <c r="BS146" s="66">
        <f t="shared" si="148"/>
        <v>0.12</v>
      </c>
      <c r="BT146" s="66">
        <f t="shared" si="148"/>
        <v>0.12</v>
      </c>
      <c r="BU146" s="66">
        <f t="shared" si="148"/>
        <v>0.12</v>
      </c>
      <c r="BV146" s="66">
        <f t="shared" si="148"/>
        <v>0.12</v>
      </c>
      <c r="BW146" s="66">
        <f t="shared" si="148"/>
        <v>0.12</v>
      </c>
      <c r="BX146" s="66">
        <f t="shared" si="148"/>
        <v>0.12</v>
      </c>
      <c r="BY146" s="66">
        <f t="shared" si="148"/>
        <v>0.21389999999999998</v>
      </c>
      <c r="BZ146" s="66">
        <f t="shared" si="148"/>
        <v>0.1298</v>
      </c>
      <c r="CA146" s="66">
        <f t="shared" si="148"/>
        <v>0.1299</v>
      </c>
      <c r="CB146" s="66">
        <f t="shared" si="148"/>
        <v>0.12</v>
      </c>
      <c r="CC146" s="66">
        <f t="shared" si="148"/>
        <v>0.12</v>
      </c>
      <c r="CD146" s="66">
        <f t="shared" si="148"/>
        <v>0.1205</v>
      </c>
      <c r="CE146" s="66">
        <f t="shared" si="148"/>
        <v>0.12</v>
      </c>
      <c r="CF146" s="66">
        <f t="shared" si="148"/>
        <v>0.1253</v>
      </c>
      <c r="CG146" s="66">
        <f t="shared" si="148"/>
        <v>0.12</v>
      </c>
      <c r="CH146" s="66">
        <f t="shared" si="148"/>
        <v>0.1848</v>
      </c>
      <c r="CI146" s="66">
        <f t="shared" si="148"/>
        <v>0.1482</v>
      </c>
      <c r="CJ146" s="66">
        <f t="shared" si="148"/>
        <v>0.19219999999999998</v>
      </c>
      <c r="CK146" s="66">
        <f t="shared" si="148"/>
        <v>0.12</v>
      </c>
      <c r="CL146" s="66">
        <f t="shared" si="148"/>
        <v>0.12</v>
      </c>
      <c r="CM146" s="66">
        <f t="shared" si="148"/>
        <v>0.1481</v>
      </c>
      <c r="CN146" s="66">
        <f t="shared" si="148"/>
        <v>0.12</v>
      </c>
      <c r="CO146" s="66">
        <f t="shared" si="148"/>
        <v>0.12</v>
      </c>
      <c r="CP146" s="66">
        <f t="shared" si="148"/>
        <v>0.12</v>
      </c>
      <c r="CQ146" s="66">
        <f t="shared" si="148"/>
        <v>0.158</v>
      </c>
      <c r="CR146" s="66">
        <f t="shared" si="148"/>
        <v>0.12</v>
      </c>
      <c r="CS146" s="66">
        <f t="shared" si="148"/>
        <v>0.12</v>
      </c>
      <c r="CT146" s="66">
        <f t="shared" si="148"/>
        <v>0.12</v>
      </c>
      <c r="CU146" s="66">
        <f t="shared" si="148"/>
        <v>0.12</v>
      </c>
      <c r="CV146" s="66">
        <f t="shared" si="148"/>
        <v>0.12</v>
      </c>
      <c r="CW146" s="66">
        <f t="shared" si="148"/>
        <v>0.1516</v>
      </c>
      <c r="CX146" s="66">
        <f t="shared" si="148"/>
        <v>0.1273</v>
      </c>
      <c r="CY146" s="66">
        <f t="shared" si="148"/>
        <v>0.12</v>
      </c>
      <c r="CZ146" s="66">
        <f t="shared" si="148"/>
        <v>0.1326</v>
      </c>
      <c r="DA146" s="66">
        <f t="shared" si="148"/>
        <v>0.12</v>
      </c>
      <c r="DB146" s="66">
        <f t="shared" si="148"/>
        <v>0.12</v>
      </c>
      <c r="DC146" s="66">
        <f t="shared" si="148"/>
        <v>0.12</v>
      </c>
      <c r="DD146" s="66">
        <f t="shared" si="148"/>
        <v>0.1451</v>
      </c>
      <c r="DE146" s="66">
        <f t="shared" si="148"/>
        <v>0.12</v>
      </c>
      <c r="DF146" s="66">
        <f t="shared" si="148"/>
        <v>0.1257</v>
      </c>
      <c r="DG146" s="66">
        <f t="shared" si="148"/>
        <v>0.12</v>
      </c>
      <c r="DH146" s="66">
        <f t="shared" si="148"/>
        <v>0.12</v>
      </c>
      <c r="DI146" s="66">
        <f t="shared" si="148"/>
        <v>0.1693</v>
      </c>
      <c r="DJ146" s="66">
        <f t="shared" si="148"/>
        <v>0.12129999999999999</v>
      </c>
      <c r="DK146" s="66">
        <f t="shared" si="148"/>
        <v>0.15689999999999998</v>
      </c>
      <c r="DL146" s="66">
        <f t="shared" si="148"/>
        <v>0.1709</v>
      </c>
      <c r="DM146" s="66">
        <f t="shared" si="148"/>
        <v>0.147</v>
      </c>
      <c r="DN146" s="66">
        <f t="shared" si="148"/>
        <v>0.1488</v>
      </c>
      <c r="DO146" s="66">
        <f t="shared" si="148"/>
        <v>0.1956</v>
      </c>
      <c r="DP146" s="66">
        <f t="shared" si="148"/>
        <v>0.12</v>
      </c>
      <c r="DQ146" s="66">
        <f t="shared" si="148"/>
        <v>0.1352</v>
      </c>
      <c r="DR146" s="66">
        <f t="shared" si="148"/>
        <v>0.20450000000000002</v>
      </c>
      <c r="DS146" s="66">
        <f t="shared" si="148"/>
        <v>0.22499999999999998</v>
      </c>
      <c r="DT146" s="66">
        <f t="shared" si="148"/>
        <v>0.2052</v>
      </c>
      <c r="DU146" s="66">
        <f t="shared" si="148"/>
        <v>0.1286</v>
      </c>
      <c r="DV146" s="66">
        <f t="shared" si="148"/>
        <v>0.14629999999999999</v>
      </c>
      <c r="DW146" s="66">
        <f t="shared" si="148"/>
        <v>0.12179999999999999</v>
      </c>
      <c r="DX146" s="66">
        <f t="shared" si="148"/>
        <v>0.12</v>
      </c>
      <c r="DY146" s="66">
        <f t="shared" si="148"/>
        <v>0.12</v>
      </c>
      <c r="DZ146" s="66">
        <f t="shared" si="148"/>
        <v>0.12</v>
      </c>
      <c r="EA146" s="66">
        <f t="shared" si="148"/>
        <v>0.12</v>
      </c>
      <c r="EB146" s="66">
        <f aca="true" t="shared" si="149" ref="EB146:FX146">MIN(0.3,(EB139+EB144))</f>
        <v>0.1325</v>
      </c>
      <c r="EC146" s="66">
        <f t="shared" si="149"/>
        <v>0.12</v>
      </c>
      <c r="ED146" s="66">
        <f t="shared" si="149"/>
        <v>0.12</v>
      </c>
      <c r="EE146" s="66">
        <f t="shared" si="149"/>
        <v>0.1551</v>
      </c>
      <c r="EF146" s="66">
        <f t="shared" si="149"/>
        <v>0.1986</v>
      </c>
      <c r="EG146" s="66">
        <f t="shared" si="149"/>
        <v>0.1874</v>
      </c>
      <c r="EH146" s="66">
        <f t="shared" si="149"/>
        <v>0.1441</v>
      </c>
      <c r="EI146" s="66">
        <f t="shared" si="149"/>
        <v>0.1989</v>
      </c>
      <c r="EJ146" s="66">
        <f t="shared" si="149"/>
        <v>0.12</v>
      </c>
      <c r="EK146" s="66">
        <f t="shared" si="149"/>
        <v>0.12</v>
      </c>
      <c r="EL146" s="66">
        <f t="shared" si="149"/>
        <v>0.12</v>
      </c>
      <c r="EM146" s="66">
        <f t="shared" si="149"/>
        <v>0.16699999999999998</v>
      </c>
      <c r="EN146" s="66">
        <f t="shared" si="149"/>
        <v>0.2019</v>
      </c>
      <c r="EO146" s="66">
        <f t="shared" si="149"/>
        <v>0.12</v>
      </c>
      <c r="EP146" s="66">
        <f t="shared" si="149"/>
        <v>0.12</v>
      </c>
      <c r="EQ146" s="66">
        <f t="shared" si="149"/>
        <v>0.12</v>
      </c>
      <c r="ER146" s="66">
        <f t="shared" si="149"/>
        <v>0.1209</v>
      </c>
      <c r="ES146" s="66">
        <f t="shared" si="149"/>
        <v>0.1853</v>
      </c>
      <c r="ET146" s="66">
        <f t="shared" si="149"/>
        <v>0.1441</v>
      </c>
      <c r="EU146" s="66">
        <f t="shared" si="149"/>
        <v>0.2854</v>
      </c>
      <c r="EV146" s="66">
        <f t="shared" si="149"/>
        <v>0.1874</v>
      </c>
      <c r="EW146" s="66">
        <f t="shared" si="149"/>
        <v>0.12</v>
      </c>
      <c r="EX146" s="66">
        <f t="shared" si="149"/>
        <v>0.13949999999999999</v>
      </c>
      <c r="EY146" s="66">
        <f t="shared" si="149"/>
        <v>0.12</v>
      </c>
      <c r="EZ146" s="66">
        <f t="shared" si="149"/>
        <v>0.1815</v>
      </c>
      <c r="FA146" s="66">
        <f t="shared" si="149"/>
        <v>0.12</v>
      </c>
      <c r="FB146" s="66">
        <f t="shared" si="149"/>
        <v>0.1399</v>
      </c>
      <c r="FC146" s="66">
        <f t="shared" si="149"/>
        <v>0.12</v>
      </c>
      <c r="FD146" s="66">
        <f t="shared" si="149"/>
        <v>0.12</v>
      </c>
      <c r="FE146" s="66">
        <f t="shared" si="149"/>
        <v>0.12</v>
      </c>
      <c r="FF146" s="66">
        <f t="shared" si="149"/>
        <v>0.12</v>
      </c>
      <c r="FG146" s="66">
        <f t="shared" si="149"/>
        <v>0.12</v>
      </c>
      <c r="FH146" s="66">
        <f t="shared" si="149"/>
        <v>0.12</v>
      </c>
      <c r="FI146" s="66">
        <f t="shared" si="149"/>
        <v>0.1502</v>
      </c>
      <c r="FJ146" s="66">
        <f t="shared" si="149"/>
        <v>0.12</v>
      </c>
      <c r="FK146" s="66">
        <f t="shared" si="149"/>
        <v>0.1406</v>
      </c>
      <c r="FL146" s="66">
        <f t="shared" si="149"/>
        <v>0.12</v>
      </c>
      <c r="FM146" s="66">
        <f t="shared" si="149"/>
        <v>0.12</v>
      </c>
      <c r="FN146" s="66">
        <f t="shared" si="149"/>
        <v>0.1763</v>
      </c>
      <c r="FO146" s="66">
        <f t="shared" si="149"/>
        <v>0.12</v>
      </c>
      <c r="FP146" s="66">
        <f t="shared" si="149"/>
        <v>0.1972</v>
      </c>
      <c r="FQ146" s="66">
        <f t="shared" si="149"/>
        <v>0.158</v>
      </c>
      <c r="FR146" s="66">
        <f t="shared" si="149"/>
        <v>0.12</v>
      </c>
      <c r="FS146" s="66">
        <f t="shared" si="149"/>
        <v>0.12</v>
      </c>
      <c r="FT146" s="66">
        <f t="shared" si="149"/>
        <v>0.12</v>
      </c>
      <c r="FU146" s="66">
        <f t="shared" si="149"/>
        <v>0.1721</v>
      </c>
      <c r="FV146" s="66">
        <f t="shared" si="149"/>
        <v>0.1343</v>
      </c>
      <c r="FW146" s="66">
        <f t="shared" si="149"/>
        <v>0.1411</v>
      </c>
      <c r="FX146" s="66">
        <f t="shared" si="149"/>
        <v>0.12</v>
      </c>
      <c r="FY146" s="38"/>
      <c r="FZ146" s="38"/>
      <c r="GA146" s="38"/>
      <c r="GB146" s="38"/>
      <c r="GC146" s="38"/>
      <c r="GD146" s="38"/>
      <c r="GG146" s="12"/>
    </row>
    <row r="147" spans="1:189" ht="15">
      <c r="A147" s="40"/>
      <c r="B147" s="2" t="s">
        <v>449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9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G147" s="12"/>
    </row>
    <row r="148" spans="1:189" ht="15">
      <c r="A148" s="11" t="s">
        <v>450</v>
      </c>
      <c r="B148" s="2" t="s">
        <v>451</v>
      </c>
      <c r="C148" s="38">
        <f aca="true" t="shared" si="150" ref="C148:BN148">ROUND(IF(C101&lt;=459,C121*C139*C135,0),2)</f>
        <v>0</v>
      </c>
      <c r="D148" s="38">
        <f t="shared" si="150"/>
        <v>0</v>
      </c>
      <c r="E148" s="38">
        <f t="shared" si="150"/>
        <v>0</v>
      </c>
      <c r="F148" s="38">
        <f t="shared" si="150"/>
        <v>0</v>
      </c>
      <c r="G148" s="38">
        <f t="shared" si="150"/>
        <v>0</v>
      </c>
      <c r="H148" s="38">
        <f t="shared" si="150"/>
        <v>0</v>
      </c>
      <c r="I148" s="38">
        <f t="shared" si="150"/>
        <v>0</v>
      </c>
      <c r="J148" s="38">
        <f t="shared" si="150"/>
        <v>0</v>
      </c>
      <c r="K148" s="38">
        <f t="shared" si="150"/>
        <v>159185.5</v>
      </c>
      <c r="L148" s="38">
        <f t="shared" si="150"/>
        <v>0</v>
      </c>
      <c r="M148" s="38">
        <f t="shared" si="150"/>
        <v>0</v>
      </c>
      <c r="N148" s="38">
        <f t="shared" si="150"/>
        <v>0</v>
      </c>
      <c r="O148" s="38">
        <f t="shared" si="150"/>
        <v>0</v>
      </c>
      <c r="P148" s="38">
        <f t="shared" si="150"/>
        <v>116211.85</v>
      </c>
      <c r="Q148" s="38">
        <f t="shared" si="150"/>
        <v>0</v>
      </c>
      <c r="R148" s="38">
        <f t="shared" si="150"/>
        <v>161540.94</v>
      </c>
      <c r="S148" s="38">
        <f t="shared" si="150"/>
        <v>0</v>
      </c>
      <c r="T148" s="38">
        <f t="shared" si="150"/>
        <v>75278.53</v>
      </c>
      <c r="U148" s="38">
        <f t="shared" si="150"/>
        <v>56593.93</v>
      </c>
      <c r="V148" s="38">
        <f t="shared" si="150"/>
        <v>130025.29</v>
      </c>
      <c r="W148" s="39">
        <f t="shared" si="150"/>
        <v>139028.69</v>
      </c>
      <c r="X148" s="38">
        <f t="shared" si="150"/>
        <v>35112.23</v>
      </c>
      <c r="Y148" s="38">
        <f t="shared" si="150"/>
        <v>0</v>
      </c>
      <c r="Z148" s="38">
        <f t="shared" si="150"/>
        <v>150166.56</v>
      </c>
      <c r="AA148" s="38">
        <f t="shared" si="150"/>
        <v>0</v>
      </c>
      <c r="AB148" s="38">
        <f t="shared" si="150"/>
        <v>0</v>
      </c>
      <c r="AC148" s="38">
        <f t="shared" si="150"/>
        <v>0</v>
      </c>
      <c r="AD148" s="38">
        <f t="shared" si="150"/>
        <v>0</v>
      </c>
      <c r="AE148" s="38">
        <f t="shared" si="150"/>
        <v>65876.05</v>
      </c>
      <c r="AF148" s="38">
        <f t="shared" si="150"/>
        <v>61250.36</v>
      </c>
      <c r="AG148" s="38">
        <f t="shared" si="150"/>
        <v>0</v>
      </c>
      <c r="AH148" s="38">
        <f t="shared" si="150"/>
        <v>0</v>
      </c>
      <c r="AI148" s="38">
        <f t="shared" si="150"/>
        <v>133065.88</v>
      </c>
      <c r="AJ148" s="38">
        <f t="shared" si="150"/>
        <v>169127.29</v>
      </c>
      <c r="AK148" s="38">
        <f t="shared" si="150"/>
        <v>234302.64</v>
      </c>
      <c r="AL148" s="38">
        <f t="shared" si="150"/>
        <v>233350.55</v>
      </c>
      <c r="AM148" s="38">
        <f t="shared" si="150"/>
        <v>0</v>
      </c>
      <c r="AN148" s="38">
        <f t="shared" si="150"/>
        <v>129999.28</v>
      </c>
      <c r="AO148" s="38">
        <f t="shared" si="150"/>
        <v>0</v>
      </c>
      <c r="AP148" s="38">
        <f t="shared" si="150"/>
        <v>0</v>
      </c>
      <c r="AQ148" s="38">
        <f t="shared" si="150"/>
        <v>121380.02</v>
      </c>
      <c r="AR148" s="38">
        <f t="shared" si="150"/>
        <v>0</v>
      </c>
      <c r="AS148" s="38">
        <f t="shared" si="150"/>
        <v>0</v>
      </c>
      <c r="AT148" s="38">
        <f t="shared" si="150"/>
        <v>0</v>
      </c>
      <c r="AU148" s="38">
        <f t="shared" si="150"/>
        <v>99218.87</v>
      </c>
      <c r="AV148" s="38">
        <f t="shared" si="150"/>
        <v>154654.14</v>
      </c>
      <c r="AW148" s="38">
        <f t="shared" si="150"/>
        <v>66954.56</v>
      </c>
      <c r="AX148" s="38">
        <f t="shared" si="150"/>
        <v>12964.85</v>
      </c>
      <c r="AY148" s="38">
        <f t="shared" si="150"/>
        <v>0</v>
      </c>
      <c r="AZ148" s="38">
        <f t="shared" si="150"/>
        <v>0</v>
      </c>
      <c r="BA148" s="38">
        <f t="shared" si="150"/>
        <v>0</v>
      </c>
      <c r="BB148" s="38">
        <f t="shared" si="150"/>
        <v>0</v>
      </c>
      <c r="BC148" s="38">
        <f t="shared" si="150"/>
        <v>0</v>
      </c>
      <c r="BD148" s="38">
        <f t="shared" si="150"/>
        <v>0</v>
      </c>
      <c r="BE148" s="38">
        <f t="shared" si="150"/>
        <v>0</v>
      </c>
      <c r="BF148" s="38">
        <f t="shared" si="150"/>
        <v>0</v>
      </c>
      <c r="BG148" s="38">
        <f t="shared" si="150"/>
        <v>0</v>
      </c>
      <c r="BH148" s="38">
        <f t="shared" si="150"/>
        <v>0</v>
      </c>
      <c r="BI148" s="38">
        <f t="shared" si="150"/>
        <v>146002.33</v>
      </c>
      <c r="BJ148" s="38">
        <f t="shared" si="150"/>
        <v>0</v>
      </c>
      <c r="BK148" s="38">
        <f t="shared" si="150"/>
        <v>0</v>
      </c>
      <c r="BL148" s="38">
        <f t="shared" si="150"/>
        <v>96309.13</v>
      </c>
      <c r="BM148" s="38">
        <f t="shared" si="150"/>
        <v>156797.65</v>
      </c>
      <c r="BN148" s="38">
        <f t="shared" si="150"/>
        <v>0</v>
      </c>
      <c r="BO148" s="38">
        <f aca="true" t="shared" si="151" ref="BO148:DZ148">ROUND(IF(BO101&lt;=459,BO121*BO139*BO135,0),2)</f>
        <v>0</v>
      </c>
      <c r="BP148" s="38">
        <f t="shared" si="151"/>
        <v>101855.15</v>
      </c>
      <c r="BQ148" s="38">
        <f t="shared" si="151"/>
        <v>0</v>
      </c>
      <c r="BR148" s="38">
        <f t="shared" si="151"/>
        <v>0</v>
      </c>
      <c r="BS148" s="38">
        <f t="shared" si="151"/>
        <v>0</v>
      </c>
      <c r="BT148" s="38">
        <f t="shared" si="151"/>
        <v>96463.62</v>
      </c>
      <c r="BU148" s="38">
        <f t="shared" si="151"/>
        <v>144629.47</v>
      </c>
      <c r="BV148" s="38">
        <f t="shared" si="151"/>
        <v>0</v>
      </c>
      <c r="BW148" s="38">
        <f t="shared" si="151"/>
        <v>0</v>
      </c>
      <c r="BX148" s="38">
        <f t="shared" si="151"/>
        <v>21434.33</v>
      </c>
      <c r="BY148" s="38">
        <f t="shared" si="151"/>
        <v>0</v>
      </c>
      <c r="BZ148" s="38">
        <f t="shared" si="151"/>
        <v>100753.56</v>
      </c>
      <c r="CA148" s="38">
        <f t="shared" si="151"/>
        <v>95419.16</v>
      </c>
      <c r="CB148" s="38">
        <f t="shared" si="151"/>
        <v>0</v>
      </c>
      <c r="CC148" s="38">
        <f t="shared" si="151"/>
        <v>71202.28</v>
      </c>
      <c r="CD148" s="38">
        <f t="shared" si="151"/>
        <v>44869.49</v>
      </c>
      <c r="CE148" s="38">
        <f t="shared" si="151"/>
        <v>67485.84</v>
      </c>
      <c r="CF148" s="38">
        <f t="shared" si="151"/>
        <v>65374.98</v>
      </c>
      <c r="CG148" s="38">
        <f t="shared" si="151"/>
        <v>66234.07</v>
      </c>
      <c r="CH148" s="38">
        <f t="shared" si="151"/>
        <v>106227.42</v>
      </c>
      <c r="CI148" s="38">
        <f t="shared" si="151"/>
        <v>0</v>
      </c>
      <c r="CJ148" s="38">
        <f t="shared" si="151"/>
        <v>0</v>
      </c>
      <c r="CK148" s="38">
        <f t="shared" si="151"/>
        <v>0</v>
      </c>
      <c r="CL148" s="38">
        <f t="shared" si="151"/>
        <v>0</v>
      </c>
      <c r="CM148" s="38">
        <f t="shared" si="151"/>
        <v>0</v>
      </c>
      <c r="CN148" s="38">
        <f t="shared" si="151"/>
        <v>0</v>
      </c>
      <c r="CO148" s="38">
        <f t="shared" si="151"/>
        <v>0</v>
      </c>
      <c r="CP148" s="38">
        <f t="shared" si="151"/>
        <v>0</v>
      </c>
      <c r="CQ148" s="38">
        <f t="shared" si="151"/>
        <v>0</v>
      </c>
      <c r="CR148" s="38">
        <f t="shared" si="151"/>
        <v>82210.02</v>
      </c>
      <c r="CS148" s="38">
        <f t="shared" si="151"/>
        <v>108270.67</v>
      </c>
      <c r="CT148" s="38">
        <f t="shared" si="151"/>
        <v>38264.56</v>
      </c>
      <c r="CU148" s="38">
        <f t="shared" si="151"/>
        <v>57083.92</v>
      </c>
      <c r="CV148" s="38">
        <f t="shared" si="151"/>
        <v>29948.14</v>
      </c>
      <c r="CW148" s="38">
        <f t="shared" si="151"/>
        <v>110054.77</v>
      </c>
      <c r="CX148" s="38">
        <f t="shared" si="151"/>
        <v>159123.58</v>
      </c>
      <c r="CY148" s="38">
        <f t="shared" si="151"/>
        <v>87509.48</v>
      </c>
      <c r="CZ148" s="38">
        <f t="shared" si="151"/>
        <v>0</v>
      </c>
      <c r="DA148" s="38">
        <f t="shared" si="151"/>
        <v>69671.75</v>
      </c>
      <c r="DB148" s="38">
        <f t="shared" si="151"/>
        <v>69182.73</v>
      </c>
      <c r="DC148" s="38">
        <f t="shared" si="151"/>
        <v>78720.97</v>
      </c>
      <c r="DD148" s="38">
        <f t="shared" si="151"/>
        <v>66810.47</v>
      </c>
      <c r="DE148" s="38">
        <f t="shared" si="151"/>
        <v>0</v>
      </c>
      <c r="DF148" s="38">
        <f t="shared" si="151"/>
        <v>0</v>
      </c>
      <c r="DG148" s="38">
        <f t="shared" si="151"/>
        <v>40829.54</v>
      </c>
      <c r="DH148" s="38">
        <f t="shared" si="151"/>
        <v>0</v>
      </c>
      <c r="DI148" s="38">
        <f t="shared" si="151"/>
        <v>0</v>
      </c>
      <c r="DJ148" s="38">
        <f t="shared" si="151"/>
        <v>0</v>
      </c>
      <c r="DK148" s="38">
        <f t="shared" si="151"/>
        <v>186522.01</v>
      </c>
      <c r="DL148" s="38">
        <f t="shared" si="151"/>
        <v>0</v>
      </c>
      <c r="DM148" s="38">
        <f t="shared" si="151"/>
        <v>164177.08</v>
      </c>
      <c r="DN148" s="38">
        <f t="shared" si="151"/>
        <v>0</v>
      </c>
      <c r="DO148" s="38">
        <f t="shared" si="151"/>
        <v>0</v>
      </c>
      <c r="DP148" s="38">
        <f t="shared" si="151"/>
        <v>69726.11</v>
      </c>
      <c r="DQ148" s="38">
        <f t="shared" si="151"/>
        <v>0</v>
      </c>
      <c r="DR148" s="38">
        <f t="shared" si="151"/>
        <v>0</v>
      </c>
      <c r="DS148" s="38">
        <f t="shared" si="151"/>
        <v>0</v>
      </c>
      <c r="DT148" s="38">
        <f t="shared" si="151"/>
        <v>144404.89</v>
      </c>
      <c r="DU148" s="38">
        <f t="shared" si="151"/>
        <v>154007.72</v>
      </c>
      <c r="DV148" s="38">
        <f t="shared" si="151"/>
        <v>119355.46</v>
      </c>
      <c r="DW148" s="38">
        <f t="shared" si="151"/>
        <v>136636.22</v>
      </c>
      <c r="DX148" s="38">
        <f t="shared" si="151"/>
        <v>62057.27</v>
      </c>
      <c r="DY148" s="38">
        <f t="shared" si="151"/>
        <v>102543.28</v>
      </c>
      <c r="DZ148" s="38">
        <f t="shared" si="151"/>
        <v>0</v>
      </c>
      <c r="EA148" s="38">
        <f aca="true" t="shared" si="152" ref="EA148:FX148">ROUND(IF(EA101&lt;=459,EA121*EA139*EA135,0),2)</f>
        <v>0</v>
      </c>
      <c r="EB148" s="38">
        <f t="shared" si="152"/>
        <v>0</v>
      </c>
      <c r="EC148" s="38">
        <f t="shared" si="152"/>
        <v>89114.78</v>
      </c>
      <c r="ED148" s="38">
        <f t="shared" si="152"/>
        <v>0</v>
      </c>
      <c r="EE148" s="38">
        <f t="shared" si="152"/>
        <v>134685.35</v>
      </c>
      <c r="EF148" s="38">
        <f t="shared" si="152"/>
        <v>0</v>
      </c>
      <c r="EG148" s="38">
        <f t="shared" si="152"/>
        <v>167283.97</v>
      </c>
      <c r="EH148" s="38">
        <f t="shared" si="152"/>
        <v>114776.38</v>
      </c>
      <c r="EI148" s="38">
        <f t="shared" si="152"/>
        <v>0</v>
      </c>
      <c r="EJ148" s="38">
        <f t="shared" si="152"/>
        <v>0</v>
      </c>
      <c r="EK148" s="38">
        <f t="shared" si="152"/>
        <v>0</v>
      </c>
      <c r="EL148" s="38">
        <f t="shared" si="152"/>
        <v>91918.98</v>
      </c>
      <c r="EM148" s="38">
        <f t="shared" si="152"/>
        <v>0</v>
      </c>
      <c r="EN148" s="38">
        <f t="shared" si="152"/>
        <v>0</v>
      </c>
      <c r="EO148" s="38">
        <f t="shared" si="152"/>
        <v>0</v>
      </c>
      <c r="EP148" s="38">
        <f t="shared" si="152"/>
        <v>108627.67</v>
      </c>
      <c r="EQ148" s="38">
        <f t="shared" si="152"/>
        <v>0</v>
      </c>
      <c r="ER148" s="38">
        <f t="shared" si="152"/>
        <v>143210.77</v>
      </c>
      <c r="ES148" s="38">
        <f t="shared" si="152"/>
        <v>92507.58</v>
      </c>
      <c r="ET148" s="38">
        <f t="shared" si="152"/>
        <v>124184.75</v>
      </c>
      <c r="EU148" s="38">
        <f t="shared" si="152"/>
        <v>0</v>
      </c>
      <c r="EV148" s="38">
        <f t="shared" si="152"/>
        <v>67375.18</v>
      </c>
      <c r="EW148" s="38">
        <f t="shared" si="152"/>
        <v>0</v>
      </c>
      <c r="EX148" s="38">
        <f t="shared" si="152"/>
        <v>132078.15</v>
      </c>
      <c r="EY148" s="38">
        <f t="shared" si="152"/>
        <v>0</v>
      </c>
      <c r="EZ148" s="38">
        <f t="shared" si="152"/>
        <v>102873.23</v>
      </c>
      <c r="FA148" s="38">
        <f t="shared" si="152"/>
        <v>0</v>
      </c>
      <c r="FB148" s="38">
        <f t="shared" si="152"/>
        <v>149313.55</v>
      </c>
      <c r="FC148" s="38">
        <f t="shared" si="152"/>
        <v>0</v>
      </c>
      <c r="FD148" s="38">
        <f t="shared" si="152"/>
        <v>118100.63</v>
      </c>
      <c r="FE148" s="38">
        <f t="shared" si="152"/>
        <v>53520.68</v>
      </c>
      <c r="FF148" s="38">
        <f t="shared" si="152"/>
        <v>48363.89</v>
      </c>
      <c r="FG148" s="38">
        <f t="shared" si="152"/>
        <v>43481.24</v>
      </c>
      <c r="FH148" s="38">
        <f t="shared" si="152"/>
        <v>48877.62</v>
      </c>
      <c r="FI148" s="38">
        <f t="shared" si="152"/>
        <v>0</v>
      </c>
      <c r="FJ148" s="38">
        <f t="shared" si="152"/>
        <v>0</v>
      </c>
      <c r="FK148" s="38">
        <f t="shared" si="152"/>
        <v>0</v>
      </c>
      <c r="FL148" s="38">
        <f t="shared" si="152"/>
        <v>0</v>
      </c>
      <c r="FM148" s="38">
        <f t="shared" si="152"/>
        <v>0</v>
      </c>
      <c r="FN148" s="38">
        <f t="shared" si="152"/>
        <v>0</v>
      </c>
      <c r="FO148" s="38">
        <f t="shared" si="152"/>
        <v>0</v>
      </c>
      <c r="FP148" s="38">
        <f t="shared" si="152"/>
        <v>0</v>
      </c>
      <c r="FQ148" s="38">
        <f t="shared" si="152"/>
        <v>0</v>
      </c>
      <c r="FR148" s="38">
        <f t="shared" si="152"/>
        <v>56631.02</v>
      </c>
      <c r="FS148" s="38">
        <f t="shared" si="152"/>
        <v>45220.88</v>
      </c>
      <c r="FT148" s="38">
        <f t="shared" si="152"/>
        <v>36841.97</v>
      </c>
      <c r="FU148" s="38">
        <f t="shared" si="152"/>
        <v>0</v>
      </c>
      <c r="FV148" s="38">
        <f t="shared" si="152"/>
        <v>0</v>
      </c>
      <c r="FW148" s="38">
        <f t="shared" si="152"/>
        <v>88631.72</v>
      </c>
      <c r="FX148" s="38">
        <f t="shared" si="152"/>
        <v>38088.78</v>
      </c>
      <c r="FY148" s="38"/>
      <c r="FZ148" s="38"/>
      <c r="GA148" s="38"/>
      <c r="GB148" s="66"/>
      <c r="GC148" s="66"/>
      <c r="GD148" s="66"/>
      <c r="GE148" s="93"/>
      <c r="GF148" s="93"/>
      <c r="GG148" s="12"/>
    </row>
    <row r="149" spans="1:189" ht="15">
      <c r="A149" s="40"/>
      <c r="B149" s="2" t="s">
        <v>452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9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G149" s="12"/>
    </row>
    <row r="150" spans="1:189" ht="15">
      <c r="A150" s="11" t="s">
        <v>453</v>
      </c>
      <c r="B150" s="2" t="s">
        <v>454</v>
      </c>
      <c r="C150" s="38">
        <f aca="true" t="shared" si="153" ref="C150:BN150">ROUND(IF(C101&lt;=459,0,IF(C137&lt;=C12,C121*C139*C135,0)),2)</f>
        <v>0</v>
      </c>
      <c r="D150" s="38">
        <f t="shared" si="153"/>
        <v>11559603.23</v>
      </c>
      <c r="E150" s="38">
        <f t="shared" si="153"/>
        <v>0</v>
      </c>
      <c r="F150" s="38">
        <f t="shared" si="153"/>
        <v>3913547.43</v>
      </c>
      <c r="G150" s="38">
        <f t="shared" si="153"/>
        <v>231386.69</v>
      </c>
      <c r="H150" s="38">
        <f t="shared" si="153"/>
        <v>151257.94</v>
      </c>
      <c r="I150" s="38">
        <f t="shared" si="153"/>
        <v>0</v>
      </c>
      <c r="J150" s="38">
        <f t="shared" si="153"/>
        <v>0</v>
      </c>
      <c r="K150" s="38">
        <f t="shared" si="153"/>
        <v>0</v>
      </c>
      <c r="L150" s="38">
        <f t="shared" si="153"/>
        <v>0</v>
      </c>
      <c r="M150" s="38">
        <f t="shared" si="153"/>
        <v>0</v>
      </c>
      <c r="N150" s="38">
        <f t="shared" si="153"/>
        <v>9452403.19</v>
      </c>
      <c r="O150" s="38">
        <f t="shared" si="153"/>
        <v>2389652.62</v>
      </c>
      <c r="P150" s="38">
        <f t="shared" si="153"/>
        <v>0</v>
      </c>
      <c r="Q150" s="38">
        <f t="shared" si="153"/>
        <v>0</v>
      </c>
      <c r="R150" s="38">
        <f t="shared" si="153"/>
        <v>0</v>
      </c>
      <c r="S150" s="38">
        <f t="shared" si="153"/>
        <v>0</v>
      </c>
      <c r="T150" s="38">
        <f t="shared" si="153"/>
        <v>0</v>
      </c>
      <c r="U150" s="38">
        <f t="shared" si="153"/>
        <v>0</v>
      </c>
      <c r="V150" s="38">
        <f t="shared" si="153"/>
        <v>0</v>
      </c>
      <c r="W150" s="39">
        <f t="shared" si="153"/>
        <v>0</v>
      </c>
      <c r="X150" s="38">
        <f t="shared" si="153"/>
        <v>0</v>
      </c>
      <c r="Y150" s="38">
        <f t="shared" si="153"/>
        <v>0</v>
      </c>
      <c r="Z150" s="38">
        <f t="shared" si="153"/>
        <v>0</v>
      </c>
      <c r="AA150" s="38">
        <f t="shared" si="153"/>
        <v>6578345.15</v>
      </c>
      <c r="AB150" s="38">
        <f t="shared" si="153"/>
        <v>4168469.47</v>
      </c>
      <c r="AC150" s="38">
        <f t="shared" si="153"/>
        <v>0</v>
      </c>
      <c r="AD150" s="38">
        <f t="shared" si="153"/>
        <v>302461.03</v>
      </c>
      <c r="AE150" s="38">
        <f t="shared" si="153"/>
        <v>0</v>
      </c>
      <c r="AF150" s="38">
        <f t="shared" si="153"/>
        <v>0</v>
      </c>
      <c r="AG150" s="38">
        <f t="shared" si="153"/>
        <v>177259.91</v>
      </c>
      <c r="AH150" s="38">
        <f t="shared" si="153"/>
        <v>0</v>
      </c>
      <c r="AI150" s="38">
        <f t="shared" si="153"/>
        <v>0</v>
      </c>
      <c r="AJ150" s="38">
        <f t="shared" si="153"/>
        <v>0</v>
      </c>
      <c r="AK150" s="38">
        <f t="shared" si="153"/>
        <v>0</v>
      </c>
      <c r="AL150" s="38">
        <f t="shared" si="153"/>
        <v>0</v>
      </c>
      <c r="AM150" s="38">
        <f t="shared" si="153"/>
        <v>0</v>
      </c>
      <c r="AN150" s="38">
        <f t="shared" si="153"/>
        <v>0</v>
      </c>
      <c r="AO150" s="38">
        <f t="shared" si="153"/>
        <v>0</v>
      </c>
      <c r="AP150" s="38">
        <f t="shared" si="153"/>
        <v>0</v>
      </c>
      <c r="AQ150" s="38">
        <f t="shared" si="153"/>
        <v>0</v>
      </c>
      <c r="AR150" s="38">
        <f t="shared" si="153"/>
        <v>4768059.81</v>
      </c>
      <c r="AS150" s="38">
        <f t="shared" si="153"/>
        <v>1953891.74</v>
      </c>
      <c r="AT150" s="38">
        <f t="shared" si="153"/>
        <v>280345.4</v>
      </c>
      <c r="AU150" s="38">
        <f t="shared" si="153"/>
        <v>0</v>
      </c>
      <c r="AV150" s="38">
        <f t="shared" si="153"/>
        <v>0</v>
      </c>
      <c r="AW150" s="38">
        <f t="shared" si="153"/>
        <v>0</v>
      </c>
      <c r="AX150" s="38">
        <f t="shared" si="153"/>
        <v>0</v>
      </c>
      <c r="AY150" s="38">
        <f t="shared" si="153"/>
        <v>0</v>
      </c>
      <c r="AZ150" s="38">
        <f t="shared" si="153"/>
        <v>0</v>
      </c>
      <c r="BA150" s="38">
        <f t="shared" si="153"/>
        <v>2417586.56</v>
      </c>
      <c r="BB150" s="38">
        <f t="shared" si="153"/>
        <v>1937732.01</v>
      </c>
      <c r="BC150" s="38">
        <f t="shared" si="153"/>
        <v>0</v>
      </c>
      <c r="BD150" s="38">
        <f t="shared" si="153"/>
        <v>495845.95</v>
      </c>
      <c r="BE150" s="38">
        <f t="shared" si="153"/>
        <v>318564.66</v>
      </c>
      <c r="BF150" s="38">
        <f t="shared" si="153"/>
        <v>1896678.35</v>
      </c>
      <c r="BG150" s="38">
        <f t="shared" si="153"/>
        <v>0</v>
      </c>
      <c r="BH150" s="38">
        <f t="shared" si="153"/>
        <v>121140.4</v>
      </c>
      <c r="BI150" s="38">
        <f t="shared" si="153"/>
        <v>0</v>
      </c>
      <c r="BJ150" s="38">
        <f t="shared" si="153"/>
        <v>449240.99</v>
      </c>
      <c r="BK150" s="38">
        <f t="shared" si="153"/>
        <v>1793232.87</v>
      </c>
      <c r="BL150" s="38">
        <f t="shared" si="153"/>
        <v>0</v>
      </c>
      <c r="BM150" s="38">
        <f t="shared" si="153"/>
        <v>0</v>
      </c>
      <c r="BN150" s="38">
        <f t="shared" si="153"/>
        <v>0</v>
      </c>
      <c r="BO150" s="38">
        <f aca="true" t="shared" si="154" ref="BO150:DZ150">ROUND(IF(BO101&lt;=459,0,IF(BO137&lt;=BO12,BO121*BO139*BO135,0)),2)</f>
        <v>0</v>
      </c>
      <c r="BP150" s="38">
        <f t="shared" si="154"/>
        <v>0</v>
      </c>
      <c r="BQ150" s="38">
        <f t="shared" si="154"/>
        <v>1617557.12</v>
      </c>
      <c r="BR150" s="38">
        <f t="shared" si="154"/>
        <v>0</v>
      </c>
      <c r="BS150" s="38">
        <f t="shared" si="154"/>
        <v>335276.84</v>
      </c>
      <c r="BT150" s="38">
        <f t="shared" si="154"/>
        <v>0</v>
      </c>
      <c r="BU150" s="38">
        <f t="shared" si="154"/>
        <v>0</v>
      </c>
      <c r="BV150" s="38">
        <f t="shared" si="154"/>
        <v>242716.4</v>
      </c>
      <c r="BW150" s="38">
        <f t="shared" si="154"/>
        <v>321008.21</v>
      </c>
      <c r="BX150" s="38">
        <f t="shared" si="154"/>
        <v>0</v>
      </c>
      <c r="BY150" s="38">
        <f t="shared" si="154"/>
        <v>0</v>
      </c>
      <c r="BZ150" s="38">
        <f t="shared" si="154"/>
        <v>0</v>
      </c>
      <c r="CA150" s="38">
        <f t="shared" si="154"/>
        <v>0</v>
      </c>
      <c r="CB150" s="38">
        <f t="shared" si="154"/>
        <v>18826581.17</v>
      </c>
      <c r="CC150" s="38">
        <f t="shared" si="154"/>
        <v>0</v>
      </c>
      <c r="CD150" s="38">
        <f t="shared" si="154"/>
        <v>0</v>
      </c>
      <c r="CE150" s="38">
        <f t="shared" si="154"/>
        <v>0</v>
      </c>
      <c r="CF150" s="38">
        <f t="shared" si="154"/>
        <v>0</v>
      </c>
      <c r="CG150" s="38">
        <f t="shared" si="154"/>
        <v>0</v>
      </c>
      <c r="CH150" s="38">
        <f t="shared" si="154"/>
        <v>0</v>
      </c>
      <c r="CI150" s="38">
        <f t="shared" si="154"/>
        <v>0</v>
      </c>
      <c r="CJ150" s="38">
        <f t="shared" si="154"/>
        <v>0</v>
      </c>
      <c r="CK150" s="38">
        <f t="shared" si="154"/>
        <v>995502.99</v>
      </c>
      <c r="CL150" s="38">
        <f t="shared" si="154"/>
        <v>298687.59</v>
      </c>
      <c r="CM150" s="38">
        <f t="shared" si="154"/>
        <v>0</v>
      </c>
      <c r="CN150" s="38">
        <f t="shared" si="154"/>
        <v>5767356.24</v>
      </c>
      <c r="CO150" s="38">
        <f t="shared" si="154"/>
        <v>3667695.18</v>
      </c>
      <c r="CP150" s="38">
        <f t="shared" si="154"/>
        <v>299395.21</v>
      </c>
      <c r="CQ150" s="38">
        <f t="shared" si="154"/>
        <v>0</v>
      </c>
      <c r="CR150" s="38">
        <f t="shared" si="154"/>
        <v>0</v>
      </c>
      <c r="CS150" s="38">
        <f t="shared" si="154"/>
        <v>0</v>
      </c>
      <c r="CT150" s="38">
        <f t="shared" si="154"/>
        <v>0</v>
      </c>
      <c r="CU150" s="38">
        <f t="shared" si="154"/>
        <v>0</v>
      </c>
      <c r="CV150" s="38">
        <f t="shared" si="154"/>
        <v>0</v>
      </c>
      <c r="CW150" s="38">
        <f t="shared" si="154"/>
        <v>0</v>
      </c>
      <c r="CX150" s="38">
        <f t="shared" si="154"/>
        <v>0</v>
      </c>
      <c r="CY150" s="38">
        <f t="shared" si="154"/>
        <v>0</v>
      </c>
      <c r="CZ150" s="38">
        <f t="shared" si="154"/>
        <v>0</v>
      </c>
      <c r="DA150" s="38">
        <f t="shared" si="154"/>
        <v>0</v>
      </c>
      <c r="DB150" s="38">
        <f t="shared" si="154"/>
        <v>0</v>
      </c>
      <c r="DC150" s="38">
        <f t="shared" si="154"/>
        <v>0</v>
      </c>
      <c r="DD150" s="38">
        <f t="shared" si="154"/>
        <v>0</v>
      </c>
      <c r="DE150" s="38">
        <f t="shared" si="154"/>
        <v>127157.46</v>
      </c>
      <c r="DF150" s="38">
        <f t="shared" si="154"/>
        <v>0</v>
      </c>
      <c r="DG150" s="38">
        <f t="shared" si="154"/>
        <v>0</v>
      </c>
      <c r="DH150" s="38">
        <f t="shared" si="154"/>
        <v>600009.75</v>
      </c>
      <c r="DI150" s="38">
        <f t="shared" si="154"/>
        <v>0</v>
      </c>
      <c r="DJ150" s="38">
        <f t="shared" si="154"/>
        <v>0</v>
      </c>
      <c r="DK150" s="38">
        <f t="shared" si="154"/>
        <v>0</v>
      </c>
      <c r="DL150" s="38">
        <f t="shared" si="154"/>
        <v>0</v>
      </c>
      <c r="DM150" s="38">
        <f t="shared" si="154"/>
        <v>0</v>
      </c>
      <c r="DN150" s="38">
        <f t="shared" si="154"/>
        <v>0</v>
      </c>
      <c r="DO150" s="38">
        <f t="shared" si="154"/>
        <v>0</v>
      </c>
      <c r="DP150" s="38">
        <f t="shared" si="154"/>
        <v>0</v>
      </c>
      <c r="DQ150" s="38">
        <f t="shared" si="154"/>
        <v>0</v>
      </c>
      <c r="DR150" s="38">
        <f t="shared" si="154"/>
        <v>0</v>
      </c>
      <c r="DS150" s="38">
        <f t="shared" si="154"/>
        <v>0</v>
      </c>
      <c r="DT150" s="38">
        <f t="shared" si="154"/>
        <v>0</v>
      </c>
      <c r="DU150" s="38">
        <f t="shared" si="154"/>
        <v>0</v>
      </c>
      <c r="DV150" s="38">
        <f t="shared" si="154"/>
        <v>0</v>
      </c>
      <c r="DW150" s="38">
        <f t="shared" si="154"/>
        <v>0</v>
      </c>
      <c r="DX150" s="38">
        <f t="shared" si="154"/>
        <v>0</v>
      </c>
      <c r="DY150" s="38">
        <f t="shared" si="154"/>
        <v>0</v>
      </c>
      <c r="DZ150" s="38">
        <f t="shared" si="154"/>
        <v>223404.68</v>
      </c>
      <c r="EA150" s="38">
        <f aca="true" t="shared" si="155" ref="EA150:FX150">ROUND(IF(EA101&lt;=459,0,IF(EA137&lt;=EA12,EA121*EA139*EA135,0)),2)</f>
        <v>156379.54</v>
      </c>
      <c r="EB150" s="38">
        <f t="shared" si="155"/>
        <v>0</v>
      </c>
      <c r="EC150" s="38">
        <f t="shared" si="155"/>
        <v>0</v>
      </c>
      <c r="ED150" s="38">
        <f t="shared" si="155"/>
        <v>113900.42</v>
      </c>
      <c r="EE150" s="38">
        <f t="shared" si="155"/>
        <v>0</v>
      </c>
      <c r="EF150" s="38">
        <f t="shared" si="155"/>
        <v>0</v>
      </c>
      <c r="EG150" s="38">
        <f t="shared" si="155"/>
        <v>0</v>
      </c>
      <c r="EH150" s="38">
        <f t="shared" si="155"/>
        <v>0</v>
      </c>
      <c r="EI150" s="38">
        <f t="shared" si="155"/>
        <v>0</v>
      </c>
      <c r="EJ150" s="38">
        <f t="shared" si="155"/>
        <v>2157900.45</v>
      </c>
      <c r="EK150" s="38">
        <f t="shared" si="155"/>
        <v>158335.39</v>
      </c>
      <c r="EL150" s="38">
        <f t="shared" si="155"/>
        <v>0</v>
      </c>
      <c r="EM150" s="38">
        <f t="shared" si="155"/>
        <v>0</v>
      </c>
      <c r="EN150" s="38">
        <f t="shared" si="155"/>
        <v>0</v>
      </c>
      <c r="EO150" s="38">
        <f t="shared" si="155"/>
        <v>138536.39</v>
      </c>
      <c r="EP150" s="38">
        <f t="shared" si="155"/>
        <v>0</v>
      </c>
      <c r="EQ150" s="38">
        <f t="shared" si="155"/>
        <v>221892.39</v>
      </c>
      <c r="ER150" s="38">
        <f t="shared" si="155"/>
        <v>0</v>
      </c>
      <c r="ES150" s="38">
        <f t="shared" si="155"/>
        <v>0</v>
      </c>
      <c r="ET150" s="38">
        <f t="shared" si="155"/>
        <v>0</v>
      </c>
      <c r="EU150" s="38">
        <f t="shared" si="155"/>
        <v>0</v>
      </c>
      <c r="EV150" s="38">
        <f t="shared" si="155"/>
        <v>0</v>
      </c>
      <c r="EW150" s="38">
        <f t="shared" si="155"/>
        <v>157416.49</v>
      </c>
      <c r="EX150" s="38">
        <f t="shared" si="155"/>
        <v>0</v>
      </c>
      <c r="EY150" s="38">
        <f t="shared" si="155"/>
        <v>247097.54</v>
      </c>
      <c r="EZ150" s="38">
        <f t="shared" si="155"/>
        <v>0</v>
      </c>
      <c r="FA150" s="38">
        <f t="shared" si="155"/>
        <v>744045.41</v>
      </c>
      <c r="FB150" s="38">
        <f t="shared" si="155"/>
        <v>0</v>
      </c>
      <c r="FC150" s="38">
        <f t="shared" si="155"/>
        <v>570516.21</v>
      </c>
      <c r="FD150" s="38">
        <f t="shared" si="155"/>
        <v>0</v>
      </c>
      <c r="FE150" s="38">
        <f t="shared" si="155"/>
        <v>0</v>
      </c>
      <c r="FF150" s="38">
        <f t="shared" si="155"/>
        <v>0</v>
      </c>
      <c r="FG150" s="38">
        <f t="shared" si="155"/>
        <v>0</v>
      </c>
      <c r="FH150" s="38">
        <f t="shared" si="155"/>
        <v>0</v>
      </c>
      <c r="FI150" s="38">
        <f t="shared" si="155"/>
        <v>0</v>
      </c>
      <c r="FJ150" s="38">
        <f t="shared" si="155"/>
        <v>436279.78</v>
      </c>
      <c r="FK150" s="38">
        <f t="shared" si="155"/>
        <v>0</v>
      </c>
      <c r="FL150" s="38">
        <f t="shared" si="155"/>
        <v>472967.54</v>
      </c>
      <c r="FM150" s="38">
        <f t="shared" si="155"/>
        <v>677192.41</v>
      </c>
      <c r="FN150" s="38">
        <f t="shared" si="155"/>
        <v>0</v>
      </c>
      <c r="FO150" s="38">
        <f t="shared" si="155"/>
        <v>326843.18</v>
      </c>
      <c r="FP150" s="38">
        <f t="shared" si="155"/>
        <v>0</v>
      </c>
      <c r="FQ150" s="38">
        <f t="shared" si="155"/>
        <v>0</v>
      </c>
      <c r="FR150" s="38">
        <f t="shared" si="155"/>
        <v>0</v>
      </c>
      <c r="FS150" s="38">
        <f t="shared" si="155"/>
        <v>0</v>
      </c>
      <c r="FT150" s="38">
        <f t="shared" si="155"/>
        <v>0</v>
      </c>
      <c r="FU150" s="38">
        <f t="shared" si="155"/>
        <v>0</v>
      </c>
      <c r="FV150" s="38">
        <f t="shared" si="155"/>
        <v>0</v>
      </c>
      <c r="FW150" s="38">
        <f t="shared" si="155"/>
        <v>0</v>
      </c>
      <c r="FX150" s="38">
        <f t="shared" si="155"/>
        <v>0</v>
      </c>
      <c r="FY150" s="38"/>
      <c r="FZ150" s="38"/>
      <c r="GA150" s="38"/>
      <c r="GB150" s="38"/>
      <c r="GC150" s="38"/>
      <c r="GD150" s="38"/>
      <c r="GG150" s="12"/>
    </row>
    <row r="151" spans="1:189" ht="15">
      <c r="A151" s="40"/>
      <c r="B151" s="2" t="s">
        <v>455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9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21"/>
      <c r="FZ151" s="38"/>
      <c r="GA151" s="38"/>
      <c r="GB151" s="38"/>
      <c r="GC151" s="38"/>
      <c r="GD151" s="38"/>
      <c r="GG151" s="12"/>
    </row>
    <row r="152" spans="1:189" ht="15">
      <c r="A152" s="11" t="s">
        <v>456</v>
      </c>
      <c r="B152" s="2" t="s">
        <v>457</v>
      </c>
      <c r="C152" s="21">
        <f aca="true" t="shared" si="156" ref="C152:BN152">ROUND(IF((AND((C101&lt;=459),(C137&lt;=C12)))=TRUE(),0,IF((AND(C148=0,C150=0))=TRUE(),C12*C14,0)),1)</f>
        <v>2627.3</v>
      </c>
      <c r="D152" s="21">
        <f t="shared" si="156"/>
        <v>0</v>
      </c>
      <c r="E152" s="21">
        <f t="shared" si="156"/>
        <v>2560.4</v>
      </c>
      <c r="F152" s="21">
        <f t="shared" si="156"/>
        <v>0</v>
      </c>
      <c r="G152" s="21">
        <f t="shared" si="156"/>
        <v>0</v>
      </c>
      <c r="H152" s="21">
        <f t="shared" si="156"/>
        <v>0</v>
      </c>
      <c r="I152" s="21">
        <f t="shared" si="156"/>
        <v>4396.9</v>
      </c>
      <c r="J152" s="21">
        <f t="shared" si="156"/>
        <v>745.7</v>
      </c>
      <c r="K152" s="21">
        <f t="shared" si="156"/>
        <v>0</v>
      </c>
      <c r="L152" s="21">
        <f t="shared" si="156"/>
        <v>967</v>
      </c>
      <c r="M152" s="21">
        <f t="shared" si="156"/>
        <v>525.5</v>
      </c>
      <c r="N152" s="21">
        <f t="shared" si="156"/>
        <v>0</v>
      </c>
      <c r="O152" s="21">
        <f t="shared" si="156"/>
        <v>0</v>
      </c>
      <c r="P152" s="21">
        <f t="shared" si="156"/>
        <v>0</v>
      </c>
      <c r="Q152" s="21">
        <f t="shared" si="156"/>
        <v>13510.2</v>
      </c>
      <c r="R152" s="21">
        <f t="shared" si="156"/>
        <v>0</v>
      </c>
      <c r="S152" s="21">
        <f t="shared" si="156"/>
        <v>502.7</v>
      </c>
      <c r="T152" s="21">
        <f t="shared" si="156"/>
        <v>0</v>
      </c>
      <c r="U152" s="21">
        <f t="shared" si="156"/>
        <v>0</v>
      </c>
      <c r="V152" s="21">
        <f t="shared" si="156"/>
        <v>0</v>
      </c>
      <c r="W152" s="18">
        <f t="shared" si="156"/>
        <v>0</v>
      </c>
      <c r="X152" s="21">
        <f t="shared" si="156"/>
        <v>0</v>
      </c>
      <c r="Y152" s="21">
        <f t="shared" si="156"/>
        <v>175.2</v>
      </c>
      <c r="Z152" s="21">
        <f t="shared" si="156"/>
        <v>0</v>
      </c>
      <c r="AA152" s="21">
        <f t="shared" si="156"/>
        <v>0</v>
      </c>
      <c r="AB152" s="21">
        <f t="shared" si="156"/>
        <v>0</v>
      </c>
      <c r="AC152" s="21">
        <f t="shared" si="156"/>
        <v>341.6</v>
      </c>
      <c r="AD152" s="21">
        <f t="shared" si="156"/>
        <v>0</v>
      </c>
      <c r="AE152" s="21">
        <f t="shared" si="156"/>
        <v>0</v>
      </c>
      <c r="AF152" s="21">
        <f t="shared" si="156"/>
        <v>0</v>
      </c>
      <c r="AG152" s="21">
        <f t="shared" si="156"/>
        <v>0</v>
      </c>
      <c r="AH152" s="21">
        <f t="shared" si="156"/>
        <v>355.3</v>
      </c>
      <c r="AI152" s="21">
        <f t="shared" si="156"/>
        <v>0</v>
      </c>
      <c r="AJ152" s="21">
        <f t="shared" si="156"/>
        <v>0</v>
      </c>
      <c r="AK152" s="21">
        <f t="shared" si="156"/>
        <v>0</v>
      </c>
      <c r="AL152" s="21">
        <f t="shared" si="156"/>
        <v>0</v>
      </c>
      <c r="AM152" s="21">
        <f t="shared" si="156"/>
        <v>170.7</v>
      </c>
      <c r="AN152" s="21">
        <f t="shared" si="156"/>
        <v>0</v>
      </c>
      <c r="AO152" s="21">
        <f t="shared" si="156"/>
        <v>1785.7</v>
      </c>
      <c r="AP152" s="21">
        <f t="shared" si="156"/>
        <v>26897.8</v>
      </c>
      <c r="AQ152" s="21">
        <f t="shared" si="156"/>
        <v>0</v>
      </c>
      <c r="AR152" s="21">
        <f t="shared" si="156"/>
        <v>0</v>
      </c>
      <c r="AS152" s="21">
        <f t="shared" si="156"/>
        <v>0</v>
      </c>
      <c r="AT152" s="21">
        <f t="shared" si="156"/>
        <v>0</v>
      </c>
      <c r="AU152" s="21">
        <f t="shared" si="156"/>
        <v>0</v>
      </c>
      <c r="AV152" s="21">
        <f t="shared" si="156"/>
        <v>0</v>
      </c>
      <c r="AW152" s="21">
        <f t="shared" si="156"/>
        <v>0</v>
      </c>
      <c r="AX152" s="21">
        <f t="shared" si="156"/>
        <v>0</v>
      </c>
      <c r="AY152" s="21">
        <f t="shared" si="156"/>
        <v>203.7</v>
      </c>
      <c r="AZ152" s="21">
        <f t="shared" si="156"/>
        <v>3752.6</v>
      </c>
      <c r="BA152" s="21">
        <f t="shared" si="156"/>
        <v>0</v>
      </c>
      <c r="BB152" s="21">
        <f t="shared" si="156"/>
        <v>0</v>
      </c>
      <c r="BC152" s="21">
        <f t="shared" si="156"/>
        <v>10952.1</v>
      </c>
      <c r="BD152" s="21">
        <f t="shared" si="156"/>
        <v>0</v>
      </c>
      <c r="BE152" s="21">
        <f t="shared" si="156"/>
        <v>0</v>
      </c>
      <c r="BF152" s="21">
        <f t="shared" si="156"/>
        <v>0</v>
      </c>
      <c r="BG152" s="21">
        <f t="shared" si="156"/>
        <v>328.3</v>
      </c>
      <c r="BH152" s="21">
        <f t="shared" si="156"/>
        <v>0</v>
      </c>
      <c r="BI152" s="21">
        <f t="shared" si="156"/>
        <v>0</v>
      </c>
      <c r="BJ152" s="21">
        <f t="shared" si="156"/>
        <v>0</v>
      </c>
      <c r="BK152" s="21">
        <f t="shared" si="156"/>
        <v>0</v>
      </c>
      <c r="BL152" s="21">
        <f t="shared" si="156"/>
        <v>0</v>
      </c>
      <c r="BM152" s="21">
        <f t="shared" si="156"/>
        <v>0</v>
      </c>
      <c r="BN152" s="21">
        <f t="shared" si="156"/>
        <v>1330.6</v>
      </c>
      <c r="BO152" s="21">
        <f aca="true" t="shared" si="157" ref="BO152:DZ152">ROUND(IF((AND((BO101&lt;=459),(BO137&lt;=BO12)))=TRUE(),0,IF((AND(BO148=0,BO150=0))=TRUE(),BO12*BO14,0)),1)</f>
        <v>562.4</v>
      </c>
      <c r="BP152" s="21">
        <f t="shared" si="157"/>
        <v>0</v>
      </c>
      <c r="BQ152" s="21">
        <f t="shared" si="157"/>
        <v>0</v>
      </c>
      <c r="BR152" s="21">
        <f t="shared" si="157"/>
        <v>1620.9</v>
      </c>
      <c r="BS152" s="21">
        <f t="shared" si="157"/>
        <v>0</v>
      </c>
      <c r="BT152" s="21">
        <f t="shared" si="157"/>
        <v>0</v>
      </c>
      <c r="BU152" s="21">
        <f t="shared" si="157"/>
        <v>0</v>
      </c>
      <c r="BV152" s="21">
        <f t="shared" si="157"/>
        <v>0</v>
      </c>
      <c r="BW152" s="21">
        <f t="shared" si="157"/>
        <v>0</v>
      </c>
      <c r="BX152" s="21">
        <f t="shared" si="157"/>
        <v>0</v>
      </c>
      <c r="BY152" s="21">
        <f t="shared" si="157"/>
        <v>185.5</v>
      </c>
      <c r="BZ152" s="21">
        <f t="shared" si="157"/>
        <v>0</v>
      </c>
      <c r="CA152" s="21">
        <f t="shared" si="157"/>
        <v>0</v>
      </c>
      <c r="CB152" s="21">
        <f t="shared" si="157"/>
        <v>0</v>
      </c>
      <c r="CC152" s="21">
        <f t="shared" si="157"/>
        <v>0</v>
      </c>
      <c r="CD152" s="21">
        <f t="shared" si="157"/>
        <v>0</v>
      </c>
      <c r="CE152" s="21">
        <f t="shared" si="157"/>
        <v>0</v>
      </c>
      <c r="CF152" s="21">
        <f t="shared" si="157"/>
        <v>0</v>
      </c>
      <c r="CG152" s="21">
        <f t="shared" si="157"/>
        <v>0</v>
      </c>
      <c r="CH152" s="21">
        <f t="shared" si="157"/>
        <v>0</v>
      </c>
      <c r="CI152" s="21">
        <f t="shared" si="157"/>
        <v>262.1</v>
      </c>
      <c r="CJ152" s="21">
        <f t="shared" si="157"/>
        <v>386.5</v>
      </c>
      <c r="CK152" s="21">
        <f t="shared" si="157"/>
        <v>0</v>
      </c>
      <c r="CL152" s="21">
        <f t="shared" si="157"/>
        <v>0</v>
      </c>
      <c r="CM152" s="21">
        <f t="shared" si="157"/>
        <v>269.1</v>
      </c>
      <c r="CN152" s="21">
        <f t="shared" si="157"/>
        <v>0</v>
      </c>
      <c r="CO152" s="21">
        <f t="shared" si="157"/>
        <v>0</v>
      </c>
      <c r="CP152" s="21">
        <f t="shared" si="157"/>
        <v>0</v>
      </c>
      <c r="CQ152" s="21">
        <f t="shared" si="157"/>
        <v>483.8</v>
      </c>
      <c r="CR152" s="21">
        <f t="shared" si="157"/>
        <v>0</v>
      </c>
      <c r="CS152" s="21">
        <f t="shared" si="157"/>
        <v>0</v>
      </c>
      <c r="CT152" s="21">
        <f t="shared" si="157"/>
        <v>0</v>
      </c>
      <c r="CU152" s="21">
        <f t="shared" si="157"/>
        <v>0</v>
      </c>
      <c r="CV152" s="21">
        <f t="shared" si="157"/>
        <v>0</v>
      </c>
      <c r="CW152" s="21">
        <f t="shared" si="157"/>
        <v>0</v>
      </c>
      <c r="CX152" s="21">
        <f t="shared" si="157"/>
        <v>0</v>
      </c>
      <c r="CY152" s="21">
        <f t="shared" si="157"/>
        <v>0</v>
      </c>
      <c r="CZ152" s="21">
        <f t="shared" si="157"/>
        <v>780.1</v>
      </c>
      <c r="DA152" s="21">
        <f t="shared" si="157"/>
        <v>0</v>
      </c>
      <c r="DB152" s="21">
        <f t="shared" si="157"/>
        <v>0</v>
      </c>
      <c r="DC152" s="21">
        <f t="shared" si="157"/>
        <v>0</v>
      </c>
      <c r="DD152" s="21">
        <f t="shared" si="157"/>
        <v>0</v>
      </c>
      <c r="DE152" s="21">
        <f t="shared" si="157"/>
        <v>0</v>
      </c>
      <c r="DF152" s="21">
        <f t="shared" si="157"/>
        <v>7815.7</v>
      </c>
      <c r="DG152" s="21">
        <f t="shared" si="157"/>
        <v>0</v>
      </c>
      <c r="DH152" s="21">
        <f t="shared" si="157"/>
        <v>0</v>
      </c>
      <c r="DI152" s="21">
        <f t="shared" si="157"/>
        <v>978.1</v>
      </c>
      <c r="DJ152" s="21">
        <f t="shared" si="157"/>
        <v>237.8</v>
      </c>
      <c r="DK152" s="21">
        <f t="shared" si="157"/>
        <v>0</v>
      </c>
      <c r="DL152" s="21">
        <f t="shared" si="157"/>
        <v>2146.4</v>
      </c>
      <c r="DM152" s="21">
        <f t="shared" si="157"/>
        <v>0</v>
      </c>
      <c r="DN152" s="21">
        <f t="shared" si="157"/>
        <v>508.2</v>
      </c>
      <c r="DO152" s="21">
        <f t="shared" si="157"/>
        <v>1081.3</v>
      </c>
      <c r="DP152" s="21">
        <f t="shared" si="157"/>
        <v>0</v>
      </c>
      <c r="DQ152" s="21">
        <f t="shared" si="157"/>
        <v>169.4</v>
      </c>
      <c r="DR152" s="21">
        <f t="shared" si="157"/>
        <v>461.3</v>
      </c>
      <c r="DS152" s="21">
        <f t="shared" si="157"/>
        <v>293.8</v>
      </c>
      <c r="DT152" s="21">
        <f t="shared" si="157"/>
        <v>0</v>
      </c>
      <c r="DU152" s="21">
        <f t="shared" si="157"/>
        <v>0</v>
      </c>
      <c r="DV152" s="21">
        <f t="shared" si="157"/>
        <v>0</v>
      </c>
      <c r="DW152" s="21">
        <f t="shared" si="157"/>
        <v>0</v>
      </c>
      <c r="DX152" s="21">
        <f t="shared" si="157"/>
        <v>0</v>
      </c>
      <c r="DY152" s="21">
        <f t="shared" si="157"/>
        <v>0</v>
      </c>
      <c r="DZ152" s="21">
        <f t="shared" si="157"/>
        <v>0</v>
      </c>
      <c r="EA152" s="21">
        <f aca="true" t="shared" si="158" ref="EA152:FX152">ROUND(IF((AND((EA101&lt;=459),(EA137&lt;=EA12)))=TRUE(),0,IF((AND(EA148=0,EA150=0))=TRUE(),EA12*EA14,0)),1)</f>
        <v>0</v>
      </c>
      <c r="EB152" s="21">
        <f t="shared" si="158"/>
        <v>211.3</v>
      </c>
      <c r="EC152" s="21">
        <f t="shared" si="158"/>
        <v>0</v>
      </c>
      <c r="ED152" s="21">
        <f t="shared" si="158"/>
        <v>0</v>
      </c>
      <c r="EE152" s="21">
        <f t="shared" si="158"/>
        <v>0</v>
      </c>
      <c r="EF152" s="21">
        <f t="shared" si="158"/>
        <v>549.9</v>
      </c>
      <c r="EG152" s="21">
        <f t="shared" si="158"/>
        <v>0</v>
      </c>
      <c r="EH152" s="21">
        <f t="shared" si="158"/>
        <v>0</v>
      </c>
      <c r="EI152" s="21">
        <f t="shared" si="158"/>
        <v>6053.5</v>
      </c>
      <c r="EJ152" s="21">
        <f t="shared" si="158"/>
        <v>0</v>
      </c>
      <c r="EK152" s="21">
        <f t="shared" si="158"/>
        <v>0</v>
      </c>
      <c r="EL152" s="21">
        <f t="shared" si="158"/>
        <v>0</v>
      </c>
      <c r="EM152" s="21">
        <f t="shared" si="158"/>
        <v>187.2</v>
      </c>
      <c r="EN152" s="21">
        <f t="shared" si="158"/>
        <v>411.8</v>
      </c>
      <c r="EO152" s="21">
        <f t="shared" si="158"/>
        <v>0</v>
      </c>
      <c r="EP152" s="21">
        <f t="shared" si="158"/>
        <v>0</v>
      </c>
      <c r="EQ152" s="21">
        <f t="shared" si="158"/>
        <v>0</v>
      </c>
      <c r="ER152" s="21">
        <f t="shared" si="158"/>
        <v>0</v>
      </c>
      <c r="ES152" s="21">
        <f t="shared" si="158"/>
        <v>0</v>
      </c>
      <c r="ET152" s="21">
        <f t="shared" si="158"/>
        <v>0</v>
      </c>
      <c r="EU152" s="21">
        <f t="shared" si="158"/>
        <v>206.1</v>
      </c>
      <c r="EV152" s="21">
        <f t="shared" si="158"/>
        <v>0</v>
      </c>
      <c r="EW152" s="21">
        <f t="shared" si="158"/>
        <v>0</v>
      </c>
      <c r="EX152" s="21">
        <f t="shared" si="158"/>
        <v>0</v>
      </c>
      <c r="EY152" s="21">
        <f t="shared" si="158"/>
        <v>0</v>
      </c>
      <c r="EZ152" s="21">
        <f t="shared" si="158"/>
        <v>0</v>
      </c>
      <c r="FA152" s="21">
        <f t="shared" si="158"/>
        <v>0</v>
      </c>
      <c r="FB152" s="21">
        <f t="shared" si="158"/>
        <v>0</v>
      </c>
      <c r="FC152" s="21">
        <f t="shared" si="158"/>
        <v>0</v>
      </c>
      <c r="FD152" s="21">
        <f t="shared" si="158"/>
        <v>0</v>
      </c>
      <c r="FE152" s="21">
        <f t="shared" si="158"/>
        <v>0</v>
      </c>
      <c r="FF152" s="21">
        <f t="shared" si="158"/>
        <v>0</v>
      </c>
      <c r="FG152" s="21">
        <f t="shared" si="158"/>
        <v>0</v>
      </c>
      <c r="FH152" s="21">
        <f t="shared" si="158"/>
        <v>0</v>
      </c>
      <c r="FI152" s="21">
        <f t="shared" si="158"/>
        <v>631.7</v>
      </c>
      <c r="FJ152" s="21">
        <f t="shared" si="158"/>
        <v>0</v>
      </c>
      <c r="FK152" s="21">
        <f t="shared" si="158"/>
        <v>767.2</v>
      </c>
      <c r="FL152" s="21">
        <f t="shared" si="158"/>
        <v>0</v>
      </c>
      <c r="FM152" s="21">
        <f t="shared" si="158"/>
        <v>0</v>
      </c>
      <c r="FN152" s="21">
        <f t="shared" si="158"/>
        <v>6879.3</v>
      </c>
      <c r="FO152" s="21">
        <f t="shared" si="158"/>
        <v>0</v>
      </c>
      <c r="FP152" s="21">
        <f t="shared" si="158"/>
        <v>810</v>
      </c>
      <c r="FQ152" s="21">
        <f t="shared" si="158"/>
        <v>285.3</v>
      </c>
      <c r="FR152" s="21">
        <f t="shared" si="158"/>
        <v>0</v>
      </c>
      <c r="FS152" s="21">
        <f t="shared" si="158"/>
        <v>0</v>
      </c>
      <c r="FT152" s="21">
        <f t="shared" si="158"/>
        <v>0</v>
      </c>
      <c r="FU152" s="21">
        <f t="shared" si="158"/>
        <v>276.5</v>
      </c>
      <c r="FV152" s="21">
        <f t="shared" si="158"/>
        <v>240.4</v>
      </c>
      <c r="FW152" s="21">
        <f t="shared" si="158"/>
        <v>0</v>
      </c>
      <c r="FX152" s="21">
        <f t="shared" si="158"/>
        <v>0</v>
      </c>
      <c r="FY152" s="38"/>
      <c r="FZ152" s="38"/>
      <c r="GA152" s="38"/>
      <c r="GB152" s="38"/>
      <c r="GC152" s="38"/>
      <c r="GD152" s="38"/>
      <c r="GG152" s="12"/>
    </row>
    <row r="153" spans="1:189" ht="15">
      <c r="A153" s="40"/>
      <c r="B153" s="2" t="s">
        <v>458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9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G153" s="12"/>
    </row>
    <row r="154" spans="1:189" ht="15">
      <c r="A154" s="11" t="s">
        <v>459</v>
      </c>
      <c r="B154" s="2" t="s">
        <v>460</v>
      </c>
      <c r="C154" s="38">
        <f aca="true" t="shared" si="159" ref="C154:BN154">ROUND(IF((AND((C101&lt;=459),(C137&lt;=C12)))=TRUE(),0,(C121*C139*C152)),2)</f>
        <v>2188504.27</v>
      </c>
      <c r="D154" s="38">
        <f t="shared" si="159"/>
        <v>0</v>
      </c>
      <c r="E154" s="38">
        <f t="shared" si="159"/>
        <v>2115393.24</v>
      </c>
      <c r="F154" s="38">
        <f t="shared" si="159"/>
        <v>0</v>
      </c>
      <c r="G154" s="38">
        <f t="shared" si="159"/>
        <v>0</v>
      </c>
      <c r="H154" s="38">
        <f t="shared" si="159"/>
        <v>0</v>
      </c>
      <c r="I154" s="38">
        <f t="shared" si="159"/>
        <v>3641052.78</v>
      </c>
      <c r="J154" s="38">
        <f t="shared" si="159"/>
        <v>596506.07</v>
      </c>
      <c r="K154" s="38">
        <f t="shared" si="159"/>
        <v>0</v>
      </c>
      <c r="L154" s="38">
        <f t="shared" si="159"/>
        <v>825604.27</v>
      </c>
      <c r="M154" s="38">
        <f t="shared" si="159"/>
        <v>469806.59</v>
      </c>
      <c r="N154" s="38">
        <f t="shared" si="159"/>
        <v>0</v>
      </c>
      <c r="O154" s="38">
        <f t="shared" si="159"/>
        <v>0</v>
      </c>
      <c r="P154" s="38">
        <f t="shared" si="159"/>
        <v>0</v>
      </c>
      <c r="Q154" s="38">
        <f t="shared" si="159"/>
        <v>11449641.12</v>
      </c>
      <c r="R154" s="38">
        <f t="shared" si="159"/>
        <v>0</v>
      </c>
      <c r="S154" s="38">
        <f t="shared" si="159"/>
        <v>430717.11</v>
      </c>
      <c r="T154" s="38">
        <f t="shared" si="159"/>
        <v>0</v>
      </c>
      <c r="U154" s="38">
        <f t="shared" si="159"/>
        <v>0</v>
      </c>
      <c r="V154" s="38">
        <f t="shared" si="159"/>
        <v>0</v>
      </c>
      <c r="W154" s="39">
        <f t="shared" si="159"/>
        <v>0</v>
      </c>
      <c r="X154" s="38">
        <f t="shared" si="159"/>
        <v>0</v>
      </c>
      <c r="Y154" s="38">
        <f t="shared" si="159"/>
        <v>153063.97</v>
      </c>
      <c r="Z154" s="38">
        <f t="shared" si="159"/>
        <v>0</v>
      </c>
      <c r="AA154" s="38">
        <f t="shared" si="159"/>
        <v>0</v>
      </c>
      <c r="AB154" s="38">
        <f t="shared" si="159"/>
        <v>0</v>
      </c>
      <c r="AC154" s="38">
        <f t="shared" si="159"/>
        <v>301698.39</v>
      </c>
      <c r="AD154" s="38">
        <f t="shared" si="159"/>
        <v>0</v>
      </c>
      <c r="AE154" s="38">
        <f t="shared" si="159"/>
        <v>0</v>
      </c>
      <c r="AF154" s="38">
        <f t="shared" si="159"/>
        <v>0</v>
      </c>
      <c r="AG154" s="38">
        <f t="shared" si="159"/>
        <v>0</v>
      </c>
      <c r="AH154" s="38">
        <f t="shared" si="159"/>
        <v>293664.02</v>
      </c>
      <c r="AI154" s="38">
        <f t="shared" si="159"/>
        <v>0</v>
      </c>
      <c r="AJ154" s="38">
        <f t="shared" si="159"/>
        <v>0</v>
      </c>
      <c r="AK154" s="38">
        <f t="shared" si="159"/>
        <v>0</v>
      </c>
      <c r="AL154" s="38">
        <f t="shared" si="159"/>
        <v>0</v>
      </c>
      <c r="AM154" s="38">
        <f t="shared" si="159"/>
        <v>155011.84</v>
      </c>
      <c r="AN154" s="38">
        <f t="shared" si="159"/>
        <v>0</v>
      </c>
      <c r="AO154" s="38">
        <f t="shared" si="159"/>
        <v>1452630.36</v>
      </c>
      <c r="AP154" s="38">
        <f t="shared" si="159"/>
        <v>22846226.81</v>
      </c>
      <c r="AQ154" s="38">
        <f t="shared" si="159"/>
        <v>0</v>
      </c>
      <c r="AR154" s="38">
        <f t="shared" si="159"/>
        <v>0</v>
      </c>
      <c r="AS154" s="38">
        <f t="shared" si="159"/>
        <v>0</v>
      </c>
      <c r="AT154" s="38">
        <f t="shared" si="159"/>
        <v>0</v>
      </c>
      <c r="AU154" s="38">
        <f t="shared" si="159"/>
        <v>0</v>
      </c>
      <c r="AV154" s="38">
        <f t="shared" si="159"/>
        <v>0</v>
      </c>
      <c r="AW154" s="38">
        <f t="shared" si="159"/>
        <v>0</v>
      </c>
      <c r="AX154" s="38">
        <f t="shared" si="159"/>
        <v>0</v>
      </c>
      <c r="AY154" s="38">
        <f t="shared" si="159"/>
        <v>194929.62</v>
      </c>
      <c r="AZ154" s="38">
        <f t="shared" si="159"/>
        <v>3088018.36</v>
      </c>
      <c r="BA154" s="38">
        <f t="shared" si="159"/>
        <v>0</v>
      </c>
      <c r="BB154" s="38">
        <f t="shared" si="159"/>
        <v>0</v>
      </c>
      <c r="BC154" s="38">
        <f t="shared" si="159"/>
        <v>9033262.15</v>
      </c>
      <c r="BD154" s="38">
        <f t="shared" si="159"/>
        <v>0</v>
      </c>
      <c r="BE154" s="38">
        <f t="shared" si="159"/>
        <v>0</v>
      </c>
      <c r="BF154" s="38">
        <f t="shared" si="159"/>
        <v>0</v>
      </c>
      <c r="BG154" s="38">
        <f t="shared" si="159"/>
        <v>293627.13</v>
      </c>
      <c r="BH154" s="38">
        <f t="shared" si="159"/>
        <v>0</v>
      </c>
      <c r="BI154" s="38">
        <f t="shared" si="159"/>
        <v>0</v>
      </c>
      <c r="BJ154" s="38">
        <f t="shared" si="159"/>
        <v>0</v>
      </c>
      <c r="BK154" s="38">
        <f t="shared" si="159"/>
        <v>0</v>
      </c>
      <c r="BL154" s="38">
        <f t="shared" si="159"/>
        <v>0</v>
      </c>
      <c r="BM154" s="38">
        <f t="shared" si="159"/>
        <v>0</v>
      </c>
      <c r="BN154" s="38">
        <f t="shared" si="159"/>
        <v>1051673.57</v>
      </c>
      <c r="BO154" s="38">
        <f aca="true" t="shared" si="160" ref="BO154:DZ154">ROUND(IF((AND((BO101&lt;=459),(BO137&lt;=BO12)))=TRUE(),0,(BO121*BO139*BO152)),2)</f>
        <v>461119.2</v>
      </c>
      <c r="BP154" s="38">
        <f t="shared" si="160"/>
        <v>0</v>
      </c>
      <c r="BQ154" s="38">
        <f t="shared" si="160"/>
        <v>0</v>
      </c>
      <c r="BR154" s="38">
        <f t="shared" si="160"/>
        <v>1328836.34</v>
      </c>
      <c r="BS154" s="38">
        <f t="shared" si="160"/>
        <v>0</v>
      </c>
      <c r="BT154" s="38">
        <f t="shared" si="160"/>
        <v>0</v>
      </c>
      <c r="BU154" s="38">
        <f t="shared" si="160"/>
        <v>0</v>
      </c>
      <c r="BV154" s="38">
        <f t="shared" si="160"/>
        <v>0</v>
      </c>
      <c r="BW154" s="38">
        <f t="shared" si="160"/>
        <v>0</v>
      </c>
      <c r="BX154" s="38">
        <f t="shared" si="160"/>
        <v>0</v>
      </c>
      <c r="BY154" s="38">
        <f t="shared" si="160"/>
        <v>162753.35</v>
      </c>
      <c r="BZ154" s="38">
        <f t="shared" si="160"/>
        <v>0</v>
      </c>
      <c r="CA154" s="38">
        <f t="shared" si="160"/>
        <v>0</v>
      </c>
      <c r="CB154" s="38">
        <f t="shared" si="160"/>
        <v>0</v>
      </c>
      <c r="CC154" s="38">
        <f t="shared" si="160"/>
        <v>0</v>
      </c>
      <c r="CD154" s="38">
        <f t="shared" si="160"/>
        <v>0</v>
      </c>
      <c r="CE154" s="38">
        <f t="shared" si="160"/>
        <v>0</v>
      </c>
      <c r="CF154" s="38">
        <f t="shared" si="160"/>
        <v>0</v>
      </c>
      <c r="CG154" s="38">
        <f t="shared" si="160"/>
        <v>0</v>
      </c>
      <c r="CH154" s="38">
        <f t="shared" si="160"/>
        <v>0</v>
      </c>
      <c r="CI154" s="38">
        <f t="shared" si="160"/>
        <v>222134.65</v>
      </c>
      <c r="CJ154" s="38">
        <f t="shared" si="160"/>
        <v>337404.21</v>
      </c>
      <c r="CK154" s="38">
        <f t="shared" si="160"/>
        <v>0</v>
      </c>
      <c r="CL154" s="38">
        <f t="shared" si="160"/>
        <v>0</v>
      </c>
      <c r="CM154" s="38">
        <f t="shared" si="160"/>
        <v>253115.58</v>
      </c>
      <c r="CN154" s="38">
        <f t="shared" si="160"/>
        <v>0</v>
      </c>
      <c r="CO154" s="38">
        <f t="shared" si="160"/>
        <v>0</v>
      </c>
      <c r="CP154" s="38">
        <f t="shared" si="160"/>
        <v>0</v>
      </c>
      <c r="CQ154" s="38">
        <f t="shared" si="160"/>
        <v>408909.36</v>
      </c>
      <c r="CR154" s="38">
        <f t="shared" si="160"/>
        <v>0</v>
      </c>
      <c r="CS154" s="38">
        <f t="shared" si="160"/>
        <v>0</v>
      </c>
      <c r="CT154" s="38">
        <f t="shared" si="160"/>
        <v>0</v>
      </c>
      <c r="CU154" s="38">
        <f t="shared" si="160"/>
        <v>0</v>
      </c>
      <c r="CV154" s="38">
        <f t="shared" si="160"/>
        <v>0</v>
      </c>
      <c r="CW154" s="38">
        <f t="shared" si="160"/>
        <v>0</v>
      </c>
      <c r="CX154" s="38">
        <f t="shared" si="160"/>
        <v>0</v>
      </c>
      <c r="CY154" s="38">
        <f t="shared" si="160"/>
        <v>0</v>
      </c>
      <c r="CZ154" s="38">
        <f t="shared" si="160"/>
        <v>631783.07</v>
      </c>
      <c r="DA154" s="38">
        <f t="shared" si="160"/>
        <v>0</v>
      </c>
      <c r="DB154" s="38">
        <f t="shared" si="160"/>
        <v>0</v>
      </c>
      <c r="DC154" s="38">
        <f t="shared" si="160"/>
        <v>0</v>
      </c>
      <c r="DD154" s="38">
        <f t="shared" si="160"/>
        <v>0</v>
      </c>
      <c r="DE154" s="38">
        <f t="shared" si="160"/>
        <v>0</v>
      </c>
      <c r="DF154" s="38">
        <f t="shared" si="160"/>
        <v>6144927.29</v>
      </c>
      <c r="DG154" s="38">
        <f t="shared" si="160"/>
        <v>0</v>
      </c>
      <c r="DH154" s="38">
        <f t="shared" si="160"/>
        <v>0</v>
      </c>
      <c r="DI154" s="38">
        <f t="shared" si="160"/>
        <v>778100.08</v>
      </c>
      <c r="DJ154" s="38">
        <f t="shared" si="160"/>
        <v>217094.69</v>
      </c>
      <c r="DK154" s="38">
        <f t="shared" si="160"/>
        <v>0</v>
      </c>
      <c r="DL154" s="38">
        <f t="shared" si="160"/>
        <v>1785641.5</v>
      </c>
      <c r="DM154" s="38">
        <f t="shared" si="160"/>
        <v>0</v>
      </c>
      <c r="DN154" s="38">
        <f t="shared" si="160"/>
        <v>437110.8</v>
      </c>
      <c r="DO154" s="38">
        <f t="shared" si="160"/>
        <v>889475.05</v>
      </c>
      <c r="DP154" s="38">
        <f t="shared" si="160"/>
        <v>0</v>
      </c>
      <c r="DQ154" s="38">
        <f t="shared" si="160"/>
        <v>160641.31</v>
      </c>
      <c r="DR154" s="38">
        <f t="shared" si="160"/>
        <v>385826.52</v>
      </c>
      <c r="DS154" s="38">
        <f t="shared" si="160"/>
        <v>255950.21</v>
      </c>
      <c r="DT154" s="38">
        <f t="shared" si="160"/>
        <v>0</v>
      </c>
      <c r="DU154" s="38">
        <f t="shared" si="160"/>
        <v>0</v>
      </c>
      <c r="DV154" s="38">
        <f t="shared" si="160"/>
        <v>0</v>
      </c>
      <c r="DW154" s="38">
        <f t="shared" si="160"/>
        <v>0</v>
      </c>
      <c r="DX154" s="38">
        <f t="shared" si="160"/>
        <v>0</v>
      </c>
      <c r="DY154" s="38">
        <f t="shared" si="160"/>
        <v>0</v>
      </c>
      <c r="DZ154" s="38">
        <f t="shared" si="160"/>
        <v>0</v>
      </c>
      <c r="EA154" s="38">
        <f aca="true" t="shared" si="161" ref="EA154:FX154">ROUND(IF((AND((EA101&lt;=459),(EA137&lt;=EA12)))=TRUE(),0,(EA121*EA139*EA152)),2)</f>
        <v>0</v>
      </c>
      <c r="EB154" s="38">
        <f t="shared" si="161"/>
        <v>189108.07</v>
      </c>
      <c r="EC154" s="38">
        <f t="shared" si="161"/>
        <v>0</v>
      </c>
      <c r="ED154" s="38">
        <f t="shared" si="161"/>
        <v>0</v>
      </c>
      <c r="EE154" s="38">
        <f t="shared" si="161"/>
        <v>0</v>
      </c>
      <c r="EF154" s="38">
        <f t="shared" si="161"/>
        <v>451013.37</v>
      </c>
      <c r="EG154" s="38">
        <f t="shared" si="161"/>
        <v>0</v>
      </c>
      <c r="EH154" s="38">
        <f t="shared" si="161"/>
        <v>0</v>
      </c>
      <c r="EI154" s="38">
        <f t="shared" si="161"/>
        <v>4862440.96</v>
      </c>
      <c r="EJ154" s="38">
        <f t="shared" si="161"/>
        <v>0</v>
      </c>
      <c r="EK154" s="38">
        <f t="shared" si="161"/>
        <v>0</v>
      </c>
      <c r="EL154" s="38">
        <f t="shared" si="161"/>
        <v>0</v>
      </c>
      <c r="EM154" s="38">
        <f t="shared" si="161"/>
        <v>169323.1</v>
      </c>
      <c r="EN154" s="38">
        <f t="shared" si="161"/>
        <v>342211.94</v>
      </c>
      <c r="EO154" s="38">
        <f t="shared" si="161"/>
        <v>0</v>
      </c>
      <c r="EP154" s="38">
        <f t="shared" si="161"/>
        <v>0</v>
      </c>
      <c r="EQ154" s="38">
        <f t="shared" si="161"/>
        <v>0</v>
      </c>
      <c r="ER154" s="38">
        <f t="shared" si="161"/>
        <v>0</v>
      </c>
      <c r="ES154" s="38">
        <f t="shared" si="161"/>
        <v>0</v>
      </c>
      <c r="ET154" s="38">
        <f t="shared" si="161"/>
        <v>0</v>
      </c>
      <c r="EU154" s="38">
        <f t="shared" si="161"/>
        <v>181603.04</v>
      </c>
      <c r="EV154" s="38">
        <f t="shared" si="161"/>
        <v>0</v>
      </c>
      <c r="EW154" s="38">
        <f t="shared" si="161"/>
        <v>0</v>
      </c>
      <c r="EX154" s="38">
        <f t="shared" si="161"/>
        <v>0</v>
      </c>
      <c r="EY154" s="38">
        <f t="shared" si="161"/>
        <v>0</v>
      </c>
      <c r="EZ154" s="38">
        <f t="shared" si="161"/>
        <v>0</v>
      </c>
      <c r="FA154" s="38">
        <f t="shared" si="161"/>
        <v>0</v>
      </c>
      <c r="FB154" s="38">
        <f t="shared" si="161"/>
        <v>0</v>
      </c>
      <c r="FC154" s="38">
        <f t="shared" si="161"/>
        <v>0</v>
      </c>
      <c r="FD154" s="38">
        <f t="shared" si="161"/>
        <v>0</v>
      </c>
      <c r="FE154" s="38">
        <f t="shared" si="161"/>
        <v>0</v>
      </c>
      <c r="FF154" s="38">
        <f t="shared" si="161"/>
        <v>0</v>
      </c>
      <c r="FG154" s="38">
        <f t="shared" si="161"/>
        <v>0</v>
      </c>
      <c r="FH154" s="38">
        <f t="shared" si="161"/>
        <v>0</v>
      </c>
      <c r="FI154" s="38">
        <f t="shared" si="161"/>
        <v>528804.61</v>
      </c>
      <c r="FJ154" s="38">
        <f t="shared" si="161"/>
        <v>0</v>
      </c>
      <c r="FK154" s="38">
        <f t="shared" si="161"/>
        <v>636548.67</v>
      </c>
      <c r="FL154" s="38">
        <f t="shared" si="161"/>
        <v>0</v>
      </c>
      <c r="FM154" s="38">
        <f t="shared" si="161"/>
        <v>0</v>
      </c>
      <c r="FN154" s="38">
        <f t="shared" si="161"/>
        <v>5565659.85</v>
      </c>
      <c r="FO154" s="38">
        <f t="shared" si="161"/>
        <v>0</v>
      </c>
      <c r="FP154" s="38">
        <f t="shared" si="161"/>
        <v>677909.54</v>
      </c>
      <c r="FQ154" s="38">
        <f t="shared" si="161"/>
        <v>254691.8</v>
      </c>
      <c r="FR154" s="38">
        <f t="shared" si="161"/>
        <v>0</v>
      </c>
      <c r="FS154" s="38">
        <f t="shared" si="161"/>
        <v>0</v>
      </c>
      <c r="FT154" s="38">
        <f t="shared" si="161"/>
        <v>0</v>
      </c>
      <c r="FU154" s="38">
        <f t="shared" si="161"/>
        <v>253847.32</v>
      </c>
      <c r="FV154" s="38">
        <f t="shared" si="161"/>
        <v>217352.14</v>
      </c>
      <c r="FW154" s="38">
        <f t="shared" si="161"/>
        <v>0</v>
      </c>
      <c r="FX154" s="38">
        <f t="shared" si="161"/>
        <v>0</v>
      </c>
      <c r="FY154" s="38"/>
      <c r="FZ154" s="38"/>
      <c r="GA154" s="38"/>
      <c r="GB154" s="38"/>
      <c r="GC154" s="38"/>
      <c r="GD154" s="38"/>
      <c r="GG154" s="12"/>
    </row>
    <row r="155" spans="1:189" ht="15">
      <c r="A155" s="40"/>
      <c r="B155" s="2" t="s">
        <v>461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9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G155" s="12"/>
    </row>
    <row r="156" spans="1:189" ht="15">
      <c r="A156" s="11" t="s">
        <v>462</v>
      </c>
      <c r="B156" s="2" t="s">
        <v>463</v>
      </c>
      <c r="C156" s="38">
        <f aca="true" t="shared" si="162" ref="C156:BN156">ROUND(IF((AND((C101&lt;=459),(C137&lt;=C12)))=TRUE(),0,IF(C154=0,0,C121*C146*(C135-C152))),2)</f>
        <v>2228703.55</v>
      </c>
      <c r="D156" s="38">
        <f t="shared" si="162"/>
        <v>0</v>
      </c>
      <c r="E156" s="38">
        <f t="shared" si="162"/>
        <v>5350478.12</v>
      </c>
      <c r="F156" s="38">
        <f t="shared" si="162"/>
        <v>0</v>
      </c>
      <c r="G156" s="38">
        <f t="shared" si="162"/>
        <v>0</v>
      </c>
      <c r="H156" s="38">
        <f t="shared" si="162"/>
        <v>0</v>
      </c>
      <c r="I156" s="38">
        <f t="shared" si="162"/>
        <v>7126721.17</v>
      </c>
      <c r="J156" s="38">
        <f t="shared" si="162"/>
        <v>703953.95</v>
      </c>
      <c r="K156" s="38">
        <f t="shared" si="162"/>
        <v>0</v>
      </c>
      <c r="L156" s="38">
        <f t="shared" si="162"/>
        <v>754418.32</v>
      </c>
      <c r="M156" s="38">
        <f t="shared" si="162"/>
        <v>1384120.24</v>
      </c>
      <c r="N156" s="38">
        <f t="shared" si="162"/>
        <v>0</v>
      </c>
      <c r="O156" s="38">
        <f t="shared" si="162"/>
        <v>0</v>
      </c>
      <c r="P156" s="38">
        <f t="shared" si="162"/>
        <v>0</v>
      </c>
      <c r="Q156" s="38">
        <f t="shared" si="162"/>
        <v>12343788.08</v>
      </c>
      <c r="R156" s="38">
        <f t="shared" si="162"/>
        <v>0</v>
      </c>
      <c r="S156" s="38">
        <f t="shared" si="162"/>
        <v>138436.09</v>
      </c>
      <c r="T156" s="38">
        <f t="shared" si="162"/>
        <v>0</v>
      </c>
      <c r="U156" s="38">
        <f t="shared" si="162"/>
        <v>0</v>
      </c>
      <c r="V156" s="38">
        <f t="shared" si="162"/>
        <v>0</v>
      </c>
      <c r="W156" s="39">
        <f t="shared" si="162"/>
        <v>0</v>
      </c>
      <c r="X156" s="38">
        <f t="shared" si="162"/>
        <v>0</v>
      </c>
      <c r="Y156" s="38">
        <f t="shared" si="162"/>
        <v>290778.59</v>
      </c>
      <c r="Z156" s="38">
        <f t="shared" si="162"/>
        <v>0</v>
      </c>
      <c r="AA156" s="38">
        <f t="shared" si="162"/>
        <v>0</v>
      </c>
      <c r="AB156" s="38">
        <f t="shared" si="162"/>
        <v>0</v>
      </c>
      <c r="AC156" s="38">
        <f t="shared" si="162"/>
        <v>4024.04</v>
      </c>
      <c r="AD156" s="38">
        <f t="shared" si="162"/>
        <v>0</v>
      </c>
      <c r="AE156" s="38">
        <f t="shared" si="162"/>
        <v>0</v>
      </c>
      <c r="AF156" s="38">
        <f t="shared" si="162"/>
        <v>0</v>
      </c>
      <c r="AG156" s="38">
        <f t="shared" si="162"/>
        <v>0</v>
      </c>
      <c r="AH156" s="38">
        <f t="shared" si="162"/>
        <v>237667.01</v>
      </c>
      <c r="AI156" s="38">
        <f t="shared" si="162"/>
        <v>0</v>
      </c>
      <c r="AJ156" s="38">
        <f t="shared" si="162"/>
        <v>0</v>
      </c>
      <c r="AK156" s="38">
        <f t="shared" si="162"/>
        <v>0</v>
      </c>
      <c r="AL156" s="38">
        <f t="shared" si="162"/>
        <v>0</v>
      </c>
      <c r="AM156" s="38">
        <f t="shared" si="162"/>
        <v>179112.98</v>
      </c>
      <c r="AN156" s="38">
        <f t="shared" si="162"/>
        <v>0</v>
      </c>
      <c r="AO156" s="38">
        <f t="shared" si="162"/>
        <v>75778.33</v>
      </c>
      <c r="AP156" s="38">
        <f t="shared" si="162"/>
        <v>38420245.44</v>
      </c>
      <c r="AQ156" s="38">
        <f t="shared" si="162"/>
        <v>0</v>
      </c>
      <c r="AR156" s="38">
        <f t="shared" si="162"/>
        <v>0</v>
      </c>
      <c r="AS156" s="38">
        <f t="shared" si="162"/>
        <v>0</v>
      </c>
      <c r="AT156" s="38">
        <f t="shared" si="162"/>
        <v>0</v>
      </c>
      <c r="AU156" s="38">
        <f t="shared" si="162"/>
        <v>0</v>
      </c>
      <c r="AV156" s="38">
        <f t="shared" si="162"/>
        <v>0</v>
      </c>
      <c r="AW156" s="38">
        <f t="shared" si="162"/>
        <v>0</v>
      </c>
      <c r="AX156" s="38">
        <f t="shared" si="162"/>
        <v>0</v>
      </c>
      <c r="AY156" s="38">
        <f t="shared" si="162"/>
        <v>7113.93</v>
      </c>
      <c r="AZ156" s="38">
        <f t="shared" si="162"/>
        <v>3754494.67</v>
      </c>
      <c r="BA156" s="38">
        <f t="shared" si="162"/>
        <v>0</v>
      </c>
      <c r="BB156" s="38">
        <f t="shared" si="162"/>
        <v>0</v>
      </c>
      <c r="BC156" s="38">
        <f t="shared" si="162"/>
        <v>3426722.24</v>
      </c>
      <c r="BD156" s="38">
        <f t="shared" si="162"/>
        <v>0</v>
      </c>
      <c r="BE156" s="38">
        <f t="shared" si="162"/>
        <v>0</v>
      </c>
      <c r="BF156" s="38">
        <f t="shared" si="162"/>
        <v>0</v>
      </c>
      <c r="BG156" s="38">
        <f t="shared" si="162"/>
        <v>147452.68</v>
      </c>
      <c r="BH156" s="38">
        <f t="shared" si="162"/>
        <v>0</v>
      </c>
      <c r="BI156" s="38">
        <f t="shared" si="162"/>
        <v>0</v>
      </c>
      <c r="BJ156" s="38">
        <f t="shared" si="162"/>
        <v>0</v>
      </c>
      <c r="BK156" s="38">
        <f t="shared" si="162"/>
        <v>0</v>
      </c>
      <c r="BL156" s="38">
        <f t="shared" si="162"/>
        <v>0</v>
      </c>
      <c r="BM156" s="38">
        <f t="shared" si="162"/>
        <v>0</v>
      </c>
      <c r="BN156" s="38">
        <f t="shared" si="162"/>
        <v>274102.73</v>
      </c>
      <c r="BO156" s="38">
        <f aca="true" t="shared" si="163" ref="BO156:DZ156">ROUND(IF((AND((BO101&lt;=459),(BO137&lt;=BO12)))=TRUE(),0,IF(BO154=0,0,BO121*BO146*(BO135-BO152))),2)</f>
        <v>94620.17</v>
      </c>
      <c r="BP156" s="38">
        <f t="shared" si="163"/>
        <v>0</v>
      </c>
      <c r="BQ156" s="38">
        <f t="shared" si="163"/>
        <v>0</v>
      </c>
      <c r="BR156" s="38">
        <f t="shared" si="163"/>
        <v>304047.66</v>
      </c>
      <c r="BS156" s="38">
        <f t="shared" si="163"/>
        <v>0</v>
      </c>
      <c r="BT156" s="38">
        <f t="shared" si="163"/>
        <v>0</v>
      </c>
      <c r="BU156" s="38">
        <f t="shared" si="163"/>
        <v>0</v>
      </c>
      <c r="BV156" s="38">
        <f t="shared" si="163"/>
        <v>0</v>
      </c>
      <c r="BW156" s="38">
        <f t="shared" si="163"/>
        <v>0</v>
      </c>
      <c r="BX156" s="38">
        <f t="shared" si="163"/>
        <v>0</v>
      </c>
      <c r="BY156" s="38">
        <f t="shared" si="163"/>
        <v>245066.84</v>
      </c>
      <c r="BZ156" s="38">
        <f t="shared" si="163"/>
        <v>0</v>
      </c>
      <c r="CA156" s="38">
        <f t="shared" si="163"/>
        <v>0</v>
      </c>
      <c r="CB156" s="38">
        <f t="shared" si="163"/>
        <v>0</v>
      </c>
      <c r="CC156" s="38">
        <f t="shared" si="163"/>
        <v>0</v>
      </c>
      <c r="CD156" s="38">
        <f t="shared" si="163"/>
        <v>0</v>
      </c>
      <c r="CE156" s="38">
        <f t="shared" si="163"/>
        <v>0</v>
      </c>
      <c r="CF156" s="38">
        <f t="shared" si="163"/>
        <v>0</v>
      </c>
      <c r="CG156" s="38">
        <f t="shared" si="163"/>
        <v>0</v>
      </c>
      <c r="CH156" s="38">
        <f t="shared" si="163"/>
        <v>0</v>
      </c>
      <c r="CI156" s="38">
        <f t="shared" si="163"/>
        <v>69499.92</v>
      </c>
      <c r="CJ156" s="38">
        <f t="shared" si="163"/>
        <v>350671.66</v>
      </c>
      <c r="CK156" s="38">
        <f t="shared" si="163"/>
        <v>0</v>
      </c>
      <c r="CL156" s="38">
        <f t="shared" si="163"/>
        <v>0</v>
      </c>
      <c r="CM156" s="38">
        <f t="shared" si="163"/>
        <v>78822.24</v>
      </c>
      <c r="CN156" s="38">
        <f t="shared" si="163"/>
        <v>0</v>
      </c>
      <c r="CO156" s="38">
        <f t="shared" si="163"/>
        <v>0</v>
      </c>
      <c r="CP156" s="38">
        <f t="shared" si="163"/>
        <v>0</v>
      </c>
      <c r="CQ156" s="38">
        <f t="shared" si="163"/>
        <v>183620.42</v>
      </c>
      <c r="CR156" s="38">
        <f t="shared" si="163"/>
        <v>0</v>
      </c>
      <c r="CS156" s="38">
        <f t="shared" si="163"/>
        <v>0</v>
      </c>
      <c r="CT156" s="38">
        <f t="shared" si="163"/>
        <v>0</v>
      </c>
      <c r="CU156" s="38">
        <f t="shared" si="163"/>
        <v>0</v>
      </c>
      <c r="CV156" s="38">
        <f t="shared" si="163"/>
        <v>0</v>
      </c>
      <c r="CW156" s="38">
        <f t="shared" si="163"/>
        <v>0</v>
      </c>
      <c r="CX156" s="38">
        <f t="shared" si="163"/>
        <v>0</v>
      </c>
      <c r="CY156" s="38">
        <f t="shared" si="163"/>
        <v>0</v>
      </c>
      <c r="CZ156" s="38">
        <f t="shared" si="163"/>
        <v>79020.67</v>
      </c>
      <c r="DA156" s="38">
        <f t="shared" si="163"/>
        <v>0</v>
      </c>
      <c r="DB156" s="38">
        <f t="shared" si="163"/>
        <v>0</v>
      </c>
      <c r="DC156" s="38">
        <f t="shared" si="163"/>
        <v>0</v>
      </c>
      <c r="DD156" s="38">
        <f t="shared" si="163"/>
        <v>0</v>
      </c>
      <c r="DE156" s="38">
        <f t="shared" si="163"/>
        <v>0</v>
      </c>
      <c r="DF156" s="38">
        <f t="shared" si="163"/>
        <v>331324.03</v>
      </c>
      <c r="DG156" s="38">
        <f t="shared" si="163"/>
        <v>0</v>
      </c>
      <c r="DH156" s="38">
        <f t="shared" si="163"/>
        <v>0</v>
      </c>
      <c r="DI156" s="38">
        <f t="shared" si="163"/>
        <v>486762.75</v>
      </c>
      <c r="DJ156" s="38">
        <f t="shared" si="163"/>
        <v>2583.9</v>
      </c>
      <c r="DK156" s="38">
        <f t="shared" si="163"/>
        <v>0</v>
      </c>
      <c r="DL156" s="38">
        <f t="shared" si="163"/>
        <v>1163234.99</v>
      </c>
      <c r="DM156" s="38">
        <f t="shared" si="163"/>
        <v>0</v>
      </c>
      <c r="DN156" s="38">
        <f t="shared" si="163"/>
        <v>140463.78</v>
      </c>
      <c r="DO156" s="38">
        <f t="shared" si="163"/>
        <v>985111.1</v>
      </c>
      <c r="DP156" s="38">
        <f t="shared" si="163"/>
        <v>0</v>
      </c>
      <c r="DQ156" s="38">
        <f t="shared" si="163"/>
        <v>24680.35</v>
      </c>
      <c r="DR156" s="38">
        <f t="shared" si="163"/>
        <v>499726.76</v>
      </c>
      <c r="DS156" s="38">
        <f t="shared" si="163"/>
        <v>452954.78</v>
      </c>
      <c r="DT156" s="38">
        <f t="shared" si="163"/>
        <v>0</v>
      </c>
      <c r="DU156" s="38">
        <f t="shared" si="163"/>
        <v>0</v>
      </c>
      <c r="DV156" s="38">
        <f t="shared" si="163"/>
        <v>0</v>
      </c>
      <c r="DW156" s="38">
        <f t="shared" si="163"/>
        <v>0</v>
      </c>
      <c r="DX156" s="38">
        <f t="shared" si="163"/>
        <v>0</v>
      </c>
      <c r="DY156" s="38">
        <f t="shared" si="163"/>
        <v>0</v>
      </c>
      <c r="DZ156" s="38">
        <f t="shared" si="163"/>
        <v>0</v>
      </c>
      <c r="EA156" s="38">
        <f aca="true" t="shared" si="164" ref="EA156:FX156">ROUND(IF((AND((EA101&lt;=459),(EA137&lt;=EA12)))=TRUE(),0,IF(EA154=0,0,EA121*EA146*(EA135-EA152))),2)</f>
        <v>0</v>
      </c>
      <c r="EB156" s="38">
        <f t="shared" si="164"/>
        <v>23420.36</v>
      </c>
      <c r="EC156" s="38">
        <f t="shared" si="164"/>
        <v>0</v>
      </c>
      <c r="ED156" s="38">
        <f t="shared" si="164"/>
        <v>0</v>
      </c>
      <c r="EE156" s="38">
        <f t="shared" si="164"/>
        <v>0</v>
      </c>
      <c r="EF156" s="38">
        <f t="shared" si="164"/>
        <v>527480.6</v>
      </c>
      <c r="EG156" s="38">
        <f t="shared" si="164"/>
        <v>0</v>
      </c>
      <c r="EH156" s="38">
        <f t="shared" si="164"/>
        <v>0</v>
      </c>
      <c r="EI156" s="38">
        <f t="shared" si="164"/>
        <v>5718800.47</v>
      </c>
      <c r="EJ156" s="38">
        <f t="shared" si="164"/>
        <v>0</v>
      </c>
      <c r="EK156" s="38">
        <f t="shared" si="164"/>
        <v>0</v>
      </c>
      <c r="EL156" s="38">
        <f t="shared" si="164"/>
        <v>0</v>
      </c>
      <c r="EM156" s="38">
        <f t="shared" si="164"/>
        <v>99568.52</v>
      </c>
      <c r="EN156" s="38">
        <f t="shared" si="164"/>
        <v>424208.59</v>
      </c>
      <c r="EO156" s="38">
        <f t="shared" si="164"/>
        <v>0</v>
      </c>
      <c r="EP156" s="38">
        <f t="shared" si="164"/>
        <v>0</v>
      </c>
      <c r="EQ156" s="38">
        <f t="shared" si="164"/>
        <v>0</v>
      </c>
      <c r="ER156" s="38">
        <f t="shared" si="164"/>
        <v>0</v>
      </c>
      <c r="ES156" s="38">
        <f t="shared" si="164"/>
        <v>0</v>
      </c>
      <c r="ET156" s="38">
        <f t="shared" si="164"/>
        <v>0</v>
      </c>
      <c r="EU156" s="38">
        <f t="shared" si="164"/>
        <v>642524.95</v>
      </c>
      <c r="EV156" s="38">
        <f t="shared" si="164"/>
        <v>0</v>
      </c>
      <c r="EW156" s="38">
        <f t="shared" si="164"/>
        <v>0</v>
      </c>
      <c r="EX156" s="38">
        <f t="shared" si="164"/>
        <v>0</v>
      </c>
      <c r="EY156" s="38">
        <f t="shared" si="164"/>
        <v>0</v>
      </c>
      <c r="EZ156" s="38">
        <f t="shared" si="164"/>
        <v>0</v>
      </c>
      <c r="FA156" s="38">
        <f t="shared" si="164"/>
        <v>0</v>
      </c>
      <c r="FB156" s="38">
        <f t="shared" si="164"/>
        <v>0</v>
      </c>
      <c r="FC156" s="38">
        <f t="shared" si="164"/>
        <v>0</v>
      </c>
      <c r="FD156" s="38">
        <f t="shared" si="164"/>
        <v>0</v>
      </c>
      <c r="FE156" s="38">
        <f t="shared" si="164"/>
        <v>0</v>
      </c>
      <c r="FF156" s="38">
        <f t="shared" si="164"/>
        <v>0</v>
      </c>
      <c r="FG156" s="38">
        <f t="shared" si="164"/>
        <v>0</v>
      </c>
      <c r="FH156" s="38">
        <f t="shared" si="164"/>
        <v>0</v>
      </c>
      <c r="FI156" s="38">
        <f t="shared" si="164"/>
        <v>179695.49</v>
      </c>
      <c r="FJ156" s="38">
        <f t="shared" si="164"/>
        <v>0</v>
      </c>
      <c r="FK156" s="38">
        <f t="shared" si="164"/>
        <v>138334.97</v>
      </c>
      <c r="FL156" s="38">
        <f t="shared" si="164"/>
        <v>0</v>
      </c>
      <c r="FM156" s="38">
        <f t="shared" si="164"/>
        <v>0</v>
      </c>
      <c r="FN156" s="38">
        <f t="shared" si="164"/>
        <v>4136045.25</v>
      </c>
      <c r="FO156" s="38">
        <f t="shared" si="164"/>
        <v>0</v>
      </c>
      <c r="FP156" s="38">
        <f t="shared" si="164"/>
        <v>773082.74</v>
      </c>
      <c r="FQ156" s="38">
        <f t="shared" si="164"/>
        <v>114484.84</v>
      </c>
      <c r="FR156" s="38">
        <f t="shared" si="164"/>
        <v>0</v>
      </c>
      <c r="FS156" s="38">
        <f t="shared" si="164"/>
        <v>0</v>
      </c>
      <c r="FT156" s="38">
        <f t="shared" si="164"/>
        <v>0</v>
      </c>
      <c r="FU156" s="38">
        <f t="shared" si="164"/>
        <v>170508.81</v>
      </c>
      <c r="FV156" s="38">
        <f t="shared" si="164"/>
        <v>31165.56</v>
      </c>
      <c r="FW156" s="38">
        <f t="shared" si="164"/>
        <v>0</v>
      </c>
      <c r="FX156" s="38">
        <f t="shared" si="164"/>
        <v>0</v>
      </c>
      <c r="FY156" s="38"/>
      <c r="FZ156" s="38"/>
      <c r="GA156" s="38"/>
      <c r="GB156" s="38"/>
      <c r="GC156" s="38"/>
      <c r="GD156" s="38"/>
      <c r="GG156" s="12"/>
    </row>
    <row r="157" spans="1:189" ht="15">
      <c r="A157" s="40"/>
      <c r="B157" s="2" t="s">
        <v>464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9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G157" s="12"/>
    </row>
    <row r="158" spans="1:189" ht="15">
      <c r="A158" s="11" t="s">
        <v>465</v>
      </c>
      <c r="B158" s="2" t="s">
        <v>466</v>
      </c>
      <c r="C158" s="38">
        <f aca="true" t="shared" si="165" ref="C158:BN158">ROUND(IF((AND((C101&lt;=459),(C137&lt;=C12)))=TRUE(),0,+C154+C156),2)</f>
        <v>4417207.82</v>
      </c>
      <c r="D158" s="38">
        <f t="shared" si="165"/>
        <v>0</v>
      </c>
      <c r="E158" s="38">
        <f t="shared" si="165"/>
        <v>7465871.36</v>
      </c>
      <c r="F158" s="38">
        <f t="shared" si="165"/>
        <v>0</v>
      </c>
      <c r="G158" s="38">
        <f t="shared" si="165"/>
        <v>0</v>
      </c>
      <c r="H158" s="38">
        <f t="shared" si="165"/>
        <v>0</v>
      </c>
      <c r="I158" s="38">
        <f t="shared" si="165"/>
        <v>10767773.95</v>
      </c>
      <c r="J158" s="38">
        <f t="shared" si="165"/>
        <v>1300460.02</v>
      </c>
      <c r="K158" s="38">
        <f t="shared" si="165"/>
        <v>0</v>
      </c>
      <c r="L158" s="38">
        <f t="shared" si="165"/>
        <v>1580022.59</v>
      </c>
      <c r="M158" s="38">
        <f t="shared" si="165"/>
        <v>1853926.83</v>
      </c>
      <c r="N158" s="38">
        <f t="shared" si="165"/>
        <v>0</v>
      </c>
      <c r="O158" s="38">
        <f t="shared" si="165"/>
        <v>0</v>
      </c>
      <c r="P158" s="38">
        <f t="shared" si="165"/>
        <v>0</v>
      </c>
      <c r="Q158" s="38">
        <f t="shared" si="165"/>
        <v>23793429.2</v>
      </c>
      <c r="R158" s="38">
        <f t="shared" si="165"/>
        <v>0</v>
      </c>
      <c r="S158" s="38">
        <f t="shared" si="165"/>
        <v>569153.2</v>
      </c>
      <c r="T158" s="38">
        <f t="shared" si="165"/>
        <v>0</v>
      </c>
      <c r="U158" s="38">
        <f t="shared" si="165"/>
        <v>0</v>
      </c>
      <c r="V158" s="38">
        <f t="shared" si="165"/>
        <v>0</v>
      </c>
      <c r="W158" s="39">
        <f t="shared" si="165"/>
        <v>0</v>
      </c>
      <c r="X158" s="38">
        <f t="shared" si="165"/>
        <v>0</v>
      </c>
      <c r="Y158" s="38">
        <f t="shared" si="165"/>
        <v>443842.56</v>
      </c>
      <c r="Z158" s="38">
        <f t="shared" si="165"/>
        <v>0</v>
      </c>
      <c r="AA158" s="38">
        <f t="shared" si="165"/>
        <v>0</v>
      </c>
      <c r="AB158" s="38">
        <f t="shared" si="165"/>
        <v>0</v>
      </c>
      <c r="AC158" s="38">
        <f t="shared" si="165"/>
        <v>305722.43</v>
      </c>
      <c r="AD158" s="38">
        <f t="shared" si="165"/>
        <v>0</v>
      </c>
      <c r="AE158" s="38">
        <f t="shared" si="165"/>
        <v>0</v>
      </c>
      <c r="AF158" s="38">
        <f t="shared" si="165"/>
        <v>0</v>
      </c>
      <c r="AG158" s="38">
        <f t="shared" si="165"/>
        <v>0</v>
      </c>
      <c r="AH158" s="38">
        <f t="shared" si="165"/>
        <v>531331.03</v>
      </c>
      <c r="AI158" s="38">
        <f t="shared" si="165"/>
        <v>0</v>
      </c>
      <c r="AJ158" s="38">
        <f t="shared" si="165"/>
        <v>0</v>
      </c>
      <c r="AK158" s="38">
        <f t="shared" si="165"/>
        <v>0</v>
      </c>
      <c r="AL158" s="38">
        <f t="shared" si="165"/>
        <v>0</v>
      </c>
      <c r="AM158" s="38">
        <f t="shared" si="165"/>
        <v>334124.82</v>
      </c>
      <c r="AN158" s="38">
        <f t="shared" si="165"/>
        <v>0</v>
      </c>
      <c r="AO158" s="38">
        <f t="shared" si="165"/>
        <v>1528408.69</v>
      </c>
      <c r="AP158" s="38">
        <f t="shared" si="165"/>
        <v>61266472.25</v>
      </c>
      <c r="AQ158" s="38">
        <f t="shared" si="165"/>
        <v>0</v>
      </c>
      <c r="AR158" s="38">
        <f t="shared" si="165"/>
        <v>0</v>
      </c>
      <c r="AS158" s="38">
        <f t="shared" si="165"/>
        <v>0</v>
      </c>
      <c r="AT158" s="38">
        <f t="shared" si="165"/>
        <v>0</v>
      </c>
      <c r="AU158" s="38">
        <f t="shared" si="165"/>
        <v>0</v>
      </c>
      <c r="AV158" s="38">
        <f t="shared" si="165"/>
        <v>0</v>
      </c>
      <c r="AW158" s="38">
        <f t="shared" si="165"/>
        <v>0</v>
      </c>
      <c r="AX158" s="38">
        <f t="shared" si="165"/>
        <v>0</v>
      </c>
      <c r="AY158" s="38">
        <f t="shared" si="165"/>
        <v>202043.55</v>
      </c>
      <c r="AZ158" s="38">
        <f t="shared" si="165"/>
        <v>6842513.03</v>
      </c>
      <c r="BA158" s="38">
        <f t="shared" si="165"/>
        <v>0</v>
      </c>
      <c r="BB158" s="38">
        <f t="shared" si="165"/>
        <v>0</v>
      </c>
      <c r="BC158" s="38">
        <f t="shared" si="165"/>
        <v>12459984.39</v>
      </c>
      <c r="BD158" s="38">
        <f t="shared" si="165"/>
        <v>0</v>
      </c>
      <c r="BE158" s="38">
        <f t="shared" si="165"/>
        <v>0</v>
      </c>
      <c r="BF158" s="38">
        <f t="shared" si="165"/>
        <v>0</v>
      </c>
      <c r="BG158" s="38">
        <f t="shared" si="165"/>
        <v>441079.81</v>
      </c>
      <c r="BH158" s="38">
        <f t="shared" si="165"/>
        <v>0</v>
      </c>
      <c r="BI158" s="38">
        <f t="shared" si="165"/>
        <v>0</v>
      </c>
      <c r="BJ158" s="38">
        <f t="shared" si="165"/>
        <v>0</v>
      </c>
      <c r="BK158" s="38">
        <f t="shared" si="165"/>
        <v>0</v>
      </c>
      <c r="BL158" s="38">
        <f t="shared" si="165"/>
        <v>0</v>
      </c>
      <c r="BM158" s="38">
        <f t="shared" si="165"/>
        <v>0</v>
      </c>
      <c r="BN158" s="38">
        <f t="shared" si="165"/>
        <v>1325776.3</v>
      </c>
      <c r="BO158" s="38">
        <f aca="true" t="shared" si="166" ref="BO158:DZ158">ROUND(IF((AND((BO101&lt;=459),(BO137&lt;=BO12)))=TRUE(),0,+BO154+BO156),2)</f>
        <v>555739.37</v>
      </c>
      <c r="BP158" s="38">
        <f t="shared" si="166"/>
        <v>0</v>
      </c>
      <c r="BQ158" s="38">
        <f t="shared" si="166"/>
        <v>0</v>
      </c>
      <c r="BR158" s="38">
        <f t="shared" si="166"/>
        <v>1632884</v>
      </c>
      <c r="BS158" s="38">
        <f t="shared" si="166"/>
        <v>0</v>
      </c>
      <c r="BT158" s="38">
        <f t="shared" si="166"/>
        <v>0</v>
      </c>
      <c r="BU158" s="38">
        <f t="shared" si="166"/>
        <v>0</v>
      </c>
      <c r="BV158" s="38">
        <f t="shared" si="166"/>
        <v>0</v>
      </c>
      <c r="BW158" s="38">
        <f t="shared" si="166"/>
        <v>0</v>
      </c>
      <c r="BX158" s="38">
        <f t="shared" si="166"/>
        <v>0</v>
      </c>
      <c r="BY158" s="38">
        <f t="shared" si="166"/>
        <v>407820.19</v>
      </c>
      <c r="BZ158" s="38">
        <f t="shared" si="166"/>
        <v>0</v>
      </c>
      <c r="CA158" s="38">
        <f t="shared" si="166"/>
        <v>0</v>
      </c>
      <c r="CB158" s="38">
        <f t="shared" si="166"/>
        <v>0</v>
      </c>
      <c r="CC158" s="38">
        <f t="shared" si="166"/>
        <v>0</v>
      </c>
      <c r="CD158" s="38">
        <f t="shared" si="166"/>
        <v>0</v>
      </c>
      <c r="CE158" s="38">
        <f t="shared" si="166"/>
        <v>0</v>
      </c>
      <c r="CF158" s="38">
        <f t="shared" si="166"/>
        <v>0</v>
      </c>
      <c r="CG158" s="38">
        <f t="shared" si="166"/>
        <v>0</v>
      </c>
      <c r="CH158" s="38">
        <f t="shared" si="166"/>
        <v>0</v>
      </c>
      <c r="CI158" s="38">
        <f t="shared" si="166"/>
        <v>291634.57</v>
      </c>
      <c r="CJ158" s="38">
        <f t="shared" si="166"/>
        <v>688075.87</v>
      </c>
      <c r="CK158" s="38">
        <f t="shared" si="166"/>
        <v>0</v>
      </c>
      <c r="CL158" s="38">
        <f t="shared" si="166"/>
        <v>0</v>
      </c>
      <c r="CM158" s="38">
        <f t="shared" si="166"/>
        <v>331937.82</v>
      </c>
      <c r="CN158" s="38">
        <f t="shared" si="166"/>
        <v>0</v>
      </c>
      <c r="CO158" s="38">
        <f t="shared" si="166"/>
        <v>0</v>
      </c>
      <c r="CP158" s="38">
        <f t="shared" si="166"/>
        <v>0</v>
      </c>
      <c r="CQ158" s="38">
        <f t="shared" si="166"/>
        <v>592529.78</v>
      </c>
      <c r="CR158" s="38">
        <f t="shared" si="166"/>
        <v>0</v>
      </c>
      <c r="CS158" s="38">
        <f t="shared" si="166"/>
        <v>0</v>
      </c>
      <c r="CT158" s="38">
        <f t="shared" si="166"/>
        <v>0</v>
      </c>
      <c r="CU158" s="38">
        <f t="shared" si="166"/>
        <v>0</v>
      </c>
      <c r="CV158" s="38">
        <f t="shared" si="166"/>
        <v>0</v>
      </c>
      <c r="CW158" s="38">
        <f t="shared" si="166"/>
        <v>0</v>
      </c>
      <c r="CX158" s="38">
        <f t="shared" si="166"/>
        <v>0</v>
      </c>
      <c r="CY158" s="38">
        <f t="shared" si="166"/>
        <v>0</v>
      </c>
      <c r="CZ158" s="38">
        <f t="shared" si="166"/>
        <v>710803.74</v>
      </c>
      <c r="DA158" s="38">
        <f t="shared" si="166"/>
        <v>0</v>
      </c>
      <c r="DB158" s="38">
        <f t="shared" si="166"/>
        <v>0</v>
      </c>
      <c r="DC158" s="38">
        <f t="shared" si="166"/>
        <v>0</v>
      </c>
      <c r="DD158" s="38">
        <f t="shared" si="166"/>
        <v>0</v>
      </c>
      <c r="DE158" s="38">
        <f t="shared" si="166"/>
        <v>0</v>
      </c>
      <c r="DF158" s="38">
        <f t="shared" si="166"/>
        <v>6476251.32</v>
      </c>
      <c r="DG158" s="38">
        <f t="shared" si="166"/>
        <v>0</v>
      </c>
      <c r="DH158" s="38">
        <f t="shared" si="166"/>
        <v>0</v>
      </c>
      <c r="DI158" s="38">
        <f t="shared" si="166"/>
        <v>1264862.83</v>
      </c>
      <c r="DJ158" s="38">
        <f t="shared" si="166"/>
        <v>219678.59</v>
      </c>
      <c r="DK158" s="38">
        <f t="shared" si="166"/>
        <v>0</v>
      </c>
      <c r="DL158" s="38">
        <f t="shared" si="166"/>
        <v>2948876.49</v>
      </c>
      <c r="DM158" s="38">
        <f t="shared" si="166"/>
        <v>0</v>
      </c>
      <c r="DN158" s="38">
        <f t="shared" si="166"/>
        <v>577574.58</v>
      </c>
      <c r="DO158" s="38">
        <f t="shared" si="166"/>
        <v>1874586.15</v>
      </c>
      <c r="DP158" s="38">
        <f t="shared" si="166"/>
        <v>0</v>
      </c>
      <c r="DQ158" s="38">
        <f t="shared" si="166"/>
        <v>185321.66</v>
      </c>
      <c r="DR158" s="38">
        <f t="shared" si="166"/>
        <v>885553.28</v>
      </c>
      <c r="DS158" s="38">
        <f t="shared" si="166"/>
        <v>708904.99</v>
      </c>
      <c r="DT158" s="38">
        <f t="shared" si="166"/>
        <v>0</v>
      </c>
      <c r="DU158" s="38">
        <f t="shared" si="166"/>
        <v>0</v>
      </c>
      <c r="DV158" s="38">
        <f t="shared" si="166"/>
        <v>0</v>
      </c>
      <c r="DW158" s="38">
        <f t="shared" si="166"/>
        <v>0</v>
      </c>
      <c r="DX158" s="38">
        <f t="shared" si="166"/>
        <v>0</v>
      </c>
      <c r="DY158" s="38">
        <f t="shared" si="166"/>
        <v>0</v>
      </c>
      <c r="DZ158" s="38">
        <f t="shared" si="166"/>
        <v>0</v>
      </c>
      <c r="EA158" s="38">
        <f aca="true" t="shared" si="167" ref="EA158:FX158">ROUND(IF((AND((EA101&lt;=459),(EA137&lt;=EA12)))=TRUE(),0,+EA154+EA156),2)</f>
        <v>0</v>
      </c>
      <c r="EB158" s="38">
        <f t="shared" si="167"/>
        <v>212528.43</v>
      </c>
      <c r="EC158" s="38">
        <f t="shared" si="167"/>
        <v>0</v>
      </c>
      <c r="ED158" s="38">
        <f t="shared" si="167"/>
        <v>0</v>
      </c>
      <c r="EE158" s="38">
        <f t="shared" si="167"/>
        <v>0</v>
      </c>
      <c r="EF158" s="38">
        <f t="shared" si="167"/>
        <v>978493.97</v>
      </c>
      <c r="EG158" s="38">
        <f t="shared" si="167"/>
        <v>0</v>
      </c>
      <c r="EH158" s="38">
        <f t="shared" si="167"/>
        <v>0</v>
      </c>
      <c r="EI158" s="38">
        <f t="shared" si="167"/>
        <v>10581241.43</v>
      </c>
      <c r="EJ158" s="38">
        <f t="shared" si="167"/>
        <v>0</v>
      </c>
      <c r="EK158" s="38">
        <f t="shared" si="167"/>
        <v>0</v>
      </c>
      <c r="EL158" s="38">
        <f t="shared" si="167"/>
        <v>0</v>
      </c>
      <c r="EM158" s="38">
        <f t="shared" si="167"/>
        <v>268891.62</v>
      </c>
      <c r="EN158" s="38">
        <f t="shared" si="167"/>
        <v>766420.53</v>
      </c>
      <c r="EO158" s="38">
        <f t="shared" si="167"/>
        <v>0</v>
      </c>
      <c r="EP158" s="38">
        <f t="shared" si="167"/>
        <v>0</v>
      </c>
      <c r="EQ158" s="38">
        <f t="shared" si="167"/>
        <v>0</v>
      </c>
      <c r="ER158" s="38">
        <f t="shared" si="167"/>
        <v>0</v>
      </c>
      <c r="ES158" s="38">
        <f t="shared" si="167"/>
        <v>0</v>
      </c>
      <c r="ET158" s="38">
        <f t="shared" si="167"/>
        <v>0</v>
      </c>
      <c r="EU158" s="38">
        <f t="shared" si="167"/>
        <v>824127.99</v>
      </c>
      <c r="EV158" s="38">
        <f t="shared" si="167"/>
        <v>0</v>
      </c>
      <c r="EW158" s="38">
        <f t="shared" si="167"/>
        <v>0</v>
      </c>
      <c r="EX158" s="38">
        <f t="shared" si="167"/>
        <v>0</v>
      </c>
      <c r="EY158" s="38">
        <f t="shared" si="167"/>
        <v>0</v>
      </c>
      <c r="EZ158" s="38">
        <f t="shared" si="167"/>
        <v>0</v>
      </c>
      <c r="FA158" s="38">
        <f t="shared" si="167"/>
        <v>0</v>
      </c>
      <c r="FB158" s="38">
        <f t="shared" si="167"/>
        <v>0</v>
      </c>
      <c r="FC158" s="38">
        <f t="shared" si="167"/>
        <v>0</v>
      </c>
      <c r="FD158" s="38">
        <f t="shared" si="167"/>
        <v>0</v>
      </c>
      <c r="FE158" s="38">
        <f t="shared" si="167"/>
        <v>0</v>
      </c>
      <c r="FF158" s="38">
        <f t="shared" si="167"/>
        <v>0</v>
      </c>
      <c r="FG158" s="38">
        <f t="shared" si="167"/>
        <v>0</v>
      </c>
      <c r="FH158" s="38">
        <f t="shared" si="167"/>
        <v>0</v>
      </c>
      <c r="FI158" s="38">
        <f t="shared" si="167"/>
        <v>708500.1</v>
      </c>
      <c r="FJ158" s="38">
        <f t="shared" si="167"/>
        <v>0</v>
      </c>
      <c r="FK158" s="38">
        <f t="shared" si="167"/>
        <v>774883.64</v>
      </c>
      <c r="FL158" s="38">
        <f t="shared" si="167"/>
        <v>0</v>
      </c>
      <c r="FM158" s="38">
        <f t="shared" si="167"/>
        <v>0</v>
      </c>
      <c r="FN158" s="38">
        <f t="shared" si="167"/>
        <v>9701705.1</v>
      </c>
      <c r="FO158" s="38">
        <f t="shared" si="167"/>
        <v>0</v>
      </c>
      <c r="FP158" s="38">
        <f t="shared" si="167"/>
        <v>1450992.28</v>
      </c>
      <c r="FQ158" s="38">
        <f t="shared" si="167"/>
        <v>369176.64</v>
      </c>
      <c r="FR158" s="38">
        <f t="shared" si="167"/>
        <v>0</v>
      </c>
      <c r="FS158" s="38">
        <f t="shared" si="167"/>
        <v>0</v>
      </c>
      <c r="FT158" s="38">
        <f t="shared" si="167"/>
        <v>0</v>
      </c>
      <c r="FU158" s="38">
        <f t="shared" si="167"/>
        <v>424356.13</v>
      </c>
      <c r="FV158" s="38">
        <f t="shared" si="167"/>
        <v>248517.7</v>
      </c>
      <c r="FW158" s="38">
        <f t="shared" si="167"/>
        <v>0</v>
      </c>
      <c r="FX158" s="38">
        <f t="shared" si="167"/>
        <v>0</v>
      </c>
      <c r="FY158" s="38"/>
      <c r="FZ158" s="38"/>
      <c r="GA158" s="38"/>
      <c r="GB158" s="38"/>
      <c r="GC158" s="38"/>
      <c r="GD158" s="38"/>
      <c r="GG158" s="12"/>
    </row>
    <row r="159" spans="1:189" ht="15">
      <c r="A159" s="40"/>
      <c r="B159" s="2" t="s">
        <v>467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9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GB159" s="38"/>
      <c r="GC159" s="38"/>
      <c r="GD159" s="38"/>
      <c r="GG159" s="12"/>
    </row>
    <row r="160" spans="1:189" ht="15">
      <c r="A160" s="11" t="s">
        <v>468</v>
      </c>
      <c r="B160" s="2" t="s">
        <v>469</v>
      </c>
      <c r="C160" s="38">
        <f>MAX(C148,C150,C158)</f>
        <v>4417207.82</v>
      </c>
      <c r="D160" s="38">
        <f aca="true" t="shared" si="168" ref="D160:BO160">MAX(D148,D150,D158)</f>
        <v>11559603.23</v>
      </c>
      <c r="E160" s="38">
        <f t="shared" si="168"/>
        <v>7465871.36</v>
      </c>
      <c r="F160" s="38">
        <f t="shared" si="168"/>
        <v>3913547.43</v>
      </c>
      <c r="G160" s="38">
        <f t="shared" si="168"/>
        <v>231386.69</v>
      </c>
      <c r="H160" s="38">
        <f t="shared" si="168"/>
        <v>151257.94</v>
      </c>
      <c r="I160" s="38">
        <f t="shared" si="168"/>
        <v>10767773.95</v>
      </c>
      <c r="J160" s="38">
        <f t="shared" si="168"/>
        <v>1300460.02</v>
      </c>
      <c r="K160" s="38">
        <f t="shared" si="168"/>
        <v>159185.5</v>
      </c>
      <c r="L160" s="38">
        <f t="shared" si="168"/>
        <v>1580022.59</v>
      </c>
      <c r="M160" s="38">
        <f t="shared" si="168"/>
        <v>1853926.83</v>
      </c>
      <c r="N160" s="38">
        <f t="shared" si="168"/>
        <v>9452403.19</v>
      </c>
      <c r="O160" s="38">
        <f t="shared" si="168"/>
        <v>2389652.62</v>
      </c>
      <c r="P160" s="38">
        <f t="shared" si="168"/>
        <v>116211.85</v>
      </c>
      <c r="Q160" s="38">
        <f t="shared" si="168"/>
        <v>23793429.2</v>
      </c>
      <c r="R160" s="38">
        <f t="shared" si="168"/>
        <v>161540.94</v>
      </c>
      <c r="S160" s="38">
        <f t="shared" si="168"/>
        <v>569153.2</v>
      </c>
      <c r="T160" s="38">
        <f t="shared" si="168"/>
        <v>75278.53</v>
      </c>
      <c r="U160" s="38">
        <f t="shared" si="168"/>
        <v>56593.93</v>
      </c>
      <c r="V160" s="38">
        <f t="shared" si="168"/>
        <v>130025.29</v>
      </c>
      <c r="W160" s="39">
        <f t="shared" si="168"/>
        <v>139028.69</v>
      </c>
      <c r="X160" s="38">
        <f t="shared" si="168"/>
        <v>35112.23</v>
      </c>
      <c r="Y160" s="38">
        <f t="shared" si="168"/>
        <v>443842.56</v>
      </c>
      <c r="Z160" s="38">
        <f t="shared" si="168"/>
        <v>150166.56</v>
      </c>
      <c r="AA160" s="38">
        <f t="shared" si="168"/>
        <v>6578345.15</v>
      </c>
      <c r="AB160" s="38">
        <f t="shared" si="168"/>
        <v>4168469.47</v>
      </c>
      <c r="AC160" s="38">
        <f t="shared" si="168"/>
        <v>305722.43</v>
      </c>
      <c r="AD160" s="38">
        <f t="shared" si="168"/>
        <v>302461.03</v>
      </c>
      <c r="AE160" s="38">
        <f t="shared" si="168"/>
        <v>65876.05</v>
      </c>
      <c r="AF160" s="38">
        <f t="shared" si="168"/>
        <v>61250.36</v>
      </c>
      <c r="AG160" s="38">
        <f t="shared" si="168"/>
        <v>177259.91</v>
      </c>
      <c r="AH160" s="38">
        <f t="shared" si="168"/>
        <v>531331.03</v>
      </c>
      <c r="AI160" s="38">
        <f t="shared" si="168"/>
        <v>133065.88</v>
      </c>
      <c r="AJ160" s="38">
        <f t="shared" si="168"/>
        <v>169127.29</v>
      </c>
      <c r="AK160" s="38">
        <f t="shared" si="168"/>
        <v>234302.64</v>
      </c>
      <c r="AL160" s="38">
        <f t="shared" si="168"/>
        <v>233350.55</v>
      </c>
      <c r="AM160" s="38">
        <f t="shared" si="168"/>
        <v>334124.82</v>
      </c>
      <c r="AN160" s="38">
        <f t="shared" si="168"/>
        <v>129999.28</v>
      </c>
      <c r="AO160" s="38">
        <f t="shared" si="168"/>
        <v>1528408.69</v>
      </c>
      <c r="AP160" s="38">
        <f t="shared" si="168"/>
        <v>61266472.25</v>
      </c>
      <c r="AQ160" s="38">
        <f t="shared" si="168"/>
        <v>121380.02</v>
      </c>
      <c r="AR160" s="38">
        <f t="shared" si="168"/>
        <v>4768059.81</v>
      </c>
      <c r="AS160" s="38">
        <f t="shared" si="168"/>
        <v>1953891.74</v>
      </c>
      <c r="AT160" s="38">
        <f t="shared" si="168"/>
        <v>280345.4</v>
      </c>
      <c r="AU160" s="38">
        <f t="shared" si="168"/>
        <v>99218.87</v>
      </c>
      <c r="AV160" s="38">
        <f t="shared" si="168"/>
        <v>154654.14</v>
      </c>
      <c r="AW160" s="38">
        <f t="shared" si="168"/>
        <v>66954.56</v>
      </c>
      <c r="AX160" s="38">
        <f t="shared" si="168"/>
        <v>12964.85</v>
      </c>
      <c r="AY160" s="38">
        <f t="shared" si="168"/>
        <v>202043.55</v>
      </c>
      <c r="AZ160" s="38">
        <f t="shared" si="168"/>
        <v>6842513.03</v>
      </c>
      <c r="BA160" s="38">
        <f t="shared" si="168"/>
        <v>2417586.56</v>
      </c>
      <c r="BB160" s="38">
        <f t="shared" si="168"/>
        <v>1937732.01</v>
      </c>
      <c r="BC160" s="38">
        <f t="shared" si="168"/>
        <v>12459984.39</v>
      </c>
      <c r="BD160" s="38">
        <f t="shared" si="168"/>
        <v>495845.95</v>
      </c>
      <c r="BE160" s="38">
        <f t="shared" si="168"/>
        <v>318564.66</v>
      </c>
      <c r="BF160" s="38">
        <f t="shared" si="168"/>
        <v>1896678.35</v>
      </c>
      <c r="BG160" s="38">
        <f t="shared" si="168"/>
        <v>441079.81</v>
      </c>
      <c r="BH160" s="38">
        <f t="shared" si="168"/>
        <v>121140.4</v>
      </c>
      <c r="BI160" s="38">
        <f t="shared" si="168"/>
        <v>146002.33</v>
      </c>
      <c r="BJ160" s="38">
        <f t="shared" si="168"/>
        <v>449240.99</v>
      </c>
      <c r="BK160" s="38">
        <f t="shared" si="168"/>
        <v>1793232.87</v>
      </c>
      <c r="BL160" s="38">
        <f t="shared" si="168"/>
        <v>96309.13</v>
      </c>
      <c r="BM160" s="38">
        <f t="shared" si="168"/>
        <v>156797.65</v>
      </c>
      <c r="BN160" s="38">
        <f t="shared" si="168"/>
        <v>1325776.3</v>
      </c>
      <c r="BO160" s="38">
        <f t="shared" si="168"/>
        <v>555739.37</v>
      </c>
      <c r="BP160" s="38">
        <f aca="true" t="shared" si="169" ref="BP160:EA160">MAX(BP148,BP150,BP158)</f>
        <v>101855.15</v>
      </c>
      <c r="BQ160" s="38">
        <f t="shared" si="169"/>
        <v>1617557.12</v>
      </c>
      <c r="BR160" s="38">
        <f t="shared" si="169"/>
        <v>1632884</v>
      </c>
      <c r="BS160" s="38">
        <f t="shared" si="169"/>
        <v>335276.84</v>
      </c>
      <c r="BT160" s="38">
        <f t="shared" si="169"/>
        <v>96463.62</v>
      </c>
      <c r="BU160" s="38">
        <f t="shared" si="169"/>
        <v>144629.47</v>
      </c>
      <c r="BV160" s="38">
        <f t="shared" si="169"/>
        <v>242716.4</v>
      </c>
      <c r="BW160" s="38">
        <f t="shared" si="169"/>
        <v>321008.21</v>
      </c>
      <c r="BX160" s="38">
        <f t="shared" si="169"/>
        <v>21434.33</v>
      </c>
      <c r="BY160" s="38">
        <f t="shared" si="169"/>
        <v>407820.19</v>
      </c>
      <c r="BZ160" s="38">
        <f t="shared" si="169"/>
        <v>100753.56</v>
      </c>
      <c r="CA160" s="38">
        <f t="shared" si="169"/>
        <v>95419.16</v>
      </c>
      <c r="CB160" s="38">
        <f t="shared" si="169"/>
        <v>18826581.17</v>
      </c>
      <c r="CC160" s="38">
        <f t="shared" si="169"/>
        <v>71202.28</v>
      </c>
      <c r="CD160" s="38">
        <f t="shared" si="169"/>
        <v>44869.49</v>
      </c>
      <c r="CE160" s="38">
        <f t="shared" si="169"/>
        <v>67485.84</v>
      </c>
      <c r="CF160" s="38">
        <f t="shared" si="169"/>
        <v>65374.98</v>
      </c>
      <c r="CG160" s="38">
        <f t="shared" si="169"/>
        <v>66234.07</v>
      </c>
      <c r="CH160" s="38">
        <f t="shared" si="169"/>
        <v>106227.42</v>
      </c>
      <c r="CI160" s="38">
        <f t="shared" si="169"/>
        <v>291634.57</v>
      </c>
      <c r="CJ160" s="38">
        <f t="shared" si="169"/>
        <v>688075.87</v>
      </c>
      <c r="CK160" s="38">
        <f t="shared" si="169"/>
        <v>995502.99</v>
      </c>
      <c r="CL160" s="38">
        <f t="shared" si="169"/>
        <v>298687.59</v>
      </c>
      <c r="CM160" s="38">
        <f t="shared" si="169"/>
        <v>331937.82</v>
      </c>
      <c r="CN160" s="38">
        <f t="shared" si="169"/>
        <v>5767356.24</v>
      </c>
      <c r="CO160" s="38">
        <f t="shared" si="169"/>
        <v>3667695.18</v>
      </c>
      <c r="CP160" s="38">
        <f t="shared" si="169"/>
        <v>299395.21</v>
      </c>
      <c r="CQ160" s="38">
        <f t="shared" si="169"/>
        <v>592529.78</v>
      </c>
      <c r="CR160" s="38">
        <f t="shared" si="169"/>
        <v>82210.02</v>
      </c>
      <c r="CS160" s="38">
        <f t="shared" si="169"/>
        <v>108270.67</v>
      </c>
      <c r="CT160" s="38">
        <f t="shared" si="169"/>
        <v>38264.56</v>
      </c>
      <c r="CU160" s="38">
        <f t="shared" si="169"/>
        <v>57083.92</v>
      </c>
      <c r="CV160" s="38">
        <f t="shared" si="169"/>
        <v>29948.14</v>
      </c>
      <c r="CW160" s="38">
        <f t="shared" si="169"/>
        <v>110054.77</v>
      </c>
      <c r="CX160" s="38">
        <f t="shared" si="169"/>
        <v>159123.58</v>
      </c>
      <c r="CY160" s="38">
        <f t="shared" si="169"/>
        <v>87509.48</v>
      </c>
      <c r="CZ160" s="38">
        <f t="shared" si="169"/>
        <v>710803.74</v>
      </c>
      <c r="DA160" s="38">
        <f t="shared" si="169"/>
        <v>69671.75</v>
      </c>
      <c r="DB160" s="38">
        <f t="shared" si="169"/>
        <v>69182.73</v>
      </c>
      <c r="DC160" s="38">
        <f t="shared" si="169"/>
        <v>78720.97</v>
      </c>
      <c r="DD160" s="38">
        <f t="shared" si="169"/>
        <v>66810.47</v>
      </c>
      <c r="DE160" s="38">
        <f t="shared" si="169"/>
        <v>127157.46</v>
      </c>
      <c r="DF160" s="38">
        <f t="shared" si="169"/>
        <v>6476251.32</v>
      </c>
      <c r="DG160" s="38">
        <f t="shared" si="169"/>
        <v>40829.54</v>
      </c>
      <c r="DH160" s="38">
        <f t="shared" si="169"/>
        <v>600009.75</v>
      </c>
      <c r="DI160" s="38">
        <f t="shared" si="169"/>
        <v>1264862.83</v>
      </c>
      <c r="DJ160" s="38">
        <f t="shared" si="169"/>
        <v>219678.59</v>
      </c>
      <c r="DK160" s="38">
        <f t="shared" si="169"/>
        <v>186522.01</v>
      </c>
      <c r="DL160" s="38">
        <f t="shared" si="169"/>
        <v>2948876.49</v>
      </c>
      <c r="DM160" s="38">
        <f t="shared" si="169"/>
        <v>164177.08</v>
      </c>
      <c r="DN160" s="38">
        <f t="shared" si="169"/>
        <v>577574.58</v>
      </c>
      <c r="DO160" s="38">
        <f t="shared" si="169"/>
        <v>1874586.15</v>
      </c>
      <c r="DP160" s="38">
        <f t="shared" si="169"/>
        <v>69726.11</v>
      </c>
      <c r="DQ160" s="38">
        <f t="shared" si="169"/>
        <v>185321.66</v>
      </c>
      <c r="DR160" s="38">
        <f t="shared" si="169"/>
        <v>885553.28</v>
      </c>
      <c r="DS160" s="38">
        <f t="shared" si="169"/>
        <v>708904.99</v>
      </c>
      <c r="DT160" s="38">
        <f t="shared" si="169"/>
        <v>144404.89</v>
      </c>
      <c r="DU160" s="38">
        <f t="shared" si="169"/>
        <v>154007.72</v>
      </c>
      <c r="DV160" s="38">
        <f t="shared" si="169"/>
        <v>119355.46</v>
      </c>
      <c r="DW160" s="38">
        <f t="shared" si="169"/>
        <v>136636.22</v>
      </c>
      <c r="DX160" s="38">
        <f t="shared" si="169"/>
        <v>62057.27</v>
      </c>
      <c r="DY160" s="38">
        <f t="shared" si="169"/>
        <v>102543.28</v>
      </c>
      <c r="DZ160" s="38">
        <f t="shared" si="169"/>
        <v>223404.68</v>
      </c>
      <c r="EA160" s="38">
        <f t="shared" si="169"/>
        <v>156379.54</v>
      </c>
      <c r="EB160" s="38">
        <f aca="true" t="shared" si="170" ref="EB160:FX160">MAX(EB148,EB150,EB158)</f>
        <v>212528.43</v>
      </c>
      <c r="EC160" s="38">
        <f t="shared" si="170"/>
        <v>89114.78</v>
      </c>
      <c r="ED160" s="38">
        <f t="shared" si="170"/>
        <v>113900.42</v>
      </c>
      <c r="EE160" s="38">
        <f t="shared" si="170"/>
        <v>134685.35</v>
      </c>
      <c r="EF160" s="38">
        <f t="shared" si="170"/>
        <v>978493.97</v>
      </c>
      <c r="EG160" s="38">
        <f t="shared" si="170"/>
        <v>167283.97</v>
      </c>
      <c r="EH160" s="38">
        <f t="shared" si="170"/>
        <v>114776.38</v>
      </c>
      <c r="EI160" s="38">
        <f t="shared" si="170"/>
        <v>10581241.43</v>
      </c>
      <c r="EJ160" s="38">
        <f t="shared" si="170"/>
        <v>2157900.45</v>
      </c>
      <c r="EK160" s="38">
        <f t="shared" si="170"/>
        <v>158335.39</v>
      </c>
      <c r="EL160" s="38">
        <f t="shared" si="170"/>
        <v>91918.98</v>
      </c>
      <c r="EM160" s="38">
        <f t="shared" si="170"/>
        <v>268891.62</v>
      </c>
      <c r="EN160" s="38">
        <f t="shared" si="170"/>
        <v>766420.53</v>
      </c>
      <c r="EO160" s="38">
        <f t="shared" si="170"/>
        <v>138536.39</v>
      </c>
      <c r="EP160" s="38">
        <f t="shared" si="170"/>
        <v>108627.67</v>
      </c>
      <c r="EQ160" s="38">
        <f t="shared" si="170"/>
        <v>221892.39</v>
      </c>
      <c r="ER160" s="38">
        <f t="shared" si="170"/>
        <v>143210.77</v>
      </c>
      <c r="ES160" s="38">
        <f t="shared" si="170"/>
        <v>92507.58</v>
      </c>
      <c r="ET160" s="38">
        <f t="shared" si="170"/>
        <v>124184.75</v>
      </c>
      <c r="EU160" s="38">
        <f t="shared" si="170"/>
        <v>824127.99</v>
      </c>
      <c r="EV160" s="38">
        <f t="shared" si="170"/>
        <v>67375.18</v>
      </c>
      <c r="EW160" s="38">
        <f t="shared" si="170"/>
        <v>157416.49</v>
      </c>
      <c r="EX160" s="38">
        <f t="shared" si="170"/>
        <v>132078.15</v>
      </c>
      <c r="EY160" s="38">
        <f t="shared" si="170"/>
        <v>247097.54</v>
      </c>
      <c r="EZ160" s="38">
        <f t="shared" si="170"/>
        <v>102873.23</v>
      </c>
      <c r="FA160" s="38">
        <f t="shared" si="170"/>
        <v>744045.41</v>
      </c>
      <c r="FB160" s="38">
        <f t="shared" si="170"/>
        <v>149313.55</v>
      </c>
      <c r="FC160" s="38">
        <f t="shared" si="170"/>
        <v>570516.21</v>
      </c>
      <c r="FD160" s="38">
        <f t="shared" si="170"/>
        <v>118100.63</v>
      </c>
      <c r="FE160" s="38">
        <f t="shared" si="170"/>
        <v>53520.68</v>
      </c>
      <c r="FF160" s="38">
        <f t="shared" si="170"/>
        <v>48363.89</v>
      </c>
      <c r="FG160" s="38">
        <f t="shared" si="170"/>
        <v>43481.24</v>
      </c>
      <c r="FH160" s="38">
        <f t="shared" si="170"/>
        <v>48877.62</v>
      </c>
      <c r="FI160" s="38">
        <f t="shared" si="170"/>
        <v>708500.1</v>
      </c>
      <c r="FJ160" s="38">
        <f t="shared" si="170"/>
        <v>436279.78</v>
      </c>
      <c r="FK160" s="38">
        <f t="shared" si="170"/>
        <v>774883.64</v>
      </c>
      <c r="FL160" s="38">
        <f t="shared" si="170"/>
        <v>472967.54</v>
      </c>
      <c r="FM160" s="38">
        <f t="shared" si="170"/>
        <v>677192.41</v>
      </c>
      <c r="FN160" s="38">
        <f t="shared" si="170"/>
        <v>9701705.1</v>
      </c>
      <c r="FO160" s="38">
        <f t="shared" si="170"/>
        <v>326843.18</v>
      </c>
      <c r="FP160" s="38">
        <f t="shared" si="170"/>
        <v>1450992.28</v>
      </c>
      <c r="FQ160" s="38">
        <f t="shared" si="170"/>
        <v>369176.64</v>
      </c>
      <c r="FR160" s="38">
        <f t="shared" si="170"/>
        <v>56631.02</v>
      </c>
      <c r="FS160" s="38">
        <f t="shared" si="170"/>
        <v>45220.88</v>
      </c>
      <c r="FT160" s="38">
        <f t="shared" si="170"/>
        <v>36841.97</v>
      </c>
      <c r="FU160" s="38">
        <f t="shared" si="170"/>
        <v>424356.13</v>
      </c>
      <c r="FV160" s="38">
        <f t="shared" si="170"/>
        <v>248517.7</v>
      </c>
      <c r="FW160" s="38">
        <f t="shared" si="170"/>
        <v>88631.72</v>
      </c>
      <c r="FX160" s="38">
        <f t="shared" si="170"/>
        <v>38088.78</v>
      </c>
      <c r="FY160" s="102"/>
      <c r="FZ160" s="60">
        <f>SUM(C160:FX160)</f>
        <v>288469537.90000015</v>
      </c>
      <c r="GA160" s="60"/>
      <c r="GB160" s="38"/>
      <c r="GC160" s="38"/>
      <c r="GD160" s="38"/>
      <c r="GG160" s="12"/>
    </row>
    <row r="161" spans="1:189" ht="15">
      <c r="A161" s="40"/>
      <c r="B161" s="2" t="s">
        <v>470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9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2"/>
      <c r="FZ161" s="60"/>
      <c r="GA161" s="60"/>
      <c r="GB161" s="38"/>
      <c r="GC161" s="38"/>
      <c r="GD161" s="38"/>
      <c r="GG161" s="12"/>
    </row>
    <row r="162" spans="1:189" ht="15">
      <c r="A162" s="11"/>
      <c r="B162" s="2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1"/>
      <c r="FZ162" s="60"/>
      <c r="GA162" s="60"/>
      <c r="GB162" s="60"/>
      <c r="GC162" s="60"/>
      <c r="GD162" s="60"/>
      <c r="GG162" s="12"/>
    </row>
    <row r="163" spans="1:189" ht="15.75">
      <c r="A163" s="11"/>
      <c r="B163" s="36" t="s">
        <v>471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1"/>
      <c r="FF163" s="111"/>
      <c r="FG163" s="111"/>
      <c r="FH163" s="111"/>
      <c r="FI163" s="111"/>
      <c r="FJ163" s="111"/>
      <c r="FK163" s="111"/>
      <c r="FL163" s="111"/>
      <c r="FM163" s="111"/>
      <c r="FN163" s="111"/>
      <c r="FO163" s="111"/>
      <c r="FP163" s="111"/>
      <c r="FQ163" s="111"/>
      <c r="FR163" s="111"/>
      <c r="FS163" s="111"/>
      <c r="FT163" s="111"/>
      <c r="FU163" s="111"/>
      <c r="FV163" s="111"/>
      <c r="FW163" s="111"/>
      <c r="FX163" s="111"/>
      <c r="FZ163" s="10"/>
      <c r="GA163" s="10"/>
      <c r="GB163" s="60"/>
      <c r="GC163" s="60"/>
      <c r="GD163" s="60"/>
      <c r="GG163" s="12"/>
    </row>
    <row r="164" spans="1:188" ht="15.75">
      <c r="A164" s="11"/>
      <c r="B164" s="36"/>
      <c r="GB164" s="10"/>
      <c r="GC164" s="10"/>
      <c r="GD164" s="10"/>
      <c r="GE164" s="33"/>
      <c r="GF164" s="33"/>
    </row>
    <row r="165" spans="1:188" ht="15">
      <c r="A165" s="11" t="s">
        <v>472</v>
      </c>
      <c r="B165" s="2" t="s">
        <v>473</v>
      </c>
      <c r="C165" s="24">
        <f aca="true" t="shared" si="171" ref="C165:BN165">C7+C27</f>
        <v>1506.5</v>
      </c>
      <c r="D165" s="24">
        <f t="shared" si="171"/>
        <v>4831.5</v>
      </c>
      <c r="E165" s="24">
        <f t="shared" si="171"/>
        <v>0</v>
      </c>
      <c r="F165" s="24">
        <f t="shared" si="171"/>
        <v>0</v>
      </c>
      <c r="G165" s="24">
        <f t="shared" si="171"/>
        <v>0</v>
      </c>
      <c r="H165" s="24">
        <f t="shared" si="171"/>
        <v>0</v>
      </c>
      <c r="I165" s="24">
        <f t="shared" si="171"/>
        <v>2187</v>
      </c>
      <c r="J165" s="24">
        <f t="shared" si="171"/>
        <v>0</v>
      </c>
      <c r="K165" s="24">
        <f t="shared" si="171"/>
        <v>0</v>
      </c>
      <c r="L165" s="24">
        <f t="shared" si="171"/>
        <v>0</v>
      </c>
      <c r="M165" s="24">
        <f t="shared" si="171"/>
        <v>0</v>
      </c>
      <c r="N165" s="24">
        <f t="shared" si="171"/>
        <v>0</v>
      </c>
      <c r="O165" s="24">
        <f t="shared" si="171"/>
        <v>0</v>
      </c>
      <c r="P165" s="24">
        <f t="shared" si="171"/>
        <v>0</v>
      </c>
      <c r="Q165" s="24">
        <f t="shared" si="171"/>
        <v>0</v>
      </c>
      <c r="R165" s="24">
        <f t="shared" si="171"/>
        <v>0</v>
      </c>
      <c r="S165" s="24">
        <f t="shared" si="171"/>
        <v>0</v>
      </c>
      <c r="T165" s="24">
        <f t="shared" si="171"/>
        <v>0</v>
      </c>
      <c r="U165" s="24">
        <f t="shared" si="171"/>
        <v>0</v>
      </c>
      <c r="V165" s="24">
        <f t="shared" si="171"/>
        <v>0</v>
      </c>
      <c r="W165" s="112">
        <f t="shared" si="171"/>
        <v>226</v>
      </c>
      <c r="X165" s="24">
        <f t="shared" si="171"/>
        <v>0</v>
      </c>
      <c r="Y165" s="24">
        <f t="shared" si="171"/>
        <v>0</v>
      </c>
      <c r="Z165" s="24">
        <f t="shared" si="171"/>
        <v>0</v>
      </c>
      <c r="AA165" s="24">
        <f t="shared" si="171"/>
        <v>0</v>
      </c>
      <c r="AB165" s="24">
        <f t="shared" si="171"/>
        <v>116</v>
      </c>
      <c r="AC165" s="24">
        <f t="shared" si="171"/>
        <v>0</v>
      </c>
      <c r="AD165" s="24">
        <f t="shared" si="171"/>
        <v>0</v>
      </c>
      <c r="AE165" s="24">
        <f t="shared" si="171"/>
        <v>0</v>
      </c>
      <c r="AF165" s="24">
        <f t="shared" si="171"/>
        <v>0</v>
      </c>
      <c r="AG165" s="24">
        <f t="shared" si="171"/>
        <v>0</v>
      </c>
      <c r="AH165" s="24">
        <f t="shared" si="171"/>
        <v>0</v>
      </c>
      <c r="AI165" s="24">
        <f t="shared" si="171"/>
        <v>0</v>
      </c>
      <c r="AJ165" s="24">
        <f t="shared" si="171"/>
        <v>0</v>
      </c>
      <c r="AK165" s="24">
        <f t="shared" si="171"/>
        <v>0</v>
      </c>
      <c r="AL165" s="24">
        <f t="shared" si="171"/>
        <v>0</v>
      </c>
      <c r="AM165" s="24">
        <f t="shared" si="171"/>
        <v>0</v>
      </c>
      <c r="AN165" s="24">
        <f t="shared" si="171"/>
        <v>0</v>
      </c>
      <c r="AO165" s="24">
        <f t="shared" si="171"/>
        <v>0</v>
      </c>
      <c r="AP165" s="24">
        <f t="shared" si="171"/>
        <v>93</v>
      </c>
      <c r="AQ165" s="24">
        <f t="shared" si="171"/>
        <v>0</v>
      </c>
      <c r="AR165" s="24">
        <f t="shared" si="171"/>
        <v>3012</v>
      </c>
      <c r="AS165" s="24">
        <f t="shared" si="171"/>
        <v>0</v>
      </c>
      <c r="AT165" s="24">
        <f t="shared" si="171"/>
        <v>0</v>
      </c>
      <c r="AU165" s="24">
        <f t="shared" si="171"/>
        <v>0</v>
      </c>
      <c r="AV165" s="24">
        <f t="shared" si="171"/>
        <v>0</v>
      </c>
      <c r="AW165" s="24">
        <f t="shared" si="171"/>
        <v>0</v>
      </c>
      <c r="AX165" s="24">
        <f t="shared" si="171"/>
        <v>0</v>
      </c>
      <c r="AY165" s="24">
        <f t="shared" si="171"/>
        <v>0</v>
      </c>
      <c r="AZ165" s="24">
        <f t="shared" si="171"/>
        <v>0</v>
      </c>
      <c r="BA165" s="24">
        <f t="shared" si="171"/>
        <v>0</v>
      </c>
      <c r="BB165" s="24">
        <f t="shared" si="171"/>
        <v>0</v>
      </c>
      <c r="BC165" s="24">
        <f t="shared" si="171"/>
        <v>177.5</v>
      </c>
      <c r="BD165" s="24">
        <f t="shared" si="171"/>
        <v>0</v>
      </c>
      <c r="BE165" s="24">
        <f t="shared" si="171"/>
        <v>0</v>
      </c>
      <c r="BF165" s="24">
        <f t="shared" si="171"/>
        <v>29</v>
      </c>
      <c r="BG165" s="24">
        <f t="shared" si="171"/>
        <v>0</v>
      </c>
      <c r="BH165" s="24">
        <f t="shared" si="171"/>
        <v>0</v>
      </c>
      <c r="BI165" s="24">
        <f t="shared" si="171"/>
        <v>0</v>
      </c>
      <c r="BJ165" s="24">
        <f t="shared" si="171"/>
        <v>0</v>
      </c>
      <c r="BK165" s="24">
        <f t="shared" si="171"/>
        <v>331.5</v>
      </c>
      <c r="BL165" s="24">
        <f t="shared" si="171"/>
        <v>8</v>
      </c>
      <c r="BM165" s="24">
        <f t="shared" si="171"/>
        <v>0</v>
      </c>
      <c r="BN165" s="24">
        <f t="shared" si="171"/>
        <v>0</v>
      </c>
      <c r="BO165" s="24">
        <f aca="true" t="shared" si="172" ref="BO165:DZ165">BO7+BO27</f>
        <v>0</v>
      </c>
      <c r="BP165" s="24">
        <f t="shared" si="172"/>
        <v>0</v>
      </c>
      <c r="BQ165" s="24">
        <f t="shared" si="172"/>
        <v>0</v>
      </c>
      <c r="BR165" s="24">
        <f t="shared" si="172"/>
        <v>0</v>
      </c>
      <c r="BS165" s="24">
        <f t="shared" si="172"/>
        <v>0</v>
      </c>
      <c r="BT165" s="24">
        <f t="shared" si="172"/>
        <v>0</v>
      </c>
      <c r="BU165" s="24">
        <f t="shared" si="172"/>
        <v>0</v>
      </c>
      <c r="BV165" s="24">
        <f t="shared" si="172"/>
        <v>0</v>
      </c>
      <c r="BW165" s="24">
        <f t="shared" si="172"/>
        <v>0</v>
      </c>
      <c r="BX165" s="24">
        <f t="shared" si="172"/>
        <v>0</v>
      </c>
      <c r="BY165" s="24">
        <f t="shared" si="172"/>
        <v>0</v>
      </c>
      <c r="BZ165" s="24">
        <f t="shared" si="172"/>
        <v>0</v>
      </c>
      <c r="CA165" s="24">
        <f t="shared" si="172"/>
        <v>0</v>
      </c>
      <c r="CB165" s="24">
        <f t="shared" si="172"/>
        <v>205.5</v>
      </c>
      <c r="CC165" s="24">
        <f t="shared" si="172"/>
        <v>0</v>
      </c>
      <c r="CD165" s="24">
        <f t="shared" si="172"/>
        <v>0</v>
      </c>
      <c r="CE165" s="24">
        <f t="shared" si="172"/>
        <v>0</v>
      </c>
      <c r="CF165" s="24">
        <f t="shared" si="172"/>
        <v>0</v>
      </c>
      <c r="CG165" s="24">
        <f t="shared" si="172"/>
        <v>0</v>
      </c>
      <c r="CH165" s="24">
        <f t="shared" si="172"/>
        <v>0</v>
      </c>
      <c r="CI165" s="24">
        <f t="shared" si="172"/>
        <v>0</v>
      </c>
      <c r="CJ165" s="24">
        <f t="shared" si="172"/>
        <v>0</v>
      </c>
      <c r="CK165" s="24">
        <f t="shared" si="172"/>
        <v>0</v>
      </c>
      <c r="CL165" s="24">
        <f t="shared" si="172"/>
        <v>0</v>
      </c>
      <c r="CM165" s="24">
        <f t="shared" si="172"/>
        <v>0</v>
      </c>
      <c r="CN165" s="24">
        <f t="shared" si="172"/>
        <v>726</v>
      </c>
      <c r="CO165" s="24">
        <f t="shared" si="172"/>
        <v>33.5</v>
      </c>
      <c r="CP165" s="24">
        <f t="shared" si="172"/>
        <v>0</v>
      </c>
      <c r="CQ165" s="24">
        <f t="shared" si="172"/>
        <v>0</v>
      </c>
      <c r="CR165" s="24">
        <f t="shared" si="172"/>
        <v>0</v>
      </c>
      <c r="CS165" s="24">
        <f t="shared" si="172"/>
        <v>0</v>
      </c>
      <c r="CT165" s="24">
        <f t="shared" si="172"/>
        <v>0</v>
      </c>
      <c r="CU165" s="24">
        <f t="shared" si="172"/>
        <v>400</v>
      </c>
      <c r="CV165" s="24">
        <f t="shared" si="172"/>
        <v>0</v>
      </c>
      <c r="CW165" s="24">
        <f t="shared" si="172"/>
        <v>0</v>
      </c>
      <c r="CX165" s="24">
        <f t="shared" si="172"/>
        <v>0</v>
      </c>
      <c r="CY165" s="24">
        <f t="shared" si="172"/>
        <v>149</v>
      </c>
      <c r="CZ165" s="24">
        <f t="shared" si="172"/>
        <v>0</v>
      </c>
      <c r="DA165" s="24">
        <f t="shared" si="172"/>
        <v>0</v>
      </c>
      <c r="DB165" s="24">
        <f t="shared" si="172"/>
        <v>0</v>
      </c>
      <c r="DC165" s="24">
        <f t="shared" si="172"/>
        <v>0</v>
      </c>
      <c r="DD165" s="24">
        <f t="shared" si="172"/>
        <v>0</v>
      </c>
      <c r="DE165" s="24">
        <f t="shared" si="172"/>
        <v>0</v>
      </c>
      <c r="DF165" s="24">
        <f t="shared" si="172"/>
        <v>0</v>
      </c>
      <c r="DG165" s="24">
        <f t="shared" si="172"/>
        <v>0</v>
      </c>
      <c r="DH165" s="24">
        <f t="shared" si="172"/>
        <v>0</v>
      </c>
      <c r="DI165" s="24">
        <f t="shared" si="172"/>
        <v>0</v>
      </c>
      <c r="DJ165" s="24">
        <f t="shared" si="172"/>
        <v>0</v>
      </c>
      <c r="DK165" s="24">
        <f t="shared" si="172"/>
        <v>0</v>
      </c>
      <c r="DL165" s="24">
        <f t="shared" si="172"/>
        <v>0</v>
      </c>
      <c r="DM165" s="24">
        <f t="shared" si="172"/>
        <v>0</v>
      </c>
      <c r="DN165" s="24">
        <f t="shared" si="172"/>
        <v>0</v>
      </c>
      <c r="DO165" s="24">
        <f t="shared" si="172"/>
        <v>0</v>
      </c>
      <c r="DP165" s="24">
        <f t="shared" si="172"/>
        <v>0</v>
      </c>
      <c r="DQ165" s="24">
        <f t="shared" si="172"/>
        <v>0</v>
      </c>
      <c r="DR165" s="24">
        <f t="shared" si="172"/>
        <v>0</v>
      </c>
      <c r="DS165" s="24">
        <f t="shared" si="172"/>
        <v>0</v>
      </c>
      <c r="DT165" s="24">
        <f t="shared" si="172"/>
        <v>0</v>
      </c>
      <c r="DU165" s="24">
        <f t="shared" si="172"/>
        <v>0</v>
      </c>
      <c r="DV165" s="24">
        <f t="shared" si="172"/>
        <v>0</v>
      </c>
      <c r="DW165" s="24">
        <f t="shared" si="172"/>
        <v>0</v>
      </c>
      <c r="DX165" s="24">
        <f t="shared" si="172"/>
        <v>0</v>
      </c>
      <c r="DY165" s="24">
        <f t="shared" si="172"/>
        <v>0</v>
      </c>
      <c r="DZ165" s="24">
        <f t="shared" si="172"/>
        <v>0</v>
      </c>
      <c r="EA165" s="24">
        <f aca="true" t="shared" si="173" ref="EA165:FX165">EA7+EA27</f>
        <v>0</v>
      </c>
      <c r="EB165" s="24">
        <f t="shared" si="173"/>
        <v>0</v>
      </c>
      <c r="EC165" s="24">
        <f t="shared" si="173"/>
        <v>0</v>
      </c>
      <c r="ED165" s="24">
        <f t="shared" si="173"/>
        <v>0</v>
      </c>
      <c r="EE165" s="24">
        <f t="shared" si="173"/>
        <v>0</v>
      </c>
      <c r="EF165" s="24">
        <f t="shared" si="173"/>
        <v>0</v>
      </c>
      <c r="EG165" s="24">
        <f t="shared" si="173"/>
        <v>0</v>
      </c>
      <c r="EH165" s="24">
        <f t="shared" si="173"/>
        <v>0</v>
      </c>
      <c r="EI165" s="24">
        <f t="shared" si="173"/>
        <v>0</v>
      </c>
      <c r="EJ165" s="24">
        <f t="shared" si="173"/>
        <v>0</v>
      </c>
      <c r="EK165" s="24">
        <f t="shared" si="173"/>
        <v>0</v>
      </c>
      <c r="EL165" s="24">
        <f t="shared" si="173"/>
        <v>0</v>
      </c>
      <c r="EM165" s="24">
        <f t="shared" si="173"/>
        <v>0</v>
      </c>
      <c r="EN165" s="24">
        <f t="shared" si="173"/>
        <v>110</v>
      </c>
      <c r="EO165" s="24">
        <f t="shared" si="173"/>
        <v>0</v>
      </c>
      <c r="EP165" s="24">
        <f t="shared" si="173"/>
        <v>0</v>
      </c>
      <c r="EQ165" s="24">
        <f t="shared" si="173"/>
        <v>0</v>
      </c>
      <c r="ER165" s="24">
        <f t="shared" si="173"/>
        <v>0</v>
      </c>
      <c r="ES165" s="24">
        <f t="shared" si="173"/>
        <v>0</v>
      </c>
      <c r="ET165" s="24">
        <f t="shared" si="173"/>
        <v>0</v>
      </c>
      <c r="EU165" s="24">
        <f t="shared" si="173"/>
        <v>0</v>
      </c>
      <c r="EV165" s="24">
        <f t="shared" si="173"/>
        <v>0</v>
      </c>
      <c r="EW165" s="24">
        <f t="shared" si="173"/>
        <v>0</v>
      </c>
      <c r="EX165" s="24">
        <f t="shared" si="173"/>
        <v>0</v>
      </c>
      <c r="EY165" s="24">
        <f t="shared" si="173"/>
        <v>627</v>
      </c>
      <c r="EZ165" s="24">
        <f t="shared" si="173"/>
        <v>0</v>
      </c>
      <c r="FA165" s="24">
        <f t="shared" si="173"/>
        <v>0</v>
      </c>
      <c r="FB165" s="24">
        <f t="shared" si="173"/>
        <v>0</v>
      </c>
      <c r="FC165" s="24">
        <f t="shared" si="173"/>
        <v>0</v>
      </c>
      <c r="FD165" s="24">
        <f t="shared" si="173"/>
        <v>0</v>
      </c>
      <c r="FE165" s="24">
        <f t="shared" si="173"/>
        <v>0</v>
      </c>
      <c r="FF165" s="24">
        <f t="shared" si="173"/>
        <v>0</v>
      </c>
      <c r="FG165" s="24">
        <f t="shared" si="173"/>
        <v>0</v>
      </c>
      <c r="FH165" s="24">
        <f t="shared" si="173"/>
        <v>0</v>
      </c>
      <c r="FI165" s="24">
        <f t="shared" si="173"/>
        <v>0</v>
      </c>
      <c r="FJ165" s="24">
        <f t="shared" si="173"/>
        <v>0</v>
      </c>
      <c r="FK165" s="24">
        <f t="shared" si="173"/>
        <v>0</v>
      </c>
      <c r="FL165" s="24">
        <f t="shared" si="173"/>
        <v>0</v>
      </c>
      <c r="FM165" s="24">
        <f t="shared" si="173"/>
        <v>0</v>
      </c>
      <c r="FN165" s="24">
        <f t="shared" si="173"/>
        <v>0</v>
      </c>
      <c r="FO165" s="24">
        <f t="shared" si="173"/>
        <v>0</v>
      </c>
      <c r="FP165" s="24">
        <f t="shared" si="173"/>
        <v>0</v>
      </c>
      <c r="FQ165" s="24">
        <f t="shared" si="173"/>
        <v>0</v>
      </c>
      <c r="FR165" s="24">
        <f t="shared" si="173"/>
        <v>0</v>
      </c>
      <c r="FS165" s="24">
        <f t="shared" si="173"/>
        <v>0</v>
      </c>
      <c r="FT165" s="24">
        <f t="shared" si="173"/>
        <v>0</v>
      </c>
      <c r="FU165" s="24">
        <f t="shared" si="173"/>
        <v>0</v>
      </c>
      <c r="FV165" s="24">
        <f t="shared" si="173"/>
        <v>0</v>
      </c>
      <c r="FW165" s="24">
        <f t="shared" si="173"/>
        <v>0</v>
      </c>
      <c r="FX165" s="24">
        <f t="shared" si="173"/>
        <v>0</v>
      </c>
      <c r="FY165" s="24">
        <v>0</v>
      </c>
      <c r="FZ165" s="38">
        <f>SUM(C165:FX165)</f>
        <v>14769</v>
      </c>
      <c r="GA165" s="38"/>
      <c r="GB165" s="113"/>
      <c r="GC165" s="113"/>
      <c r="GD165" s="113"/>
      <c r="GE165" s="111"/>
      <c r="GF165" s="111"/>
    </row>
    <row r="166" spans="1:186" ht="15">
      <c r="A166" s="11" t="s">
        <v>474</v>
      </c>
      <c r="B166" s="2" t="s">
        <v>475</v>
      </c>
      <c r="C166">
        <f>C34</f>
        <v>6795</v>
      </c>
      <c r="D166">
        <f aca="true" t="shared" si="174" ref="D166:BO166">D34</f>
        <v>6795</v>
      </c>
      <c r="E166">
        <f t="shared" si="174"/>
        <v>6795</v>
      </c>
      <c r="F166">
        <f t="shared" si="174"/>
        <v>6795</v>
      </c>
      <c r="G166">
        <f t="shared" si="174"/>
        <v>6795</v>
      </c>
      <c r="H166">
        <f t="shared" si="174"/>
        <v>6795</v>
      </c>
      <c r="I166">
        <f t="shared" si="174"/>
        <v>6795</v>
      </c>
      <c r="J166">
        <f t="shared" si="174"/>
        <v>6795</v>
      </c>
      <c r="K166">
        <f t="shared" si="174"/>
        <v>6795</v>
      </c>
      <c r="L166">
        <f t="shared" si="174"/>
        <v>6795</v>
      </c>
      <c r="M166">
        <f t="shared" si="174"/>
        <v>6795</v>
      </c>
      <c r="N166">
        <f t="shared" si="174"/>
        <v>6795</v>
      </c>
      <c r="O166">
        <f t="shared" si="174"/>
        <v>6795</v>
      </c>
      <c r="P166">
        <f t="shared" si="174"/>
        <v>6795</v>
      </c>
      <c r="Q166">
        <f t="shared" si="174"/>
        <v>6795</v>
      </c>
      <c r="R166">
        <f t="shared" si="174"/>
        <v>6795</v>
      </c>
      <c r="S166">
        <f t="shared" si="174"/>
        <v>6795</v>
      </c>
      <c r="T166">
        <f t="shared" si="174"/>
        <v>6795</v>
      </c>
      <c r="U166">
        <f t="shared" si="174"/>
        <v>6795</v>
      </c>
      <c r="V166">
        <f t="shared" si="174"/>
        <v>6795</v>
      </c>
      <c r="W166">
        <f t="shared" si="174"/>
        <v>6795</v>
      </c>
      <c r="X166">
        <f t="shared" si="174"/>
        <v>6795</v>
      </c>
      <c r="Y166">
        <f t="shared" si="174"/>
        <v>6795</v>
      </c>
      <c r="Z166">
        <f t="shared" si="174"/>
        <v>6795</v>
      </c>
      <c r="AA166">
        <f t="shared" si="174"/>
        <v>6795</v>
      </c>
      <c r="AB166">
        <f t="shared" si="174"/>
        <v>6795</v>
      </c>
      <c r="AC166">
        <f t="shared" si="174"/>
        <v>6795</v>
      </c>
      <c r="AD166">
        <f t="shared" si="174"/>
        <v>6795</v>
      </c>
      <c r="AE166">
        <f t="shared" si="174"/>
        <v>6795</v>
      </c>
      <c r="AF166">
        <f t="shared" si="174"/>
        <v>6795</v>
      </c>
      <c r="AG166">
        <f t="shared" si="174"/>
        <v>6795</v>
      </c>
      <c r="AH166">
        <f t="shared" si="174"/>
        <v>6795</v>
      </c>
      <c r="AI166">
        <f t="shared" si="174"/>
        <v>6795</v>
      </c>
      <c r="AJ166">
        <f t="shared" si="174"/>
        <v>6795</v>
      </c>
      <c r="AK166">
        <f t="shared" si="174"/>
        <v>6795</v>
      </c>
      <c r="AL166">
        <f t="shared" si="174"/>
        <v>6795</v>
      </c>
      <c r="AM166">
        <f t="shared" si="174"/>
        <v>6795</v>
      </c>
      <c r="AN166">
        <f t="shared" si="174"/>
        <v>6795</v>
      </c>
      <c r="AO166">
        <f t="shared" si="174"/>
        <v>6795</v>
      </c>
      <c r="AP166">
        <f t="shared" si="174"/>
        <v>6795</v>
      </c>
      <c r="AQ166">
        <f t="shared" si="174"/>
        <v>6795</v>
      </c>
      <c r="AR166">
        <f t="shared" si="174"/>
        <v>6795</v>
      </c>
      <c r="AS166">
        <f t="shared" si="174"/>
        <v>6795</v>
      </c>
      <c r="AT166">
        <f t="shared" si="174"/>
        <v>6795</v>
      </c>
      <c r="AU166">
        <f t="shared" si="174"/>
        <v>6795</v>
      </c>
      <c r="AV166">
        <f t="shared" si="174"/>
        <v>6795</v>
      </c>
      <c r="AW166">
        <f t="shared" si="174"/>
        <v>6795</v>
      </c>
      <c r="AX166">
        <f t="shared" si="174"/>
        <v>6795</v>
      </c>
      <c r="AY166">
        <f t="shared" si="174"/>
        <v>6795</v>
      </c>
      <c r="AZ166">
        <f t="shared" si="174"/>
        <v>6795</v>
      </c>
      <c r="BA166">
        <f t="shared" si="174"/>
        <v>6795</v>
      </c>
      <c r="BB166">
        <f t="shared" si="174"/>
        <v>6795</v>
      </c>
      <c r="BC166">
        <f t="shared" si="174"/>
        <v>6795</v>
      </c>
      <c r="BD166">
        <f t="shared" si="174"/>
        <v>6795</v>
      </c>
      <c r="BE166">
        <f t="shared" si="174"/>
        <v>6795</v>
      </c>
      <c r="BF166">
        <f t="shared" si="174"/>
        <v>6795</v>
      </c>
      <c r="BG166">
        <f t="shared" si="174"/>
        <v>6795</v>
      </c>
      <c r="BH166">
        <f t="shared" si="174"/>
        <v>6795</v>
      </c>
      <c r="BI166">
        <f t="shared" si="174"/>
        <v>6795</v>
      </c>
      <c r="BJ166">
        <f t="shared" si="174"/>
        <v>6795</v>
      </c>
      <c r="BK166">
        <f t="shared" si="174"/>
        <v>6795</v>
      </c>
      <c r="BL166">
        <f t="shared" si="174"/>
        <v>6795</v>
      </c>
      <c r="BM166">
        <f t="shared" si="174"/>
        <v>6795</v>
      </c>
      <c r="BN166">
        <f t="shared" si="174"/>
        <v>6795</v>
      </c>
      <c r="BO166">
        <f t="shared" si="174"/>
        <v>6795</v>
      </c>
      <c r="BP166">
        <f aca="true" t="shared" si="175" ref="BP166:EA166">BP34</f>
        <v>6795</v>
      </c>
      <c r="BQ166">
        <f t="shared" si="175"/>
        <v>6795</v>
      </c>
      <c r="BR166">
        <f t="shared" si="175"/>
        <v>6795</v>
      </c>
      <c r="BS166">
        <f t="shared" si="175"/>
        <v>6795</v>
      </c>
      <c r="BT166">
        <f t="shared" si="175"/>
        <v>6795</v>
      </c>
      <c r="BU166">
        <f t="shared" si="175"/>
        <v>6795</v>
      </c>
      <c r="BV166">
        <f t="shared" si="175"/>
        <v>6795</v>
      </c>
      <c r="BW166">
        <f t="shared" si="175"/>
        <v>6795</v>
      </c>
      <c r="BX166">
        <f t="shared" si="175"/>
        <v>6795</v>
      </c>
      <c r="BY166">
        <f t="shared" si="175"/>
        <v>6795</v>
      </c>
      <c r="BZ166">
        <f t="shared" si="175"/>
        <v>6795</v>
      </c>
      <c r="CA166">
        <f t="shared" si="175"/>
        <v>6795</v>
      </c>
      <c r="CB166">
        <f t="shared" si="175"/>
        <v>6795</v>
      </c>
      <c r="CC166">
        <f t="shared" si="175"/>
        <v>6795</v>
      </c>
      <c r="CD166">
        <f t="shared" si="175"/>
        <v>6795</v>
      </c>
      <c r="CE166">
        <f t="shared" si="175"/>
        <v>6795</v>
      </c>
      <c r="CF166">
        <f t="shared" si="175"/>
        <v>6795</v>
      </c>
      <c r="CG166">
        <f t="shared" si="175"/>
        <v>6795</v>
      </c>
      <c r="CH166">
        <f t="shared" si="175"/>
        <v>6795</v>
      </c>
      <c r="CI166">
        <f t="shared" si="175"/>
        <v>6795</v>
      </c>
      <c r="CJ166">
        <f t="shared" si="175"/>
        <v>6795</v>
      </c>
      <c r="CK166">
        <f t="shared" si="175"/>
        <v>6795</v>
      </c>
      <c r="CL166">
        <f t="shared" si="175"/>
        <v>6795</v>
      </c>
      <c r="CM166">
        <f t="shared" si="175"/>
        <v>6795</v>
      </c>
      <c r="CN166">
        <f t="shared" si="175"/>
        <v>6795</v>
      </c>
      <c r="CO166">
        <f t="shared" si="175"/>
        <v>6795</v>
      </c>
      <c r="CP166">
        <f t="shared" si="175"/>
        <v>6795</v>
      </c>
      <c r="CQ166">
        <f t="shared" si="175"/>
        <v>6795</v>
      </c>
      <c r="CR166">
        <f t="shared" si="175"/>
        <v>6795</v>
      </c>
      <c r="CS166">
        <f t="shared" si="175"/>
        <v>6795</v>
      </c>
      <c r="CT166">
        <f t="shared" si="175"/>
        <v>6795</v>
      </c>
      <c r="CU166">
        <f t="shared" si="175"/>
        <v>6795</v>
      </c>
      <c r="CV166">
        <f t="shared" si="175"/>
        <v>6795</v>
      </c>
      <c r="CW166">
        <f t="shared" si="175"/>
        <v>6795</v>
      </c>
      <c r="CX166">
        <f t="shared" si="175"/>
        <v>6795</v>
      </c>
      <c r="CY166">
        <f t="shared" si="175"/>
        <v>6795</v>
      </c>
      <c r="CZ166">
        <f t="shared" si="175"/>
        <v>6795</v>
      </c>
      <c r="DA166">
        <f t="shared" si="175"/>
        <v>6795</v>
      </c>
      <c r="DB166">
        <f t="shared" si="175"/>
        <v>6795</v>
      </c>
      <c r="DC166">
        <f t="shared" si="175"/>
        <v>6795</v>
      </c>
      <c r="DD166">
        <f t="shared" si="175"/>
        <v>6795</v>
      </c>
      <c r="DE166">
        <f t="shared" si="175"/>
        <v>6795</v>
      </c>
      <c r="DF166">
        <f t="shared" si="175"/>
        <v>6795</v>
      </c>
      <c r="DG166">
        <f t="shared" si="175"/>
        <v>6795</v>
      </c>
      <c r="DH166">
        <f t="shared" si="175"/>
        <v>6795</v>
      </c>
      <c r="DI166">
        <f t="shared" si="175"/>
        <v>6795</v>
      </c>
      <c r="DJ166">
        <f t="shared" si="175"/>
        <v>6795</v>
      </c>
      <c r="DK166">
        <f t="shared" si="175"/>
        <v>6795</v>
      </c>
      <c r="DL166">
        <f t="shared" si="175"/>
        <v>6795</v>
      </c>
      <c r="DM166">
        <f t="shared" si="175"/>
        <v>6795</v>
      </c>
      <c r="DN166">
        <f t="shared" si="175"/>
        <v>6795</v>
      </c>
      <c r="DO166">
        <f t="shared" si="175"/>
        <v>6795</v>
      </c>
      <c r="DP166">
        <f t="shared" si="175"/>
        <v>6795</v>
      </c>
      <c r="DQ166">
        <f t="shared" si="175"/>
        <v>6795</v>
      </c>
      <c r="DR166">
        <f t="shared" si="175"/>
        <v>6795</v>
      </c>
      <c r="DS166">
        <f t="shared" si="175"/>
        <v>6795</v>
      </c>
      <c r="DT166">
        <f t="shared" si="175"/>
        <v>6795</v>
      </c>
      <c r="DU166">
        <f t="shared" si="175"/>
        <v>6795</v>
      </c>
      <c r="DV166">
        <f t="shared" si="175"/>
        <v>6795</v>
      </c>
      <c r="DW166">
        <f t="shared" si="175"/>
        <v>6795</v>
      </c>
      <c r="DX166">
        <f t="shared" si="175"/>
        <v>6795</v>
      </c>
      <c r="DY166">
        <f t="shared" si="175"/>
        <v>6795</v>
      </c>
      <c r="DZ166">
        <f t="shared" si="175"/>
        <v>6795</v>
      </c>
      <c r="EA166">
        <f t="shared" si="175"/>
        <v>6795</v>
      </c>
      <c r="EB166">
        <f aca="true" t="shared" si="176" ref="EB166:FX166">EB34</f>
        <v>6795</v>
      </c>
      <c r="EC166">
        <f t="shared" si="176"/>
        <v>6795</v>
      </c>
      <c r="ED166">
        <f t="shared" si="176"/>
        <v>6795</v>
      </c>
      <c r="EE166">
        <f t="shared" si="176"/>
        <v>6795</v>
      </c>
      <c r="EF166">
        <f t="shared" si="176"/>
        <v>6795</v>
      </c>
      <c r="EG166">
        <f t="shared" si="176"/>
        <v>6795</v>
      </c>
      <c r="EH166">
        <f t="shared" si="176"/>
        <v>6795</v>
      </c>
      <c r="EI166">
        <f t="shared" si="176"/>
        <v>6795</v>
      </c>
      <c r="EJ166">
        <f t="shared" si="176"/>
        <v>6795</v>
      </c>
      <c r="EK166">
        <f t="shared" si="176"/>
        <v>6795</v>
      </c>
      <c r="EL166">
        <f t="shared" si="176"/>
        <v>6795</v>
      </c>
      <c r="EM166">
        <f t="shared" si="176"/>
        <v>6795</v>
      </c>
      <c r="EN166">
        <f t="shared" si="176"/>
        <v>6795</v>
      </c>
      <c r="EO166">
        <f t="shared" si="176"/>
        <v>6795</v>
      </c>
      <c r="EP166">
        <f t="shared" si="176"/>
        <v>6795</v>
      </c>
      <c r="EQ166">
        <f t="shared" si="176"/>
        <v>6795</v>
      </c>
      <c r="ER166">
        <f t="shared" si="176"/>
        <v>6795</v>
      </c>
      <c r="ES166">
        <f t="shared" si="176"/>
        <v>6795</v>
      </c>
      <c r="ET166">
        <f t="shared" si="176"/>
        <v>6795</v>
      </c>
      <c r="EU166">
        <f t="shared" si="176"/>
        <v>6795</v>
      </c>
      <c r="EV166">
        <f t="shared" si="176"/>
        <v>6795</v>
      </c>
      <c r="EW166">
        <f t="shared" si="176"/>
        <v>6795</v>
      </c>
      <c r="EX166">
        <f t="shared" si="176"/>
        <v>6795</v>
      </c>
      <c r="EY166">
        <f t="shared" si="176"/>
        <v>6795</v>
      </c>
      <c r="EZ166">
        <f t="shared" si="176"/>
        <v>6795</v>
      </c>
      <c r="FA166">
        <f t="shared" si="176"/>
        <v>6795</v>
      </c>
      <c r="FB166">
        <f t="shared" si="176"/>
        <v>6795</v>
      </c>
      <c r="FC166">
        <f t="shared" si="176"/>
        <v>6795</v>
      </c>
      <c r="FD166">
        <f t="shared" si="176"/>
        <v>6795</v>
      </c>
      <c r="FE166">
        <f t="shared" si="176"/>
        <v>6795</v>
      </c>
      <c r="FF166">
        <f t="shared" si="176"/>
        <v>6795</v>
      </c>
      <c r="FG166">
        <f t="shared" si="176"/>
        <v>6795</v>
      </c>
      <c r="FH166">
        <f t="shared" si="176"/>
        <v>6795</v>
      </c>
      <c r="FI166">
        <f t="shared" si="176"/>
        <v>6795</v>
      </c>
      <c r="FJ166">
        <f t="shared" si="176"/>
        <v>6795</v>
      </c>
      <c r="FK166">
        <f t="shared" si="176"/>
        <v>6795</v>
      </c>
      <c r="FL166">
        <f t="shared" si="176"/>
        <v>6795</v>
      </c>
      <c r="FM166">
        <f t="shared" si="176"/>
        <v>6795</v>
      </c>
      <c r="FN166">
        <f t="shared" si="176"/>
        <v>6795</v>
      </c>
      <c r="FO166">
        <f t="shared" si="176"/>
        <v>6795</v>
      </c>
      <c r="FP166">
        <f t="shared" si="176"/>
        <v>6795</v>
      </c>
      <c r="FQ166">
        <f t="shared" si="176"/>
        <v>6795</v>
      </c>
      <c r="FR166">
        <f t="shared" si="176"/>
        <v>6795</v>
      </c>
      <c r="FS166">
        <f t="shared" si="176"/>
        <v>6795</v>
      </c>
      <c r="FT166">
        <f t="shared" si="176"/>
        <v>6795</v>
      </c>
      <c r="FU166">
        <f t="shared" si="176"/>
        <v>6795</v>
      </c>
      <c r="FV166">
        <f t="shared" si="176"/>
        <v>6795</v>
      </c>
      <c r="FW166">
        <f t="shared" si="176"/>
        <v>6795</v>
      </c>
      <c r="FX166">
        <f t="shared" si="176"/>
        <v>6795</v>
      </c>
      <c r="FY166">
        <f>FY34</f>
        <v>0</v>
      </c>
      <c r="FZ166">
        <f>FZ33</f>
        <v>0</v>
      </c>
      <c r="GB166" s="38"/>
      <c r="GC166" s="38"/>
      <c r="GD166" s="38"/>
    </row>
    <row r="167" spans="1:186" ht="15">
      <c r="A167" s="11" t="s">
        <v>476</v>
      </c>
      <c r="B167" s="2" t="s">
        <v>477</v>
      </c>
      <c r="C167">
        <f>ROUND(C166*C165,2)</f>
        <v>10236667.5</v>
      </c>
      <c r="D167">
        <f aca="true" t="shared" si="177" ref="D167:BO167">ROUND(D166*D165,2)</f>
        <v>32830042.5</v>
      </c>
      <c r="E167">
        <f t="shared" si="177"/>
        <v>0</v>
      </c>
      <c r="F167">
        <f t="shared" si="177"/>
        <v>0</v>
      </c>
      <c r="G167">
        <f t="shared" si="177"/>
        <v>0</v>
      </c>
      <c r="H167">
        <f t="shared" si="177"/>
        <v>0</v>
      </c>
      <c r="I167">
        <f t="shared" si="177"/>
        <v>14860665</v>
      </c>
      <c r="J167">
        <f t="shared" si="177"/>
        <v>0</v>
      </c>
      <c r="K167">
        <f t="shared" si="177"/>
        <v>0</v>
      </c>
      <c r="L167">
        <f t="shared" si="177"/>
        <v>0</v>
      </c>
      <c r="M167">
        <f t="shared" si="177"/>
        <v>0</v>
      </c>
      <c r="N167">
        <f t="shared" si="177"/>
        <v>0</v>
      </c>
      <c r="O167">
        <f t="shared" si="177"/>
        <v>0</v>
      </c>
      <c r="P167">
        <f t="shared" si="177"/>
        <v>0</v>
      </c>
      <c r="Q167">
        <f t="shared" si="177"/>
        <v>0</v>
      </c>
      <c r="R167">
        <f t="shared" si="177"/>
        <v>0</v>
      </c>
      <c r="S167">
        <f t="shared" si="177"/>
        <v>0</v>
      </c>
      <c r="T167">
        <f t="shared" si="177"/>
        <v>0</v>
      </c>
      <c r="U167">
        <f t="shared" si="177"/>
        <v>0</v>
      </c>
      <c r="V167">
        <f t="shared" si="177"/>
        <v>0</v>
      </c>
      <c r="W167" s="5">
        <f t="shared" si="177"/>
        <v>1535670</v>
      </c>
      <c r="X167">
        <f t="shared" si="177"/>
        <v>0</v>
      </c>
      <c r="Y167">
        <f t="shared" si="177"/>
        <v>0</v>
      </c>
      <c r="Z167">
        <f t="shared" si="177"/>
        <v>0</v>
      </c>
      <c r="AA167">
        <f t="shared" si="177"/>
        <v>0</v>
      </c>
      <c r="AB167">
        <f t="shared" si="177"/>
        <v>788220</v>
      </c>
      <c r="AC167">
        <f t="shared" si="177"/>
        <v>0</v>
      </c>
      <c r="AD167">
        <f t="shared" si="177"/>
        <v>0</v>
      </c>
      <c r="AE167">
        <f t="shared" si="177"/>
        <v>0</v>
      </c>
      <c r="AF167">
        <f t="shared" si="177"/>
        <v>0</v>
      </c>
      <c r="AG167">
        <f t="shared" si="177"/>
        <v>0</v>
      </c>
      <c r="AH167">
        <f t="shared" si="177"/>
        <v>0</v>
      </c>
      <c r="AI167">
        <f t="shared" si="177"/>
        <v>0</v>
      </c>
      <c r="AJ167">
        <f t="shared" si="177"/>
        <v>0</v>
      </c>
      <c r="AK167">
        <f t="shared" si="177"/>
        <v>0</v>
      </c>
      <c r="AL167">
        <f t="shared" si="177"/>
        <v>0</v>
      </c>
      <c r="AM167">
        <f t="shared" si="177"/>
        <v>0</v>
      </c>
      <c r="AN167">
        <f t="shared" si="177"/>
        <v>0</v>
      </c>
      <c r="AO167">
        <f t="shared" si="177"/>
        <v>0</v>
      </c>
      <c r="AP167">
        <f t="shared" si="177"/>
        <v>631935</v>
      </c>
      <c r="AQ167">
        <f t="shared" si="177"/>
        <v>0</v>
      </c>
      <c r="AR167">
        <f t="shared" si="177"/>
        <v>20466540</v>
      </c>
      <c r="AS167">
        <f t="shared" si="177"/>
        <v>0</v>
      </c>
      <c r="AT167">
        <f t="shared" si="177"/>
        <v>0</v>
      </c>
      <c r="AU167">
        <f t="shared" si="177"/>
        <v>0</v>
      </c>
      <c r="AV167">
        <f t="shared" si="177"/>
        <v>0</v>
      </c>
      <c r="AW167">
        <f t="shared" si="177"/>
        <v>0</v>
      </c>
      <c r="AX167">
        <f t="shared" si="177"/>
        <v>0</v>
      </c>
      <c r="AY167">
        <f t="shared" si="177"/>
        <v>0</v>
      </c>
      <c r="AZ167">
        <f t="shared" si="177"/>
        <v>0</v>
      </c>
      <c r="BA167">
        <f t="shared" si="177"/>
        <v>0</v>
      </c>
      <c r="BB167">
        <f t="shared" si="177"/>
        <v>0</v>
      </c>
      <c r="BC167">
        <f t="shared" si="177"/>
        <v>1206112.5</v>
      </c>
      <c r="BD167">
        <f t="shared" si="177"/>
        <v>0</v>
      </c>
      <c r="BE167">
        <f t="shared" si="177"/>
        <v>0</v>
      </c>
      <c r="BF167">
        <f t="shared" si="177"/>
        <v>197055</v>
      </c>
      <c r="BG167">
        <f t="shared" si="177"/>
        <v>0</v>
      </c>
      <c r="BH167">
        <f t="shared" si="177"/>
        <v>0</v>
      </c>
      <c r="BI167">
        <f t="shared" si="177"/>
        <v>0</v>
      </c>
      <c r="BJ167">
        <f t="shared" si="177"/>
        <v>0</v>
      </c>
      <c r="BK167">
        <f t="shared" si="177"/>
        <v>2252542.5</v>
      </c>
      <c r="BL167">
        <f t="shared" si="177"/>
        <v>54360</v>
      </c>
      <c r="BM167">
        <f t="shared" si="177"/>
        <v>0</v>
      </c>
      <c r="BN167">
        <f t="shared" si="177"/>
        <v>0</v>
      </c>
      <c r="BO167">
        <f t="shared" si="177"/>
        <v>0</v>
      </c>
      <c r="BP167">
        <f aca="true" t="shared" si="178" ref="BP167:EA167">ROUND(BP166*BP165,2)</f>
        <v>0</v>
      </c>
      <c r="BQ167">
        <f t="shared" si="178"/>
        <v>0</v>
      </c>
      <c r="BR167">
        <f t="shared" si="178"/>
        <v>0</v>
      </c>
      <c r="BS167">
        <f t="shared" si="178"/>
        <v>0</v>
      </c>
      <c r="BT167">
        <f t="shared" si="178"/>
        <v>0</v>
      </c>
      <c r="BU167">
        <f t="shared" si="178"/>
        <v>0</v>
      </c>
      <c r="BV167">
        <f t="shared" si="178"/>
        <v>0</v>
      </c>
      <c r="BW167">
        <f t="shared" si="178"/>
        <v>0</v>
      </c>
      <c r="BX167">
        <f t="shared" si="178"/>
        <v>0</v>
      </c>
      <c r="BY167">
        <f t="shared" si="178"/>
        <v>0</v>
      </c>
      <c r="BZ167">
        <f t="shared" si="178"/>
        <v>0</v>
      </c>
      <c r="CA167">
        <f t="shared" si="178"/>
        <v>0</v>
      </c>
      <c r="CB167">
        <f t="shared" si="178"/>
        <v>1396372.5</v>
      </c>
      <c r="CC167">
        <f t="shared" si="178"/>
        <v>0</v>
      </c>
      <c r="CD167">
        <f t="shared" si="178"/>
        <v>0</v>
      </c>
      <c r="CE167">
        <f t="shared" si="178"/>
        <v>0</v>
      </c>
      <c r="CF167">
        <f t="shared" si="178"/>
        <v>0</v>
      </c>
      <c r="CG167">
        <f t="shared" si="178"/>
        <v>0</v>
      </c>
      <c r="CH167">
        <f t="shared" si="178"/>
        <v>0</v>
      </c>
      <c r="CI167">
        <f t="shared" si="178"/>
        <v>0</v>
      </c>
      <c r="CJ167">
        <f t="shared" si="178"/>
        <v>0</v>
      </c>
      <c r="CK167">
        <f t="shared" si="178"/>
        <v>0</v>
      </c>
      <c r="CL167">
        <f t="shared" si="178"/>
        <v>0</v>
      </c>
      <c r="CM167">
        <f t="shared" si="178"/>
        <v>0</v>
      </c>
      <c r="CN167">
        <f t="shared" si="178"/>
        <v>4933170</v>
      </c>
      <c r="CO167">
        <f t="shared" si="178"/>
        <v>227632.5</v>
      </c>
      <c r="CP167">
        <f t="shared" si="178"/>
        <v>0</v>
      </c>
      <c r="CQ167">
        <f t="shared" si="178"/>
        <v>0</v>
      </c>
      <c r="CR167">
        <f t="shared" si="178"/>
        <v>0</v>
      </c>
      <c r="CS167">
        <f t="shared" si="178"/>
        <v>0</v>
      </c>
      <c r="CT167">
        <f t="shared" si="178"/>
        <v>0</v>
      </c>
      <c r="CU167">
        <f t="shared" si="178"/>
        <v>2718000</v>
      </c>
      <c r="CV167">
        <f t="shared" si="178"/>
        <v>0</v>
      </c>
      <c r="CW167">
        <f t="shared" si="178"/>
        <v>0</v>
      </c>
      <c r="CX167">
        <f t="shared" si="178"/>
        <v>0</v>
      </c>
      <c r="CY167">
        <f t="shared" si="178"/>
        <v>1012455</v>
      </c>
      <c r="CZ167">
        <f t="shared" si="178"/>
        <v>0</v>
      </c>
      <c r="DA167">
        <f t="shared" si="178"/>
        <v>0</v>
      </c>
      <c r="DB167">
        <f t="shared" si="178"/>
        <v>0</v>
      </c>
      <c r="DC167">
        <f t="shared" si="178"/>
        <v>0</v>
      </c>
      <c r="DD167">
        <f t="shared" si="178"/>
        <v>0</v>
      </c>
      <c r="DE167">
        <f t="shared" si="178"/>
        <v>0</v>
      </c>
      <c r="DF167">
        <f t="shared" si="178"/>
        <v>0</v>
      </c>
      <c r="DG167">
        <f t="shared" si="178"/>
        <v>0</v>
      </c>
      <c r="DH167">
        <f t="shared" si="178"/>
        <v>0</v>
      </c>
      <c r="DI167">
        <f t="shared" si="178"/>
        <v>0</v>
      </c>
      <c r="DJ167">
        <f t="shared" si="178"/>
        <v>0</v>
      </c>
      <c r="DK167">
        <f t="shared" si="178"/>
        <v>0</v>
      </c>
      <c r="DL167">
        <f t="shared" si="178"/>
        <v>0</v>
      </c>
      <c r="DM167">
        <f t="shared" si="178"/>
        <v>0</v>
      </c>
      <c r="DN167">
        <f t="shared" si="178"/>
        <v>0</v>
      </c>
      <c r="DO167">
        <f t="shared" si="178"/>
        <v>0</v>
      </c>
      <c r="DP167">
        <f t="shared" si="178"/>
        <v>0</v>
      </c>
      <c r="DQ167">
        <f t="shared" si="178"/>
        <v>0</v>
      </c>
      <c r="DR167">
        <f t="shared" si="178"/>
        <v>0</v>
      </c>
      <c r="DS167">
        <f t="shared" si="178"/>
        <v>0</v>
      </c>
      <c r="DT167">
        <f t="shared" si="178"/>
        <v>0</v>
      </c>
      <c r="DU167">
        <f t="shared" si="178"/>
        <v>0</v>
      </c>
      <c r="DV167">
        <f t="shared" si="178"/>
        <v>0</v>
      </c>
      <c r="DW167">
        <f t="shared" si="178"/>
        <v>0</v>
      </c>
      <c r="DX167">
        <f t="shared" si="178"/>
        <v>0</v>
      </c>
      <c r="DY167">
        <f t="shared" si="178"/>
        <v>0</v>
      </c>
      <c r="DZ167">
        <f t="shared" si="178"/>
        <v>0</v>
      </c>
      <c r="EA167">
        <f t="shared" si="178"/>
        <v>0</v>
      </c>
      <c r="EB167">
        <f aca="true" t="shared" si="179" ref="EB167:FX167">ROUND(EB166*EB165,2)</f>
        <v>0</v>
      </c>
      <c r="EC167">
        <f t="shared" si="179"/>
        <v>0</v>
      </c>
      <c r="ED167">
        <f t="shared" si="179"/>
        <v>0</v>
      </c>
      <c r="EE167">
        <f t="shared" si="179"/>
        <v>0</v>
      </c>
      <c r="EF167">
        <f t="shared" si="179"/>
        <v>0</v>
      </c>
      <c r="EG167">
        <f t="shared" si="179"/>
        <v>0</v>
      </c>
      <c r="EH167">
        <f t="shared" si="179"/>
        <v>0</v>
      </c>
      <c r="EI167">
        <f t="shared" si="179"/>
        <v>0</v>
      </c>
      <c r="EJ167">
        <f t="shared" si="179"/>
        <v>0</v>
      </c>
      <c r="EK167">
        <f t="shared" si="179"/>
        <v>0</v>
      </c>
      <c r="EL167">
        <f t="shared" si="179"/>
        <v>0</v>
      </c>
      <c r="EM167">
        <f t="shared" si="179"/>
        <v>0</v>
      </c>
      <c r="EN167">
        <f t="shared" si="179"/>
        <v>747450</v>
      </c>
      <c r="EO167">
        <f t="shared" si="179"/>
        <v>0</v>
      </c>
      <c r="EP167">
        <f t="shared" si="179"/>
        <v>0</v>
      </c>
      <c r="EQ167">
        <f t="shared" si="179"/>
        <v>0</v>
      </c>
      <c r="ER167">
        <f t="shared" si="179"/>
        <v>0</v>
      </c>
      <c r="ES167">
        <f t="shared" si="179"/>
        <v>0</v>
      </c>
      <c r="ET167">
        <f t="shared" si="179"/>
        <v>0</v>
      </c>
      <c r="EU167">
        <f t="shared" si="179"/>
        <v>0</v>
      </c>
      <c r="EV167">
        <f t="shared" si="179"/>
        <v>0</v>
      </c>
      <c r="EW167">
        <f t="shared" si="179"/>
        <v>0</v>
      </c>
      <c r="EX167">
        <f t="shared" si="179"/>
        <v>0</v>
      </c>
      <c r="EY167">
        <f t="shared" si="179"/>
        <v>4260465</v>
      </c>
      <c r="EZ167">
        <f t="shared" si="179"/>
        <v>0</v>
      </c>
      <c r="FA167">
        <f t="shared" si="179"/>
        <v>0</v>
      </c>
      <c r="FB167">
        <f t="shared" si="179"/>
        <v>0</v>
      </c>
      <c r="FC167">
        <f t="shared" si="179"/>
        <v>0</v>
      </c>
      <c r="FD167">
        <f t="shared" si="179"/>
        <v>0</v>
      </c>
      <c r="FE167">
        <f t="shared" si="179"/>
        <v>0</v>
      </c>
      <c r="FF167">
        <f t="shared" si="179"/>
        <v>0</v>
      </c>
      <c r="FG167">
        <f t="shared" si="179"/>
        <v>0</v>
      </c>
      <c r="FH167">
        <f t="shared" si="179"/>
        <v>0</v>
      </c>
      <c r="FI167">
        <f t="shared" si="179"/>
        <v>0</v>
      </c>
      <c r="FJ167">
        <f t="shared" si="179"/>
        <v>0</v>
      </c>
      <c r="FK167">
        <f t="shared" si="179"/>
        <v>0</v>
      </c>
      <c r="FL167">
        <f t="shared" si="179"/>
        <v>0</v>
      </c>
      <c r="FM167">
        <f t="shared" si="179"/>
        <v>0</v>
      </c>
      <c r="FN167">
        <f t="shared" si="179"/>
        <v>0</v>
      </c>
      <c r="FO167">
        <f t="shared" si="179"/>
        <v>0</v>
      </c>
      <c r="FP167">
        <f t="shared" si="179"/>
        <v>0</v>
      </c>
      <c r="FQ167">
        <f t="shared" si="179"/>
        <v>0</v>
      </c>
      <c r="FR167">
        <f t="shared" si="179"/>
        <v>0</v>
      </c>
      <c r="FS167">
        <f t="shared" si="179"/>
        <v>0</v>
      </c>
      <c r="FT167">
        <f t="shared" si="179"/>
        <v>0</v>
      </c>
      <c r="FU167">
        <f t="shared" si="179"/>
        <v>0</v>
      </c>
      <c r="FV167">
        <f t="shared" si="179"/>
        <v>0</v>
      </c>
      <c r="FW167">
        <f t="shared" si="179"/>
        <v>0</v>
      </c>
      <c r="FX167">
        <f t="shared" si="179"/>
        <v>0</v>
      </c>
      <c r="FY167">
        <f>ROUND(FY166*FY165,2)</f>
        <v>0</v>
      </c>
      <c r="FZ167" s="38">
        <f>SUM(C167:FX167)</f>
        <v>100355355</v>
      </c>
      <c r="GA167" s="38"/>
      <c r="GB167" s="38"/>
      <c r="GC167" s="38"/>
      <c r="GD167" s="38"/>
    </row>
    <row r="168" spans="1:2" ht="15">
      <c r="A168" s="11"/>
      <c r="B168" s="2"/>
    </row>
    <row r="169" spans="1:186" ht="15">
      <c r="A169" s="65" t="s">
        <v>478</v>
      </c>
      <c r="B169" s="7" t="s">
        <v>479</v>
      </c>
      <c r="C169">
        <f aca="true" t="shared" si="180" ref="C169:BN169">C8+C29</f>
        <v>0</v>
      </c>
      <c r="D169">
        <f t="shared" si="180"/>
        <v>0</v>
      </c>
      <c r="E169">
        <f t="shared" si="180"/>
        <v>0</v>
      </c>
      <c r="F169">
        <f t="shared" si="180"/>
        <v>0</v>
      </c>
      <c r="G169">
        <f t="shared" si="180"/>
        <v>0</v>
      </c>
      <c r="H169">
        <f t="shared" si="180"/>
        <v>0</v>
      </c>
      <c r="I169">
        <f t="shared" si="180"/>
        <v>0</v>
      </c>
      <c r="J169">
        <f t="shared" si="180"/>
        <v>0</v>
      </c>
      <c r="K169">
        <f t="shared" si="180"/>
        <v>0</v>
      </c>
      <c r="L169">
        <f t="shared" si="180"/>
        <v>0</v>
      </c>
      <c r="M169">
        <f t="shared" si="180"/>
        <v>0</v>
      </c>
      <c r="N169">
        <f t="shared" si="180"/>
        <v>3</v>
      </c>
      <c r="O169">
        <f t="shared" si="180"/>
        <v>0</v>
      </c>
      <c r="P169">
        <f t="shared" si="180"/>
        <v>0</v>
      </c>
      <c r="Q169">
        <f t="shared" si="180"/>
        <v>90</v>
      </c>
      <c r="R169">
        <f t="shared" si="180"/>
        <v>0</v>
      </c>
      <c r="S169">
        <f t="shared" si="180"/>
        <v>0</v>
      </c>
      <c r="T169">
        <f t="shared" si="180"/>
        <v>0</v>
      </c>
      <c r="U169">
        <f t="shared" si="180"/>
        <v>0</v>
      </c>
      <c r="V169">
        <f t="shared" si="180"/>
        <v>0</v>
      </c>
      <c r="W169">
        <f t="shared" si="180"/>
        <v>0</v>
      </c>
      <c r="X169">
        <f t="shared" si="180"/>
        <v>0</v>
      </c>
      <c r="Y169">
        <f t="shared" si="180"/>
        <v>0</v>
      </c>
      <c r="Z169">
        <f t="shared" si="180"/>
        <v>2</v>
      </c>
      <c r="AA169">
        <f t="shared" si="180"/>
        <v>0</v>
      </c>
      <c r="AB169">
        <f t="shared" si="180"/>
        <v>0</v>
      </c>
      <c r="AC169">
        <f t="shared" si="180"/>
        <v>4</v>
      </c>
      <c r="AD169">
        <f t="shared" si="180"/>
        <v>0</v>
      </c>
      <c r="AE169">
        <f t="shared" si="180"/>
        <v>0</v>
      </c>
      <c r="AF169">
        <f t="shared" si="180"/>
        <v>0</v>
      </c>
      <c r="AG169">
        <f t="shared" si="180"/>
        <v>0</v>
      </c>
      <c r="AH169">
        <f t="shared" si="180"/>
        <v>0</v>
      </c>
      <c r="AI169">
        <f t="shared" si="180"/>
        <v>0</v>
      </c>
      <c r="AJ169">
        <f t="shared" si="180"/>
        <v>0</v>
      </c>
      <c r="AK169">
        <f t="shared" si="180"/>
        <v>0</v>
      </c>
      <c r="AL169">
        <f t="shared" si="180"/>
        <v>0</v>
      </c>
      <c r="AM169">
        <f t="shared" si="180"/>
        <v>0</v>
      </c>
      <c r="AN169">
        <f t="shared" si="180"/>
        <v>0</v>
      </c>
      <c r="AO169">
        <f t="shared" si="180"/>
        <v>0</v>
      </c>
      <c r="AP169">
        <f t="shared" si="180"/>
        <v>41</v>
      </c>
      <c r="AQ169">
        <f t="shared" si="180"/>
        <v>0</v>
      </c>
      <c r="AR169">
        <f t="shared" si="180"/>
        <v>0</v>
      </c>
      <c r="AS169">
        <f t="shared" si="180"/>
        <v>0</v>
      </c>
      <c r="AT169">
        <f t="shared" si="180"/>
        <v>4</v>
      </c>
      <c r="AU169">
        <f t="shared" si="180"/>
        <v>0</v>
      </c>
      <c r="AV169">
        <f t="shared" si="180"/>
        <v>0</v>
      </c>
      <c r="AW169">
        <f t="shared" si="180"/>
        <v>0</v>
      </c>
      <c r="AX169">
        <f t="shared" si="180"/>
        <v>0</v>
      </c>
      <c r="AY169">
        <f t="shared" si="180"/>
        <v>0</v>
      </c>
      <c r="AZ169">
        <f t="shared" si="180"/>
        <v>0</v>
      </c>
      <c r="BA169">
        <f t="shared" si="180"/>
        <v>3</v>
      </c>
      <c r="BB169">
        <f t="shared" si="180"/>
        <v>0</v>
      </c>
      <c r="BC169">
        <f t="shared" si="180"/>
        <v>1.5</v>
      </c>
      <c r="BD169">
        <f t="shared" si="180"/>
        <v>0</v>
      </c>
      <c r="BE169">
        <f t="shared" si="180"/>
        <v>0</v>
      </c>
      <c r="BF169">
        <f t="shared" si="180"/>
        <v>0</v>
      </c>
      <c r="BG169">
        <f t="shared" si="180"/>
        <v>0</v>
      </c>
      <c r="BH169">
        <f t="shared" si="180"/>
        <v>0</v>
      </c>
      <c r="BI169">
        <f t="shared" si="180"/>
        <v>0</v>
      </c>
      <c r="BJ169">
        <f t="shared" si="180"/>
        <v>0</v>
      </c>
      <c r="BK169">
        <f t="shared" si="180"/>
        <v>0</v>
      </c>
      <c r="BL169">
        <f t="shared" si="180"/>
        <v>10</v>
      </c>
      <c r="BM169">
        <f t="shared" si="180"/>
        <v>0</v>
      </c>
      <c r="BN169">
        <f t="shared" si="180"/>
        <v>0</v>
      </c>
      <c r="BO169">
        <f aca="true" t="shared" si="181" ref="BO169:DZ169">BO8+BO29</f>
        <v>0</v>
      </c>
      <c r="BP169">
        <f t="shared" si="181"/>
        <v>0</v>
      </c>
      <c r="BQ169">
        <f t="shared" si="181"/>
        <v>0</v>
      </c>
      <c r="BR169">
        <f t="shared" si="181"/>
        <v>0</v>
      </c>
      <c r="BS169">
        <f t="shared" si="181"/>
        <v>0</v>
      </c>
      <c r="BT169">
        <f t="shared" si="181"/>
        <v>0</v>
      </c>
      <c r="BU169">
        <f t="shared" si="181"/>
        <v>0</v>
      </c>
      <c r="BV169">
        <f t="shared" si="181"/>
        <v>0</v>
      </c>
      <c r="BW169">
        <f t="shared" si="181"/>
        <v>0</v>
      </c>
      <c r="BX169">
        <f t="shared" si="181"/>
        <v>0</v>
      </c>
      <c r="BY169">
        <f t="shared" si="181"/>
        <v>0</v>
      </c>
      <c r="BZ169">
        <f t="shared" si="181"/>
        <v>0</v>
      </c>
      <c r="CA169">
        <f t="shared" si="181"/>
        <v>0</v>
      </c>
      <c r="CB169">
        <f t="shared" si="181"/>
        <v>0</v>
      </c>
      <c r="CC169">
        <f t="shared" si="181"/>
        <v>0</v>
      </c>
      <c r="CD169">
        <f t="shared" si="181"/>
        <v>0</v>
      </c>
      <c r="CE169">
        <f t="shared" si="181"/>
        <v>0</v>
      </c>
      <c r="CF169">
        <f t="shared" si="181"/>
        <v>0</v>
      </c>
      <c r="CG169">
        <f t="shared" si="181"/>
        <v>0</v>
      </c>
      <c r="CH169">
        <f t="shared" si="181"/>
        <v>0</v>
      </c>
      <c r="CI169">
        <f t="shared" si="181"/>
        <v>0</v>
      </c>
      <c r="CJ169">
        <f t="shared" si="181"/>
        <v>0</v>
      </c>
      <c r="CK169">
        <f t="shared" si="181"/>
        <v>0</v>
      </c>
      <c r="CL169">
        <f t="shared" si="181"/>
        <v>0</v>
      </c>
      <c r="CM169">
        <f t="shared" si="181"/>
        <v>0</v>
      </c>
      <c r="CN169">
        <f t="shared" si="181"/>
        <v>9</v>
      </c>
      <c r="CO169">
        <f t="shared" si="181"/>
        <v>0</v>
      </c>
      <c r="CP169">
        <f t="shared" si="181"/>
        <v>0</v>
      </c>
      <c r="CQ169">
        <f t="shared" si="181"/>
        <v>0</v>
      </c>
      <c r="CR169">
        <f t="shared" si="181"/>
        <v>0</v>
      </c>
      <c r="CS169">
        <f t="shared" si="181"/>
        <v>0</v>
      </c>
      <c r="CT169">
        <f t="shared" si="181"/>
        <v>0</v>
      </c>
      <c r="CU169">
        <f t="shared" si="181"/>
        <v>0</v>
      </c>
      <c r="CV169">
        <f t="shared" si="181"/>
        <v>0</v>
      </c>
      <c r="CW169">
        <f t="shared" si="181"/>
        <v>0</v>
      </c>
      <c r="CX169">
        <f t="shared" si="181"/>
        <v>0</v>
      </c>
      <c r="CY169">
        <f t="shared" si="181"/>
        <v>0</v>
      </c>
      <c r="CZ169">
        <f t="shared" si="181"/>
        <v>0</v>
      </c>
      <c r="DA169">
        <f t="shared" si="181"/>
        <v>0</v>
      </c>
      <c r="DB169">
        <f t="shared" si="181"/>
        <v>0</v>
      </c>
      <c r="DC169">
        <f t="shared" si="181"/>
        <v>0</v>
      </c>
      <c r="DD169">
        <f t="shared" si="181"/>
        <v>0</v>
      </c>
      <c r="DE169">
        <f t="shared" si="181"/>
        <v>0</v>
      </c>
      <c r="DF169">
        <f t="shared" si="181"/>
        <v>8</v>
      </c>
      <c r="DG169">
        <f t="shared" si="181"/>
        <v>0</v>
      </c>
      <c r="DH169">
        <f t="shared" si="181"/>
        <v>0</v>
      </c>
      <c r="DI169">
        <f t="shared" si="181"/>
        <v>3</v>
      </c>
      <c r="DJ169">
        <f t="shared" si="181"/>
        <v>0</v>
      </c>
      <c r="DK169">
        <f t="shared" si="181"/>
        <v>0</v>
      </c>
      <c r="DL169">
        <f t="shared" si="181"/>
        <v>0</v>
      </c>
      <c r="DM169">
        <f t="shared" si="181"/>
        <v>0</v>
      </c>
      <c r="DN169">
        <f t="shared" si="181"/>
        <v>0</v>
      </c>
      <c r="DO169">
        <f t="shared" si="181"/>
        <v>0</v>
      </c>
      <c r="DP169">
        <f t="shared" si="181"/>
        <v>0</v>
      </c>
      <c r="DQ169">
        <f t="shared" si="181"/>
        <v>0</v>
      </c>
      <c r="DR169">
        <f t="shared" si="181"/>
        <v>0</v>
      </c>
      <c r="DS169">
        <f t="shared" si="181"/>
        <v>0</v>
      </c>
      <c r="DT169">
        <f t="shared" si="181"/>
        <v>0</v>
      </c>
      <c r="DU169">
        <f t="shared" si="181"/>
        <v>0</v>
      </c>
      <c r="DV169">
        <f t="shared" si="181"/>
        <v>0</v>
      </c>
      <c r="DW169">
        <f t="shared" si="181"/>
        <v>0</v>
      </c>
      <c r="DX169">
        <f t="shared" si="181"/>
        <v>0</v>
      </c>
      <c r="DY169">
        <f t="shared" si="181"/>
        <v>0</v>
      </c>
      <c r="DZ169">
        <f t="shared" si="181"/>
        <v>0</v>
      </c>
      <c r="EA169">
        <f aca="true" t="shared" si="182" ref="EA169:FX169">EA8+EA29</f>
        <v>0</v>
      </c>
      <c r="EB169">
        <f t="shared" si="182"/>
        <v>0</v>
      </c>
      <c r="EC169">
        <f t="shared" si="182"/>
        <v>0</v>
      </c>
      <c r="ED169">
        <f t="shared" si="182"/>
        <v>0</v>
      </c>
      <c r="EE169">
        <f t="shared" si="182"/>
        <v>0</v>
      </c>
      <c r="EF169">
        <f t="shared" si="182"/>
        <v>5</v>
      </c>
      <c r="EG169">
        <f t="shared" si="182"/>
        <v>0</v>
      </c>
      <c r="EH169">
        <f t="shared" si="182"/>
        <v>0</v>
      </c>
      <c r="EI169">
        <f t="shared" si="182"/>
        <v>0</v>
      </c>
      <c r="EJ169">
        <f t="shared" si="182"/>
        <v>0</v>
      </c>
      <c r="EK169">
        <f t="shared" si="182"/>
        <v>0</v>
      </c>
      <c r="EL169">
        <f t="shared" si="182"/>
        <v>0</v>
      </c>
      <c r="EM169">
        <f t="shared" si="182"/>
        <v>0</v>
      </c>
      <c r="EN169">
        <f t="shared" si="182"/>
        <v>0</v>
      </c>
      <c r="EO169">
        <f t="shared" si="182"/>
        <v>0</v>
      </c>
      <c r="EP169">
        <f t="shared" si="182"/>
        <v>0</v>
      </c>
      <c r="EQ169">
        <f t="shared" si="182"/>
        <v>0</v>
      </c>
      <c r="ER169">
        <f t="shared" si="182"/>
        <v>0</v>
      </c>
      <c r="ES169">
        <f t="shared" si="182"/>
        <v>0</v>
      </c>
      <c r="ET169">
        <f t="shared" si="182"/>
        <v>0</v>
      </c>
      <c r="EU169">
        <f t="shared" si="182"/>
        <v>0</v>
      </c>
      <c r="EV169">
        <f t="shared" si="182"/>
        <v>0</v>
      </c>
      <c r="EW169">
        <f t="shared" si="182"/>
        <v>0</v>
      </c>
      <c r="EX169">
        <f t="shared" si="182"/>
        <v>1</v>
      </c>
      <c r="EY169">
        <f t="shared" si="182"/>
        <v>0</v>
      </c>
      <c r="EZ169">
        <f t="shared" si="182"/>
        <v>0</v>
      </c>
      <c r="FA169">
        <f t="shared" si="182"/>
        <v>1.5</v>
      </c>
      <c r="FB169">
        <f t="shared" si="182"/>
        <v>0</v>
      </c>
      <c r="FC169">
        <f t="shared" si="182"/>
        <v>0</v>
      </c>
      <c r="FD169">
        <f t="shared" si="182"/>
        <v>0</v>
      </c>
      <c r="FE169">
        <f t="shared" si="182"/>
        <v>0</v>
      </c>
      <c r="FF169">
        <f t="shared" si="182"/>
        <v>0</v>
      </c>
      <c r="FG169">
        <f t="shared" si="182"/>
        <v>0</v>
      </c>
      <c r="FH169">
        <f t="shared" si="182"/>
        <v>0</v>
      </c>
      <c r="FI169">
        <f t="shared" si="182"/>
        <v>0</v>
      </c>
      <c r="FJ169">
        <f t="shared" si="182"/>
        <v>0</v>
      </c>
      <c r="FK169">
        <f t="shared" si="182"/>
        <v>0</v>
      </c>
      <c r="FL169">
        <f t="shared" si="182"/>
        <v>0</v>
      </c>
      <c r="FM169">
        <f t="shared" si="182"/>
        <v>0</v>
      </c>
      <c r="FN169">
        <f t="shared" si="182"/>
        <v>15</v>
      </c>
      <c r="FO169">
        <f t="shared" si="182"/>
        <v>0</v>
      </c>
      <c r="FP169">
        <f t="shared" si="182"/>
        <v>0</v>
      </c>
      <c r="FQ169">
        <f t="shared" si="182"/>
        <v>0</v>
      </c>
      <c r="FR169">
        <f t="shared" si="182"/>
        <v>0</v>
      </c>
      <c r="FS169">
        <f t="shared" si="182"/>
        <v>0</v>
      </c>
      <c r="FT169">
        <f t="shared" si="182"/>
        <v>0</v>
      </c>
      <c r="FU169">
        <f t="shared" si="182"/>
        <v>0</v>
      </c>
      <c r="FV169">
        <f t="shared" si="182"/>
        <v>0</v>
      </c>
      <c r="FW169">
        <f t="shared" si="182"/>
        <v>0</v>
      </c>
      <c r="FX169">
        <f t="shared" si="182"/>
        <v>0</v>
      </c>
      <c r="FZ169" s="38">
        <f>SUM(C169:FX169)</f>
        <v>201</v>
      </c>
      <c r="GA169" s="38"/>
      <c r="GB169" s="38"/>
      <c r="GC169" s="38"/>
      <c r="GD169" s="38"/>
    </row>
    <row r="170" spans="1:186" ht="15">
      <c r="A170" s="65" t="s">
        <v>480</v>
      </c>
      <c r="B170" s="7" t="s">
        <v>481</v>
      </c>
      <c r="C170">
        <f>C169*C166</f>
        <v>0</v>
      </c>
      <c r="D170">
        <f aca="true" t="shared" si="183" ref="D170:BO170">D169*D166</f>
        <v>0</v>
      </c>
      <c r="E170">
        <f t="shared" si="183"/>
        <v>0</v>
      </c>
      <c r="F170">
        <f t="shared" si="183"/>
        <v>0</v>
      </c>
      <c r="G170">
        <f t="shared" si="183"/>
        <v>0</v>
      </c>
      <c r="H170">
        <f t="shared" si="183"/>
        <v>0</v>
      </c>
      <c r="I170">
        <f t="shared" si="183"/>
        <v>0</v>
      </c>
      <c r="J170">
        <f t="shared" si="183"/>
        <v>0</v>
      </c>
      <c r="K170">
        <f t="shared" si="183"/>
        <v>0</v>
      </c>
      <c r="L170">
        <f t="shared" si="183"/>
        <v>0</v>
      </c>
      <c r="M170">
        <f t="shared" si="183"/>
        <v>0</v>
      </c>
      <c r="N170">
        <f t="shared" si="183"/>
        <v>20385</v>
      </c>
      <c r="O170">
        <f t="shared" si="183"/>
        <v>0</v>
      </c>
      <c r="P170">
        <f t="shared" si="183"/>
        <v>0</v>
      </c>
      <c r="Q170">
        <f t="shared" si="183"/>
        <v>611550</v>
      </c>
      <c r="R170">
        <f t="shared" si="183"/>
        <v>0</v>
      </c>
      <c r="S170">
        <f t="shared" si="183"/>
        <v>0</v>
      </c>
      <c r="T170">
        <f t="shared" si="183"/>
        <v>0</v>
      </c>
      <c r="U170">
        <f t="shared" si="183"/>
        <v>0</v>
      </c>
      <c r="V170">
        <f t="shared" si="183"/>
        <v>0</v>
      </c>
      <c r="W170">
        <f t="shared" si="183"/>
        <v>0</v>
      </c>
      <c r="X170">
        <f t="shared" si="183"/>
        <v>0</v>
      </c>
      <c r="Y170">
        <f t="shared" si="183"/>
        <v>0</v>
      </c>
      <c r="Z170">
        <f t="shared" si="183"/>
        <v>13590</v>
      </c>
      <c r="AA170">
        <f t="shared" si="183"/>
        <v>0</v>
      </c>
      <c r="AB170">
        <f t="shared" si="183"/>
        <v>0</v>
      </c>
      <c r="AC170">
        <f t="shared" si="183"/>
        <v>27180</v>
      </c>
      <c r="AD170">
        <f t="shared" si="183"/>
        <v>0</v>
      </c>
      <c r="AE170">
        <f t="shared" si="183"/>
        <v>0</v>
      </c>
      <c r="AF170">
        <f t="shared" si="183"/>
        <v>0</v>
      </c>
      <c r="AG170">
        <f t="shared" si="183"/>
        <v>0</v>
      </c>
      <c r="AH170">
        <f t="shared" si="183"/>
        <v>0</v>
      </c>
      <c r="AI170">
        <f t="shared" si="183"/>
        <v>0</v>
      </c>
      <c r="AJ170">
        <f t="shared" si="183"/>
        <v>0</v>
      </c>
      <c r="AK170">
        <f t="shared" si="183"/>
        <v>0</v>
      </c>
      <c r="AL170">
        <f t="shared" si="183"/>
        <v>0</v>
      </c>
      <c r="AM170">
        <f t="shared" si="183"/>
        <v>0</v>
      </c>
      <c r="AN170">
        <f t="shared" si="183"/>
        <v>0</v>
      </c>
      <c r="AO170">
        <f t="shared" si="183"/>
        <v>0</v>
      </c>
      <c r="AP170">
        <f t="shared" si="183"/>
        <v>278595</v>
      </c>
      <c r="AQ170">
        <f t="shared" si="183"/>
        <v>0</v>
      </c>
      <c r="AR170">
        <f t="shared" si="183"/>
        <v>0</v>
      </c>
      <c r="AS170">
        <f t="shared" si="183"/>
        <v>0</v>
      </c>
      <c r="AT170">
        <f t="shared" si="183"/>
        <v>27180</v>
      </c>
      <c r="AU170">
        <f t="shared" si="183"/>
        <v>0</v>
      </c>
      <c r="AV170">
        <f t="shared" si="183"/>
        <v>0</v>
      </c>
      <c r="AW170">
        <f t="shared" si="183"/>
        <v>0</v>
      </c>
      <c r="AX170">
        <f t="shared" si="183"/>
        <v>0</v>
      </c>
      <c r="AY170">
        <f t="shared" si="183"/>
        <v>0</v>
      </c>
      <c r="AZ170">
        <f t="shared" si="183"/>
        <v>0</v>
      </c>
      <c r="BA170">
        <f t="shared" si="183"/>
        <v>20385</v>
      </c>
      <c r="BB170">
        <f t="shared" si="183"/>
        <v>0</v>
      </c>
      <c r="BC170">
        <f t="shared" si="183"/>
        <v>10192.5</v>
      </c>
      <c r="BD170">
        <f t="shared" si="183"/>
        <v>0</v>
      </c>
      <c r="BE170">
        <f t="shared" si="183"/>
        <v>0</v>
      </c>
      <c r="BF170">
        <f t="shared" si="183"/>
        <v>0</v>
      </c>
      <c r="BG170">
        <f t="shared" si="183"/>
        <v>0</v>
      </c>
      <c r="BH170">
        <f t="shared" si="183"/>
        <v>0</v>
      </c>
      <c r="BI170">
        <f t="shared" si="183"/>
        <v>0</v>
      </c>
      <c r="BJ170">
        <f t="shared" si="183"/>
        <v>0</v>
      </c>
      <c r="BK170">
        <f t="shared" si="183"/>
        <v>0</v>
      </c>
      <c r="BL170">
        <f t="shared" si="183"/>
        <v>67950</v>
      </c>
      <c r="BM170">
        <f t="shared" si="183"/>
        <v>0</v>
      </c>
      <c r="BN170">
        <f t="shared" si="183"/>
        <v>0</v>
      </c>
      <c r="BO170">
        <f t="shared" si="183"/>
        <v>0</v>
      </c>
      <c r="BP170">
        <f aca="true" t="shared" si="184" ref="BP170:EA170">BP169*BP166</f>
        <v>0</v>
      </c>
      <c r="BQ170">
        <f t="shared" si="184"/>
        <v>0</v>
      </c>
      <c r="BR170">
        <f t="shared" si="184"/>
        <v>0</v>
      </c>
      <c r="BS170">
        <f t="shared" si="184"/>
        <v>0</v>
      </c>
      <c r="BT170">
        <f t="shared" si="184"/>
        <v>0</v>
      </c>
      <c r="BU170">
        <f t="shared" si="184"/>
        <v>0</v>
      </c>
      <c r="BV170">
        <f t="shared" si="184"/>
        <v>0</v>
      </c>
      <c r="BW170">
        <f t="shared" si="184"/>
        <v>0</v>
      </c>
      <c r="BX170">
        <f t="shared" si="184"/>
        <v>0</v>
      </c>
      <c r="BY170">
        <f t="shared" si="184"/>
        <v>0</v>
      </c>
      <c r="BZ170">
        <f t="shared" si="184"/>
        <v>0</v>
      </c>
      <c r="CA170">
        <f t="shared" si="184"/>
        <v>0</v>
      </c>
      <c r="CB170">
        <f t="shared" si="184"/>
        <v>0</v>
      </c>
      <c r="CC170">
        <f t="shared" si="184"/>
        <v>0</v>
      </c>
      <c r="CD170">
        <f t="shared" si="184"/>
        <v>0</v>
      </c>
      <c r="CE170">
        <f t="shared" si="184"/>
        <v>0</v>
      </c>
      <c r="CF170">
        <f t="shared" si="184"/>
        <v>0</v>
      </c>
      <c r="CG170">
        <f t="shared" si="184"/>
        <v>0</v>
      </c>
      <c r="CH170">
        <f t="shared" si="184"/>
        <v>0</v>
      </c>
      <c r="CI170">
        <f t="shared" si="184"/>
        <v>0</v>
      </c>
      <c r="CJ170">
        <f t="shared" si="184"/>
        <v>0</v>
      </c>
      <c r="CK170">
        <f t="shared" si="184"/>
        <v>0</v>
      </c>
      <c r="CL170">
        <f t="shared" si="184"/>
        <v>0</v>
      </c>
      <c r="CM170">
        <f t="shared" si="184"/>
        <v>0</v>
      </c>
      <c r="CN170">
        <f t="shared" si="184"/>
        <v>61155</v>
      </c>
      <c r="CO170">
        <f t="shared" si="184"/>
        <v>0</v>
      </c>
      <c r="CP170">
        <f t="shared" si="184"/>
        <v>0</v>
      </c>
      <c r="CQ170">
        <f t="shared" si="184"/>
        <v>0</v>
      </c>
      <c r="CR170">
        <f t="shared" si="184"/>
        <v>0</v>
      </c>
      <c r="CS170">
        <f t="shared" si="184"/>
        <v>0</v>
      </c>
      <c r="CT170">
        <f t="shared" si="184"/>
        <v>0</v>
      </c>
      <c r="CU170">
        <f t="shared" si="184"/>
        <v>0</v>
      </c>
      <c r="CV170">
        <f t="shared" si="184"/>
        <v>0</v>
      </c>
      <c r="CW170">
        <f t="shared" si="184"/>
        <v>0</v>
      </c>
      <c r="CX170">
        <f t="shared" si="184"/>
        <v>0</v>
      </c>
      <c r="CY170">
        <f t="shared" si="184"/>
        <v>0</v>
      </c>
      <c r="CZ170">
        <f t="shared" si="184"/>
        <v>0</v>
      </c>
      <c r="DA170">
        <f t="shared" si="184"/>
        <v>0</v>
      </c>
      <c r="DB170">
        <f t="shared" si="184"/>
        <v>0</v>
      </c>
      <c r="DC170">
        <f t="shared" si="184"/>
        <v>0</v>
      </c>
      <c r="DD170">
        <f t="shared" si="184"/>
        <v>0</v>
      </c>
      <c r="DE170">
        <f t="shared" si="184"/>
        <v>0</v>
      </c>
      <c r="DF170">
        <f t="shared" si="184"/>
        <v>54360</v>
      </c>
      <c r="DG170">
        <f t="shared" si="184"/>
        <v>0</v>
      </c>
      <c r="DH170">
        <f t="shared" si="184"/>
        <v>0</v>
      </c>
      <c r="DI170">
        <f t="shared" si="184"/>
        <v>20385</v>
      </c>
      <c r="DJ170">
        <f t="shared" si="184"/>
        <v>0</v>
      </c>
      <c r="DK170">
        <f t="shared" si="184"/>
        <v>0</v>
      </c>
      <c r="DL170">
        <f t="shared" si="184"/>
        <v>0</v>
      </c>
      <c r="DM170">
        <f t="shared" si="184"/>
        <v>0</v>
      </c>
      <c r="DN170">
        <f t="shared" si="184"/>
        <v>0</v>
      </c>
      <c r="DO170">
        <f t="shared" si="184"/>
        <v>0</v>
      </c>
      <c r="DP170">
        <f t="shared" si="184"/>
        <v>0</v>
      </c>
      <c r="DQ170">
        <f t="shared" si="184"/>
        <v>0</v>
      </c>
      <c r="DR170">
        <f t="shared" si="184"/>
        <v>0</v>
      </c>
      <c r="DS170">
        <f t="shared" si="184"/>
        <v>0</v>
      </c>
      <c r="DT170">
        <f t="shared" si="184"/>
        <v>0</v>
      </c>
      <c r="DU170">
        <f t="shared" si="184"/>
        <v>0</v>
      </c>
      <c r="DV170">
        <f t="shared" si="184"/>
        <v>0</v>
      </c>
      <c r="DW170">
        <f t="shared" si="184"/>
        <v>0</v>
      </c>
      <c r="DX170">
        <f t="shared" si="184"/>
        <v>0</v>
      </c>
      <c r="DY170">
        <f t="shared" si="184"/>
        <v>0</v>
      </c>
      <c r="DZ170">
        <f t="shared" si="184"/>
        <v>0</v>
      </c>
      <c r="EA170">
        <f t="shared" si="184"/>
        <v>0</v>
      </c>
      <c r="EB170">
        <f aca="true" t="shared" si="185" ref="EB170:FX170">EB169*EB166</f>
        <v>0</v>
      </c>
      <c r="EC170">
        <f t="shared" si="185"/>
        <v>0</v>
      </c>
      <c r="ED170">
        <f t="shared" si="185"/>
        <v>0</v>
      </c>
      <c r="EE170">
        <f t="shared" si="185"/>
        <v>0</v>
      </c>
      <c r="EF170">
        <f t="shared" si="185"/>
        <v>33975</v>
      </c>
      <c r="EG170">
        <f t="shared" si="185"/>
        <v>0</v>
      </c>
      <c r="EH170">
        <f t="shared" si="185"/>
        <v>0</v>
      </c>
      <c r="EI170">
        <f t="shared" si="185"/>
        <v>0</v>
      </c>
      <c r="EJ170">
        <f t="shared" si="185"/>
        <v>0</v>
      </c>
      <c r="EK170">
        <f t="shared" si="185"/>
        <v>0</v>
      </c>
      <c r="EL170">
        <f t="shared" si="185"/>
        <v>0</v>
      </c>
      <c r="EM170">
        <f t="shared" si="185"/>
        <v>0</v>
      </c>
      <c r="EN170">
        <f t="shared" si="185"/>
        <v>0</v>
      </c>
      <c r="EO170">
        <f t="shared" si="185"/>
        <v>0</v>
      </c>
      <c r="EP170">
        <f t="shared" si="185"/>
        <v>0</v>
      </c>
      <c r="EQ170">
        <f t="shared" si="185"/>
        <v>0</v>
      </c>
      <c r="ER170">
        <f t="shared" si="185"/>
        <v>0</v>
      </c>
      <c r="ES170">
        <f t="shared" si="185"/>
        <v>0</v>
      </c>
      <c r="ET170">
        <f t="shared" si="185"/>
        <v>0</v>
      </c>
      <c r="EU170">
        <f t="shared" si="185"/>
        <v>0</v>
      </c>
      <c r="EV170">
        <f t="shared" si="185"/>
        <v>0</v>
      </c>
      <c r="EW170">
        <f t="shared" si="185"/>
        <v>0</v>
      </c>
      <c r="EX170">
        <f t="shared" si="185"/>
        <v>6795</v>
      </c>
      <c r="EY170">
        <f t="shared" si="185"/>
        <v>0</v>
      </c>
      <c r="EZ170">
        <f t="shared" si="185"/>
        <v>0</v>
      </c>
      <c r="FA170">
        <f t="shared" si="185"/>
        <v>10192.5</v>
      </c>
      <c r="FB170">
        <f t="shared" si="185"/>
        <v>0</v>
      </c>
      <c r="FC170">
        <f t="shared" si="185"/>
        <v>0</v>
      </c>
      <c r="FD170">
        <f t="shared" si="185"/>
        <v>0</v>
      </c>
      <c r="FE170">
        <f t="shared" si="185"/>
        <v>0</v>
      </c>
      <c r="FF170">
        <f t="shared" si="185"/>
        <v>0</v>
      </c>
      <c r="FG170">
        <f t="shared" si="185"/>
        <v>0</v>
      </c>
      <c r="FH170">
        <f t="shared" si="185"/>
        <v>0</v>
      </c>
      <c r="FI170">
        <f t="shared" si="185"/>
        <v>0</v>
      </c>
      <c r="FJ170">
        <f t="shared" si="185"/>
        <v>0</v>
      </c>
      <c r="FK170">
        <f t="shared" si="185"/>
        <v>0</v>
      </c>
      <c r="FL170">
        <f t="shared" si="185"/>
        <v>0</v>
      </c>
      <c r="FM170">
        <f t="shared" si="185"/>
        <v>0</v>
      </c>
      <c r="FN170">
        <f t="shared" si="185"/>
        <v>101925</v>
      </c>
      <c r="FO170">
        <f t="shared" si="185"/>
        <v>0</v>
      </c>
      <c r="FP170">
        <f t="shared" si="185"/>
        <v>0</v>
      </c>
      <c r="FQ170">
        <f t="shared" si="185"/>
        <v>0</v>
      </c>
      <c r="FR170">
        <f t="shared" si="185"/>
        <v>0</v>
      </c>
      <c r="FS170">
        <f t="shared" si="185"/>
        <v>0</v>
      </c>
      <c r="FT170">
        <f t="shared" si="185"/>
        <v>0</v>
      </c>
      <c r="FU170">
        <f t="shared" si="185"/>
        <v>0</v>
      </c>
      <c r="FV170">
        <f t="shared" si="185"/>
        <v>0</v>
      </c>
      <c r="FW170">
        <f t="shared" si="185"/>
        <v>0</v>
      </c>
      <c r="FX170">
        <f t="shared" si="185"/>
        <v>0</v>
      </c>
      <c r="FZ170" s="38">
        <f>SUM(C170:FX170)</f>
        <v>1365795</v>
      </c>
      <c r="GA170" s="38"/>
      <c r="GB170" s="38"/>
      <c r="GC170" s="38"/>
      <c r="GD170" s="38"/>
    </row>
    <row r="171" spans="1:186" ht="15">
      <c r="A171" s="11"/>
      <c r="B171" s="2"/>
      <c r="GB171" s="38"/>
      <c r="GC171" s="38"/>
      <c r="GD171" s="38"/>
    </row>
    <row r="172" spans="1:186" ht="15">
      <c r="A172" s="65" t="s">
        <v>482</v>
      </c>
      <c r="B172" s="7" t="s">
        <v>483</v>
      </c>
      <c r="C172">
        <f>C167+C170</f>
        <v>10236667.5</v>
      </c>
      <c r="D172">
        <f aca="true" t="shared" si="186" ref="D172:BO172">D167+D170</f>
        <v>32830042.5</v>
      </c>
      <c r="E172">
        <f t="shared" si="186"/>
        <v>0</v>
      </c>
      <c r="F172">
        <f t="shared" si="186"/>
        <v>0</v>
      </c>
      <c r="G172">
        <f t="shared" si="186"/>
        <v>0</v>
      </c>
      <c r="H172">
        <f t="shared" si="186"/>
        <v>0</v>
      </c>
      <c r="I172">
        <f t="shared" si="186"/>
        <v>14860665</v>
      </c>
      <c r="J172">
        <f t="shared" si="186"/>
        <v>0</v>
      </c>
      <c r="K172">
        <f t="shared" si="186"/>
        <v>0</v>
      </c>
      <c r="L172">
        <f t="shared" si="186"/>
        <v>0</v>
      </c>
      <c r="M172">
        <f t="shared" si="186"/>
        <v>0</v>
      </c>
      <c r="N172">
        <f t="shared" si="186"/>
        <v>20385</v>
      </c>
      <c r="O172">
        <f t="shared" si="186"/>
        <v>0</v>
      </c>
      <c r="P172">
        <f t="shared" si="186"/>
        <v>0</v>
      </c>
      <c r="Q172">
        <f t="shared" si="186"/>
        <v>611550</v>
      </c>
      <c r="R172">
        <f t="shared" si="186"/>
        <v>0</v>
      </c>
      <c r="S172">
        <f t="shared" si="186"/>
        <v>0</v>
      </c>
      <c r="T172">
        <f t="shared" si="186"/>
        <v>0</v>
      </c>
      <c r="U172">
        <f t="shared" si="186"/>
        <v>0</v>
      </c>
      <c r="V172">
        <f t="shared" si="186"/>
        <v>0</v>
      </c>
      <c r="W172">
        <f t="shared" si="186"/>
        <v>1535670</v>
      </c>
      <c r="X172">
        <f t="shared" si="186"/>
        <v>0</v>
      </c>
      <c r="Y172">
        <f t="shared" si="186"/>
        <v>0</v>
      </c>
      <c r="Z172">
        <f t="shared" si="186"/>
        <v>13590</v>
      </c>
      <c r="AA172">
        <f t="shared" si="186"/>
        <v>0</v>
      </c>
      <c r="AB172">
        <f t="shared" si="186"/>
        <v>788220</v>
      </c>
      <c r="AC172">
        <f t="shared" si="186"/>
        <v>27180</v>
      </c>
      <c r="AD172">
        <f t="shared" si="186"/>
        <v>0</v>
      </c>
      <c r="AE172">
        <f t="shared" si="186"/>
        <v>0</v>
      </c>
      <c r="AF172">
        <f t="shared" si="186"/>
        <v>0</v>
      </c>
      <c r="AG172">
        <f t="shared" si="186"/>
        <v>0</v>
      </c>
      <c r="AH172">
        <f t="shared" si="186"/>
        <v>0</v>
      </c>
      <c r="AI172">
        <f t="shared" si="186"/>
        <v>0</v>
      </c>
      <c r="AJ172">
        <f t="shared" si="186"/>
        <v>0</v>
      </c>
      <c r="AK172">
        <f t="shared" si="186"/>
        <v>0</v>
      </c>
      <c r="AL172">
        <f t="shared" si="186"/>
        <v>0</v>
      </c>
      <c r="AM172">
        <f t="shared" si="186"/>
        <v>0</v>
      </c>
      <c r="AN172">
        <f t="shared" si="186"/>
        <v>0</v>
      </c>
      <c r="AO172">
        <f t="shared" si="186"/>
        <v>0</v>
      </c>
      <c r="AP172">
        <f t="shared" si="186"/>
        <v>910530</v>
      </c>
      <c r="AQ172">
        <f t="shared" si="186"/>
        <v>0</v>
      </c>
      <c r="AR172">
        <f t="shared" si="186"/>
        <v>20466540</v>
      </c>
      <c r="AS172">
        <f t="shared" si="186"/>
        <v>0</v>
      </c>
      <c r="AT172">
        <f t="shared" si="186"/>
        <v>27180</v>
      </c>
      <c r="AU172">
        <f t="shared" si="186"/>
        <v>0</v>
      </c>
      <c r="AV172">
        <f t="shared" si="186"/>
        <v>0</v>
      </c>
      <c r="AW172">
        <f t="shared" si="186"/>
        <v>0</v>
      </c>
      <c r="AX172">
        <f t="shared" si="186"/>
        <v>0</v>
      </c>
      <c r="AY172">
        <f t="shared" si="186"/>
        <v>0</v>
      </c>
      <c r="AZ172">
        <f t="shared" si="186"/>
        <v>0</v>
      </c>
      <c r="BA172">
        <f t="shared" si="186"/>
        <v>20385</v>
      </c>
      <c r="BB172">
        <f t="shared" si="186"/>
        <v>0</v>
      </c>
      <c r="BC172">
        <f t="shared" si="186"/>
        <v>1216305</v>
      </c>
      <c r="BD172">
        <f t="shared" si="186"/>
        <v>0</v>
      </c>
      <c r="BE172">
        <f t="shared" si="186"/>
        <v>0</v>
      </c>
      <c r="BF172">
        <f t="shared" si="186"/>
        <v>197055</v>
      </c>
      <c r="BG172">
        <f t="shared" si="186"/>
        <v>0</v>
      </c>
      <c r="BH172">
        <f t="shared" si="186"/>
        <v>0</v>
      </c>
      <c r="BI172">
        <f t="shared" si="186"/>
        <v>0</v>
      </c>
      <c r="BJ172">
        <f t="shared" si="186"/>
        <v>0</v>
      </c>
      <c r="BK172">
        <f t="shared" si="186"/>
        <v>2252542.5</v>
      </c>
      <c r="BL172">
        <f t="shared" si="186"/>
        <v>122310</v>
      </c>
      <c r="BM172">
        <f t="shared" si="186"/>
        <v>0</v>
      </c>
      <c r="BN172">
        <f t="shared" si="186"/>
        <v>0</v>
      </c>
      <c r="BO172">
        <f t="shared" si="186"/>
        <v>0</v>
      </c>
      <c r="BP172">
        <f aca="true" t="shared" si="187" ref="BP172:EA172">BP167+BP170</f>
        <v>0</v>
      </c>
      <c r="BQ172">
        <f t="shared" si="187"/>
        <v>0</v>
      </c>
      <c r="BR172">
        <f t="shared" si="187"/>
        <v>0</v>
      </c>
      <c r="BS172">
        <f t="shared" si="187"/>
        <v>0</v>
      </c>
      <c r="BT172">
        <f t="shared" si="187"/>
        <v>0</v>
      </c>
      <c r="BU172">
        <f t="shared" si="187"/>
        <v>0</v>
      </c>
      <c r="BV172">
        <f t="shared" si="187"/>
        <v>0</v>
      </c>
      <c r="BW172">
        <f t="shared" si="187"/>
        <v>0</v>
      </c>
      <c r="BX172">
        <f t="shared" si="187"/>
        <v>0</v>
      </c>
      <c r="BY172">
        <f t="shared" si="187"/>
        <v>0</v>
      </c>
      <c r="BZ172">
        <f t="shared" si="187"/>
        <v>0</v>
      </c>
      <c r="CA172">
        <f t="shared" si="187"/>
        <v>0</v>
      </c>
      <c r="CB172">
        <f t="shared" si="187"/>
        <v>1396372.5</v>
      </c>
      <c r="CC172">
        <f t="shared" si="187"/>
        <v>0</v>
      </c>
      <c r="CD172">
        <f t="shared" si="187"/>
        <v>0</v>
      </c>
      <c r="CE172">
        <f t="shared" si="187"/>
        <v>0</v>
      </c>
      <c r="CF172">
        <f t="shared" si="187"/>
        <v>0</v>
      </c>
      <c r="CG172">
        <f t="shared" si="187"/>
        <v>0</v>
      </c>
      <c r="CH172">
        <f t="shared" si="187"/>
        <v>0</v>
      </c>
      <c r="CI172">
        <f t="shared" si="187"/>
        <v>0</v>
      </c>
      <c r="CJ172">
        <f t="shared" si="187"/>
        <v>0</v>
      </c>
      <c r="CK172">
        <f t="shared" si="187"/>
        <v>0</v>
      </c>
      <c r="CL172">
        <f t="shared" si="187"/>
        <v>0</v>
      </c>
      <c r="CM172">
        <f t="shared" si="187"/>
        <v>0</v>
      </c>
      <c r="CN172">
        <f t="shared" si="187"/>
        <v>4994325</v>
      </c>
      <c r="CO172">
        <f t="shared" si="187"/>
        <v>227632.5</v>
      </c>
      <c r="CP172">
        <f t="shared" si="187"/>
        <v>0</v>
      </c>
      <c r="CQ172">
        <f t="shared" si="187"/>
        <v>0</v>
      </c>
      <c r="CR172">
        <f t="shared" si="187"/>
        <v>0</v>
      </c>
      <c r="CS172">
        <f t="shared" si="187"/>
        <v>0</v>
      </c>
      <c r="CT172">
        <f t="shared" si="187"/>
        <v>0</v>
      </c>
      <c r="CU172">
        <f t="shared" si="187"/>
        <v>2718000</v>
      </c>
      <c r="CV172">
        <f t="shared" si="187"/>
        <v>0</v>
      </c>
      <c r="CW172">
        <f t="shared" si="187"/>
        <v>0</v>
      </c>
      <c r="CX172">
        <f t="shared" si="187"/>
        <v>0</v>
      </c>
      <c r="CY172">
        <f t="shared" si="187"/>
        <v>1012455</v>
      </c>
      <c r="CZ172">
        <f t="shared" si="187"/>
        <v>0</v>
      </c>
      <c r="DA172">
        <f t="shared" si="187"/>
        <v>0</v>
      </c>
      <c r="DB172">
        <f t="shared" si="187"/>
        <v>0</v>
      </c>
      <c r="DC172">
        <f t="shared" si="187"/>
        <v>0</v>
      </c>
      <c r="DD172">
        <f t="shared" si="187"/>
        <v>0</v>
      </c>
      <c r="DE172">
        <f t="shared" si="187"/>
        <v>0</v>
      </c>
      <c r="DF172">
        <f t="shared" si="187"/>
        <v>54360</v>
      </c>
      <c r="DG172">
        <f t="shared" si="187"/>
        <v>0</v>
      </c>
      <c r="DH172">
        <f t="shared" si="187"/>
        <v>0</v>
      </c>
      <c r="DI172">
        <f t="shared" si="187"/>
        <v>20385</v>
      </c>
      <c r="DJ172">
        <f t="shared" si="187"/>
        <v>0</v>
      </c>
      <c r="DK172">
        <f t="shared" si="187"/>
        <v>0</v>
      </c>
      <c r="DL172">
        <f t="shared" si="187"/>
        <v>0</v>
      </c>
      <c r="DM172">
        <f t="shared" si="187"/>
        <v>0</v>
      </c>
      <c r="DN172">
        <f t="shared" si="187"/>
        <v>0</v>
      </c>
      <c r="DO172">
        <f t="shared" si="187"/>
        <v>0</v>
      </c>
      <c r="DP172">
        <f t="shared" si="187"/>
        <v>0</v>
      </c>
      <c r="DQ172">
        <f t="shared" si="187"/>
        <v>0</v>
      </c>
      <c r="DR172">
        <f t="shared" si="187"/>
        <v>0</v>
      </c>
      <c r="DS172">
        <f t="shared" si="187"/>
        <v>0</v>
      </c>
      <c r="DT172">
        <f t="shared" si="187"/>
        <v>0</v>
      </c>
      <c r="DU172">
        <f t="shared" si="187"/>
        <v>0</v>
      </c>
      <c r="DV172">
        <f t="shared" si="187"/>
        <v>0</v>
      </c>
      <c r="DW172">
        <f t="shared" si="187"/>
        <v>0</v>
      </c>
      <c r="DX172">
        <f t="shared" si="187"/>
        <v>0</v>
      </c>
      <c r="DY172">
        <f t="shared" si="187"/>
        <v>0</v>
      </c>
      <c r="DZ172">
        <f t="shared" si="187"/>
        <v>0</v>
      </c>
      <c r="EA172">
        <f t="shared" si="187"/>
        <v>0</v>
      </c>
      <c r="EB172">
        <f aca="true" t="shared" si="188" ref="EB172:FX172">EB167+EB170</f>
        <v>0</v>
      </c>
      <c r="EC172">
        <f t="shared" si="188"/>
        <v>0</v>
      </c>
      <c r="ED172">
        <f t="shared" si="188"/>
        <v>0</v>
      </c>
      <c r="EE172">
        <f t="shared" si="188"/>
        <v>0</v>
      </c>
      <c r="EF172">
        <f t="shared" si="188"/>
        <v>33975</v>
      </c>
      <c r="EG172">
        <f t="shared" si="188"/>
        <v>0</v>
      </c>
      <c r="EH172">
        <f t="shared" si="188"/>
        <v>0</v>
      </c>
      <c r="EI172">
        <f t="shared" si="188"/>
        <v>0</v>
      </c>
      <c r="EJ172">
        <f t="shared" si="188"/>
        <v>0</v>
      </c>
      <c r="EK172">
        <f t="shared" si="188"/>
        <v>0</v>
      </c>
      <c r="EL172">
        <f t="shared" si="188"/>
        <v>0</v>
      </c>
      <c r="EM172">
        <f t="shared" si="188"/>
        <v>0</v>
      </c>
      <c r="EN172">
        <f t="shared" si="188"/>
        <v>747450</v>
      </c>
      <c r="EO172">
        <f t="shared" si="188"/>
        <v>0</v>
      </c>
      <c r="EP172">
        <f t="shared" si="188"/>
        <v>0</v>
      </c>
      <c r="EQ172">
        <f t="shared" si="188"/>
        <v>0</v>
      </c>
      <c r="ER172">
        <f t="shared" si="188"/>
        <v>0</v>
      </c>
      <c r="ES172">
        <f t="shared" si="188"/>
        <v>0</v>
      </c>
      <c r="ET172">
        <f t="shared" si="188"/>
        <v>0</v>
      </c>
      <c r="EU172">
        <f t="shared" si="188"/>
        <v>0</v>
      </c>
      <c r="EV172">
        <f t="shared" si="188"/>
        <v>0</v>
      </c>
      <c r="EW172">
        <f t="shared" si="188"/>
        <v>0</v>
      </c>
      <c r="EX172">
        <f t="shared" si="188"/>
        <v>6795</v>
      </c>
      <c r="EY172">
        <f t="shared" si="188"/>
        <v>4260465</v>
      </c>
      <c r="EZ172">
        <f t="shared" si="188"/>
        <v>0</v>
      </c>
      <c r="FA172">
        <f t="shared" si="188"/>
        <v>10192.5</v>
      </c>
      <c r="FB172">
        <f t="shared" si="188"/>
        <v>0</v>
      </c>
      <c r="FC172">
        <f t="shared" si="188"/>
        <v>0</v>
      </c>
      <c r="FD172">
        <f t="shared" si="188"/>
        <v>0</v>
      </c>
      <c r="FE172">
        <f t="shared" si="188"/>
        <v>0</v>
      </c>
      <c r="FF172">
        <f t="shared" si="188"/>
        <v>0</v>
      </c>
      <c r="FG172">
        <f t="shared" si="188"/>
        <v>0</v>
      </c>
      <c r="FH172">
        <f t="shared" si="188"/>
        <v>0</v>
      </c>
      <c r="FI172">
        <f t="shared" si="188"/>
        <v>0</v>
      </c>
      <c r="FJ172">
        <f t="shared" si="188"/>
        <v>0</v>
      </c>
      <c r="FK172">
        <f t="shared" si="188"/>
        <v>0</v>
      </c>
      <c r="FL172">
        <f t="shared" si="188"/>
        <v>0</v>
      </c>
      <c r="FM172">
        <f t="shared" si="188"/>
        <v>0</v>
      </c>
      <c r="FN172">
        <f t="shared" si="188"/>
        <v>101925</v>
      </c>
      <c r="FO172">
        <f t="shared" si="188"/>
        <v>0</v>
      </c>
      <c r="FP172">
        <f t="shared" si="188"/>
        <v>0</v>
      </c>
      <c r="FQ172">
        <f t="shared" si="188"/>
        <v>0</v>
      </c>
      <c r="FR172">
        <f t="shared" si="188"/>
        <v>0</v>
      </c>
      <c r="FS172">
        <f t="shared" si="188"/>
        <v>0</v>
      </c>
      <c r="FT172">
        <f t="shared" si="188"/>
        <v>0</v>
      </c>
      <c r="FU172">
        <f t="shared" si="188"/>
        <v>0</v>
      </c>
      <c r="FV172">
        <f t="shared" si="188"/>
        <v>0</v>
      </c>
      <c r="FW172">
        <f t="shared" si="188"/>
        <v>0</v>
      </c>
      <c r="FX172">
        <f t="shared" si="188"/>
        <v>0</v>
      </c>
      <c r="FZ172" s="38">
        <f>FZ170+FZ167</f>
        <v>101721150</v>
      </c>
      <c r="GA172" s="38"/>
      <c r="GB172" s="38"/>
      <c r="GC172" s="38"/>
      <c r="GD172" s="38"/>
    </row>
    <row r="173" spans="1:186" ht="15">
      <c r="A173" s="65"/>
      <c r="B173" s="7"/>
      <c r="FY173" s="38"/>
      <c r="FZ173" s="38"/>
      <c r="GA173" s="38"/>
      <c r="GB173" s="38"/>
      <c r="GC173" s="38"/>
      <c r="GD173" s="38"/>
    </row>
    <row r="174" spans="1:186" ht="15.75">
      <c r="A174" s="11" t="s">
        <v>394</v>
      </c>
      <c r="B174" s="36" t="s">
        <v>484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9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</row>
    <row r="175" spans="1:186" ht="15">
      <c r="A175" s="11" t="s">
        <v>485</v>
      </c>
      <c r="B175" s="2" t="s">
        <v>486</v>
      </c>
      <c r="C175" s="38">
        <f>IF(C101&lt;=459,1,0)</f>
        <v>0</v>
      </c>
      <c r="D175" s="38">
        <f aca="true" t="shared" si="189" ref="D175:BO175">IF(D101&lt;=459,1,0)</f>
        <v>0</v>
      </c>
      <c r="E175" s="38">
        <f t="shared" si="189"/>
        <v>0</v>
      </c>
      <c r="F175" s="38">
        <f t="shared" si="189"/>
        <v>0</v>
      </c>
      <c r="G175" s="38">
        <f t="shared" si="189"/>
        <v>0</v>
      </c>
      <c r="H175" s="38">
        <f t="shared" si="189"/>
        <v>0</v>
      </c>
      <c r="I175" s="38">
        <f t="shared" si="189"/>
        <v>0</v>
      </c>
      <c r="J175" s="38">
        <f t="shared" si="189"/>
        <v>0</v>
      </c>
      <c r="K175" s="38">
        <f t="shared" si="189"/>
        <v>1</v>
      </c>
      <c r="L175" s="38">
        <f t="shared" si="189"/>
        <v>0</v>
      </c>
      <c r="M175" s="38">
        <f t="shared" si="189"/>
        <v>0</v>
      </c>
      <c r="N175" s="38">
        <f t="shared" si="189"/>
        <v>0</v>
      </c>
      <c r="O175" s="38">
        <f t="shared" si="189"/>
        <v>0</v>
      </c>
      <c r="P175" s="38">
        <f t="shared" si="189"/>
        <v>1</v>
      </c>
      <c r="Q175" s="38">
        <f t="shared" si="189"/>
        <v>0</v>
      </c>
      <c r="R175" s="38">
        <f t="shared" si="189"/>
        <v>1</v>
      </c>
      <c r="S175" s="38">
        <f t="shared" si="189"/>
        <v>0</v>
      </c>
      <c r="T175" s="38">
        <f t="shared" si="189"/>
        <v>1</v>
      </c>
      <c r="U175" s="38">
        <f t="shared" si="189"/>
        <v>1</v>
      </c>
      <c r="V175" s="38">
        <f t="shared" si="189"/>
        <v>1</v>
      </c>
      <c r="W175" s="38">
        <f t="shared" si="189"/>
        <v>1</v>
      </c>
      <c r="X175" s="38">
        <f t="shared" si="189"/>
        <v>1</v>
      </c>
      <c r="Y175" s="38">
        <f t="shared" si="189"/>
        <v>0</v>
      </c>
      <c r="Z175" s="38">
        <f t="shared" si="189"/>
        <v>1</v>
      </c>
      <c r="AA175" s="38">
        <f t="shared" si="189"/>
        <v>0</v>
      </c>
      <c r="AB175" s="38">
        <f t="shared" si="189"/>
        <v>0</v>
      </c>
      <c r="AC175" s="38">
        <f t="shared" si="189"/>
        <v>0</v>
      </c>
      <c r="AD175" s="38">
        <f t="shared" si="189"/>
        <v>0</v>
      </c>
      <c r="AE175" s="38">
        <f t="shared" si="189"/>
        <v>1</v>
      </c>
      <c r="AF175" s="38">
        <f t="shared" si="189"/>
        <v>1</v>
      </c>
      <c r="AG175" s="38">
        <f t="shared" si="189"/>
        <v>0</v>
      </c>
      <c r="AH175" s="38">
        <f t="shared" si="189"/>
        <v>0</v>
      </c>
      <c r="AI175" s="38">
        <f t="shared" si="189"/>
        <v>1</v>
      </c>
      <c r="AJ175" s="38">
        <f t="shared" si="189"/>
        <v>1</v>
      </c>
      <c r="AK175" s="38">
        <f t="shared" si="189"/>
        <v>1</v>
      </c>
      <c r="AL175" s="38">
        <f t="shared" si="189"/>
        <v>1</v>
      </c>
      <c r="AM175" s="38">
        <f t="shared" si="189"/>
        <v>0</v>
      </c>
      <c r="AN175" s="38">
        <f t="shared" si="189"/>
        <v>1</v>
      </c>
      <c r="AO175" s="38">
        <f t="shared" si="189"/>
        <v>0</v>
      </c>
      <c r="AP175" s="38">
        <f t="shared" si="189"/>
        <v>0</v>
      </c>
      <c r="AQ175" s="38">
        <f t="shared" si="189"/>
        <v>1</v>
      </c>
      <c r="AR175" s="38">
        <f t="shared" si="189"/>
        <v>0</v>
      </c>
      <c r="AS175" s="38">
        <f t="shared" si="189"/>
        <v>0</v>
      </c>
      <c r="AT175" s="38">
        <f t="shared" si="189"/>
        <v>0</v>
      </c>
      <c r="AU175" s="38">
        <f t="shared" si="189"/>
        <v>1</v>
      </c>
      <c r="AV175" s="38">
        <f t="shared" si="189"/>
        <v>1</v>
      </c>
      <c r="AW175" s="38">
        <f t="shared" si="189"/>
        <v>1</v>
      </c>
      <c r="AX175" s="38">
        <f t="shared" si="189"/>
        <v>1</v>
      </c>
      <c r="AY175" s="38">
        <f t="shared" si="189"/>
        <v>0</v>
      </c>
      <c r="AZ175" s="38">
        <f t="shared" si="189"/>
        <v>0</v>
      </c>
      <c r="BA175" s="38">
        <f t="shared" si="189"/>
        <v>0</v>
      </c>
      <c r="BB175" s="38">
        <f t="shared" si="189"/>
        <v>0</v>
      </c>
      <c r="BC175" s="38">
        <f t="shared" si="189"/>
        <v>0</v>
      </c>
      <c r="BD175" s="38">
        <f t="shared" si="189"/>
        <v>0</v>
      </c>
      <c r="BE175" s="38">
        <f t="shared" si="189"/>
        <v>0</v>
      </c>
      <c r="BF175" s="38">
        <f t="shared" si="189"/>
        <v>0</v>
      </c>
      <c r="BG175" s="38">
        <f t="shared" si="189"/>
        <v>0</v>
      </c>
      <c r="BH175" s="38">
        <f t="shared" si="189"/>
        <v>0</v>
      </c>
      <c r="BI175" s="38">
        <f t="shared" si="189"/>
        <v>1</v>
      </c>
      <c r="BJ175" s="38">
        <f t="shared" si="189"/>
        <v>0</v>
      </c>
      <c r="BK175" s="38">
        <f t="shared" si="189"/>
        <v>0</v>
      </c>
      <c r="BL175" s="38">
        <f t="shared" si="189"/>
        <v>1</v>
      </c>
      <c r="BM175" s="38">
        <f t="shared" si="189"/>
        <v>1</v>
      </c>
      <c r="BN175" s="38">
        <f t="shared" si="189"/>
        <v>0</v>
      </c>
      <c r="BO175" s="38">
        <f t="shared" si="189"/>
        <v>0</v>
      </c>
      <c r="BP175" s="38">
        <f aca="true" t="shared" si="190" ref="BP175:EA175">IF(BP101&lt;=459,1,0)</f>
        <v>1</v>
      </c>
      <c r="BQ175" s="38">
        <f t="shared" si="190"/>
        <v>0</v>
      </c>
      <c r="BR175" s="38">
        <f t="shared" si="190"/>
        <v>0</v>
      </c>
      <c r="BS175" s="38">
        <f t="shared" si="190"/>
        <v>0</v>
      </c>
      <c r="BT175" s="38">
        <f t="shared" si="190"/>
        <v>1</v>
      </c>
      <c r="BU175" s="38">
        <f t="shared" si="190"/>
        <v>1</v>
      </c>
      <c r="BV175" s="38">
        <f t="shared" si="190"/>
        <v>0</v>
      </c>
      <c r="BW175" s="38">
        <f t="shared" si="190"/>
        <v>0</v>
      </c>
      <c r="BX175" s="38">
        <f t="shared" si="190"/>
        <v>1</v>
      </c>
      <c r="BY175" s="38">
        <f t="shared" si="190"/>
        <v>0</v>
      </c>
      <c r="BZ175" s="38">
        <f t="shared" si="190"/>
        <v>1</v>
      </c>
      <c r="CA175" s="38">
        <f t="shared" si="190"/>
        <v>1</v>
      </c>
      <c r="CB175" s="38">
        <f t="shared" si="190"/>
        <v>0</v>
      </c>
      <c r="CC175" s="38">
        <f t="shared" si="190"/>
        <v>1</v>
      </c>
      <c r="CD175" s="38">
        <f t="shared" si="190"/>
        <v>1</v>
      </c>
      <c r="CE175" s="38">
        <f t="shared" si="190"/>
        <v>1</v>
      </c>
      <c r="CF175" s="38">
        <f t="shared" si="190"/>
        <v>1</v>
      </c>
      <c r="CG175" s="38">
        <f t="shared" si="190"/>
        <v>1</v>
      </c>
      <c r="CH175" s="38">
        <f t="shared" si="190"/>
        <v>1</v>
      </c>
      <c r="CI175" s="38">
        <f t="shared" si="190"/>
        <v>0</v>
      </c>
      <c r="CJ175" s="38">
        <f t="shared" si="190"/>
        <v>0</v>
      </c>
      <c r="CK175" s="38">
        <f t="shared" si="190"/>
        <v>0</v>
      </c>
      <c r="CL175" s="38">
        <f t="shared" si="190"/>
        <v>0</v>
      </c>
      <c r="CM175" s="38">
        <f t="shared" si="190"/>
        <v>0</v>
      </c>
      <c r="CN175" s="38">
        <f t="shared" si="190"/>
        <v>0</v>
      </c>
      <c r="CO175" s="38">
        <f t="shared" si="190"/>
        <v>0</v>
      </c>
      <c r="CP175" s="38">
        <f t="shared" si="190"/>
        <v>0</v>
      </c>
      <c r="CQ175" s="38">
        <f t="shared" si="190"/>
        <v>0</v>
      </c>
      <c r="CR175" s="38">
        <f t="shared" si="190"/>
        <v>1</v>
      </c>
      <c r="CS175" s="38">
        <f t="shared" si="190"/>
        <v>1</v>
      </c>
      <c r="CT175" s="38">
        <f t="shared" si="190"/>
        <v>1</v>
      </c>
      <c r="CU175" s="38">
        <f t="shared" si="190"/>
        <v>1</v>
      </c>
      <c r="CV175" s="38">
        <f t="shared" si="190"/>
        <v>1</v>
      </c>
      <c r="CW175" s="38">
        <f t="shared" si="190"/>
        <v>1</v>
      </c>
      <c r="CX175" s="38">
        <f t="shared" si="190"/>
        <v>1</v>
      </c>
      <c r="CY175" s="38">
        <f t="shared" si="190"/>
        <v>1</v>
      </c>
      <c r="CZ175" s="38">
        <f t="shared" si="190"/>
        <v>0</v>
      </c>
      <c r="DA175" s="38">
        <f t="shared" si="190"/>
        <v>1</v>
      </c>
      <c r="DB175" s="38">
        <f t="shared" si="190"/>
        <v>1</v>
      </c>
      <c r="DC175" s="38">
        <f t="shared" si="190"/>
        <v>1</v>
      </c>
      <c r="DD175" s="38">
        <f t="shared" si="190"/>
        <v>1</v>
      </c>
      <c r="DE175" s="38">
        <f t="shared" si="190"/>
        <v>0</v>
      </c>
      <c r="DF175" s="38">
        <f t="shared" si="190"/>
        <v>0</v>
      </c>
      <c r="DG175" s="38">
        <f t="shared" si="190"/>
        <v>1</v>
      </c>
      <c r="DH175" s="38">
        <f t="shared" si="190"/>
        <v>0</v>
      </c>
      <c r="DI175" s="38">
        <f t="shared" si="190"/>
        <v>0</v>
      </c>
      <c r="DJ175" s="38">
        <f t="shared" si="190"/>
        <v>0</v>
      </c>
      <c r="DK175" s="38">
        <f t="shared" si="190"/>
        <v>1</v>
      </c>
      <c r="DL175" s="38">
        <f t="shared" si="190"/>
        <v>0</v>
      </c>
      <c r="DM175" s="38">
        <f t="shared" si="190"/>
        <v>1</v>
      </c>
      <c r="DN175" s="38">
        <f t="shared" si="190"/>
        <v>0</v>
      </c>
      <c r="DO175" s="38">
        <f t="shared" si="190"/>
        <v>0</v>
      </c>
      <c r="DP175" s="38">
        <f t="shared" si="190"/>
        <v>1</v>
      </c>
      <c r="DQ175" s="38">
        <f t="shared" si="190"/>
        <v>0</v>
      </c>
      <c r="DR175" s="38">
        <f t="shared" si="190"/>
        <v>0</v>
      </c>
      <c r="DS175" s="38">
        <f t="shared" si="190"/>
        <v>0</v>
      </c>
      <c r="DT175" s="38">
        <f t="shared" si="190"/>
        <v>1</v>
      </c>
      <c r="DU175" s="38">
        <f t="shared" si="190"/>
        <v>1</v>
      </c>
      <c r="DV175" s="38">
        <f t="shared" si="190"/>
        <v>1</v>
      </c>
      <c r="DW175" s="38">
        <f t="shared" si="190"/>
        <v>1</v>
      </c>
      <c r="DX175" s="38">
        <f t="shared" si="190"/>
        <v>1</v>
      </c>
      <c r="DY175" s="38">
        <f t="shared" si="190"/>
        <v>1</v>
      </c>
      <c r="DZ175" s="38">
        <f t="shared" si="190"/>
        <v>0</v>
      </c>
      <c r="EA175" s="38">
        <f t="shared" si="190"/>
        <v>0</v>
      </c>
      <c r="EB175" s="38">
        <f aca="true" t="shared" si="191" ref="EB175:FX175">IF(EB101&lt;=459,1,0)</f>
        <v>0</v>
      </c>
      <c r="EC175" s="38">
        <f t="shared" si="191"/>
        <v>1</v>
      </c>
      <c r="ED175" s="38">
        <f t="shared" si="191"/>
        <v>0</v>
      </c>
      <c r="EE175" s="38">
        <f t="shared" si="191"/>
        <v>1</v>
      </c>
      <c r="EF175" s="38">
        <f t="shared" si="191"/>
        <v>0</v>
      </c>
      <c r="EG175" s="38">
        <f t="shared" si="191"/>
        <v>1</v>
      </c>
      <c r="EH175" s="38">
        <f t="shared" si="191"/>
        <v>1</v>
      </c>
      <c r="EI175" s="38">
        <f t="shared" si="191"/>
        <v>0</v>
      </c>
      <c r="EJ175" s="38">
        <f t="shared" si="191"/>
        <v>0</v>
      </c>
      <c r="EK175" s="38">
        <f t="shared" si="191"/>
        <v>0</v>
      </c>
      <c r="EL175" s="38">
        <f t="shared" si="191"/>
        <v>1</v>
      </c>
      <c r="EM175" s="38">
        <f t="shared" si="191"/>
        <v>0</v>
      </c>
      <c r="EN175" s="38">
        <f t="shared" si="191"/>
        <v>0</v>
      </c>
      <c r="EO175" s="38">
        <f t="shared" si="191"/>
        <v>0</v>
      </c>
      <c r="EP175" s="38">
        <f t="shared" si="191"/>
        <v>1</v>
      </c>
      <c r="EQ175" s="38">
        <f t="shared" si="191"/>
        <v>0</v>
      </c>
      <c r="ER175" s="38">
        <f t="shared" si="191"/>
        <v>1</v>
      </c>
      <c r="ES175" s="38">
        <f t="shared" si="191"/>
        <v>1</v>
      </c>
      <c r="ET175" s="38">
        <f t="shared" si="191"/>
        <v>1</v>
      </c>
      <c r="EU175" s="38">
        <f t="shared" si="191"/>
        <v>0</v>
      </c>
      <c r="EV175" s="38">
        <f t="shared" si="191"/>
        <v>1</v>
      </c>
      <c r="EW175" s="38">
        <f t="shared" si="191"/>
        <v>0</v>
      </c>
      <c r="EX175" s="38">
        <f t="shared" si="191"/>
        <v>1</v>
      </c>
      <c r="EY175" s="38">
        <f t="shared" si="191"/>
        <v>0</v>
      </c>
      <c r="EZ175" s="38">
        <f t="shared" si="191"/>
        <v>1</v>
      </c>
      <c r="FA175" s="38">
        <f t="shared" si="191"/>
        <v>0</v>
      </c>
      <c r="FB175" s="38">
        <f t="shared" si="191"/>
        <v>1</v>
      </c>
      <c r="FC175" s="38">
        <f t="shared" si="191"/>
        <v>0</v>
      </c>
      <c r="FD175" s="38">
        <f t="shared" si="191"/>
        <v>1</v>
      </c>
      <c r="FE175" s="38">
        <f t="shared" si="191"/>
        <v>1</v>
      </c>
      <c r="FF175" s="38">
        <f t="shared" si="191"/>
        <v>1</v>
      </c>
      <c r="FG175" s="38">
        <f t="shared" si="191"/>
        <v>1</v>
      </c>
      <c r="FH175" s="38">
        <f t="shared" si="191"/>
        <v>1</v>
      </c>
      <c r="FI175" s="38">
        <f t="shared" si="191"/>
        <v>0</v>
      </c>
      <c r="FJ175" s="38">
        <f t="shared" si="191"/>
        <v>0</v>
      </c>
      <c r="FK175" s="38">
        <f t="shared" si="191"/>
        <v>0</v>
      </c>
      <c r="FL175" s="38">
        <f t="shared" si="191"/>
        <v>0</v>
      </c>
      <c r="FM175" s="38">
        <f t="shared" si="191"/>
        <v>0</v>
      </c>
      <c r="FN175" s="38">
        <f t="shared" si="191"/>
        <v>0</v>
      </c>
      <c r="FO175" s="38">
        <f t="shared" si="191"/>
        <v>0</v>
      </c>
      <c r="FP175" s="38">
        <f t="shared" si="191"/>
        <v>0</v>
      </c>
      <c r="FQ175" s="38">
        <f t="shared" si="191"/>
        <v>0</v>
      </c>
      <c r="FR175" s="38">
        <f t="shared" si="191"/>
        <v>1</v>
      </c>
      <c r="FS175" s="38">
        <f t="shared" si="191"/>
        <v>1</v>
      </c>
      <c r="FT175" s="38">
        <f t="shared" si="191"/>
        <v>1</v>
      </c>
      <c r="FU175" s="38">
        <f t="shared" si="191"/>
        <v>0</v>
      </c>
      <c r="FV175" s="38">
        <f t="shared" si="191"/>
        <v>0</v>
      </c>
      <c r="FW175" s="38">
        <f t="shared" si="191"/>
        <v>1</v>
      </c>
      <c r="FX175" s="38">
        <f t="shared" si="191"/>
        <v>1</v>
      </c>
      <c r="FY175" s="38"/>
      <c r="FZ175" s="38"/>
      <c r="GA175" s="38"/>
      <c r="GB175" s="38"/>
      <c r="GC175" s="38"/>
      <c r="GD175" s="38"/>
    </row>
    <row r="176" spans="1:186" ht="15">
      <c r="A176" s="11" t="s">
        <v>487</v>
      </c>
      <c r="B176" s="2" t="s">
        <v>488</v>
      </c>
      <c r="C176" s="38">
        <f aca="true" t="shared" si="192" ref="C176:BN176">IF(C137&lt;=C12,1,0)</f>
        <v>0</v>
      </c>
      <c r="D176" s="38">
        <f t="shared" si="192"/>
        <v>1</v>
      </c>
      <c r="E176" s="38">
        <f t="shared" si="192"/>
        <v>0</v>
      </c>
      <c r="F176" s="38">
        <f t="shared" si="192"/>
        <v>1</v>
      </c>
      <c r="G176" s="38">
        <f t="shared" si="192"/>
        <v>1</v>
      </c>
      <c r="H176" s="38">
        <f t="shared" si="192"/>
        <v>1</v>
      </c>
      <c r="I176" s="38">
        <f t="shared" si="192"/>
        <v>0</v>
      </c>
      <c r="J176" s="38">
        <f t="shared" si="192"/>
        <v>0</v>
      </c>
      <c r="K176" s="38">
        <f t="shared" si="192"/>
        <v>0</v>
      </c>
      <c r="L176" s="38">
        <f t="shared" si="192"/>
        <v>0</v>
      </c>
      <c r="M176" s="38">
        <f t="shared" si="192"/>
        <v>0</v>
      </c>
      <c r="N176" s="38">
        <f t="shared" si="192"/>
        <v>1</v>
      </c>
      <c r="O176" s="38">
        <f t="shared" si="192"/>
        <v>1</v>
      </c>
      <c r="P176" s="38">
        <f t="shared" si="192"/>
        <v>0</v>
      </c>
      <c r="Q176" s="38">
        <f t="shared" si="192"/>
        <v>0</v>
      </c>
      <c r="R176" s="38">
        <f t="shared" si="192"/>
        <v>0</v>
      </c>
      <c r="S176" s="38">
        <f t="shared" si="192"/>
        <v>0</v>
      </c>
      <c r="T176" s="38">
        <f t="shared" si="192"/>
        <v>0</v>
      </c>
      <c r="U176" s="38">
        <f t="shared" si="192"/>
        <v>0</v>
      </c>
      <c r="V176" s="38">
        <f t="shared" si="192"/>
        <v>0</v>
      </c>
      <c r="W176" s="38">
        <f t="shared" si="192"/>
        <v>0</v>
      </c>
      <c r="X176" s="38">
        <f t="shared" si="192"/>
        <v>0</v>
      </c>
      <c r="Y176" s="38">
        <f t="shared" si="192"/>
        <v>0</v>
      </c>
      <c r="Z176" s="38">
        <f t="shared" si="192"/>
        <v>0</v>
      </c>
      <c r="AA176" s="38">
        <f t="shared" si="192"/>
        <v>1</v>
      </c>
      <c r="AB176" s="38">
        <f t="shared" si="192"/>
        <v>1</v>
      </c>
      <c r="AC176" s="38">
        <f t="shared" si="192"/>
        <v>0</v>
      </c>
      <c r="AD176" s="38">
        <f t="shared" si="192"/>
        <v>1</v>
      </c>
      <c r="AE176" s="38">
        <f t="shared" si="192"/>
        <v>0</v>
      </c>
      <c r="AF176" s="38">
        <f t="shared" si="192"/>
        <v>1</v>
      </c>
      <c r="AG176" s="38">
        <f t="shared" si="192"/>
        <v>1</v>
      </c>
      <c r="AH176" s="38">
        <f t="shared" si="192"/>
        <v>0</v>
      </c>
      <c r="AI176" s="38">
        <f t="shared" si="192"/>
        <v>0</v>
      </c>
      <c r="AJ176" s="38">
        <f t="shared" si="192"/>
        <v>0</v>
      </c>
      <c r="AK176" s="38">
        <f t="shared" si="192"/>
        <v>0</v>
      </c>
      <c r="AL176" s="38">
        <f t="shared" si="192"/>
        <v>0</v>
      </c>
      <c r="AM176" s="38">
        <f t="shared" si="192"/>
        <v>0</v>
      </c>
      <c r="AN176" s="38">
        <f t="shared" si="192"/>
        <v>1</v>
      </c>
      <c r="AO176" s="38">
        <f t="shared" si="192"/>
        <v>0</v>
      </c>
      <c r="AP176" s="38">
        <f t="shared" si="192"/>
        <v>0</v>
      </c>
      <c r="AQ176" s="38">
        <f t="shared" si="192"/>
        <v>0</v>
      </c>
      <c r="AR176" s="38">
        <f t="shared" si="192"/>
        <v>1</v>
      </c>
      <c r="AS176" s="38">
        <f t="shared" si="192"/>
        <v>1</v>
      </c>
      <c r="AT176" s="38">
        <f t="shared" si="192"/>
        <v>1</v>
      </c>
      <c r="AU176" s="38">
        <f t="shared" si="192"/>
        <v>1</v>
      </c>
      <c r="AV176" s="38">
        <f t="shared" si="192"/>
        <v>0</v>
      </c>
      <c r="AW176" s="38">
        <f t="shared" si="192"/>
        <v>1</v>
      </c>
      <c r="AX176" s="38">
        <f t="shared" si="192"/>
        <v>0</v>
      </c>
      <c r="AY176" s="38">
        <f t="shared" si="192"/>
        <v>0</v>
      </c>
      <c r="AZ176" s="38">
        <f t="shared" si="192"/>
        <v>0</v>
      </c>
      <c r="BA176" s="38">
        <f t="shared" si="192"/>
        <v>1</v>
      </c>
      <c r="BB176" s="38">
        <f t="shared" si="192"/>
        <v>1</v>
      </c>
      <c r="BC176" s="38">
        <f t="shared" si="192"/>
        <v>0</v>
      </c>
      <c r="BD176" s="38">
        <f t="shared" si="192"/>
        <v>1</v>
      </c>
      <c r="BE176" s="38">
        <f t="shared" si="192"/>
        <v>1</v>
      </c>
      <c r="BF176" s="38">
        <f t="shared" si="192"/>
        <v>1</v>
      </c>
      <c r="BG176" s="38">
        <f t="shared" si="192"/>
        <v>0</v>
      </c>
      <c r="BH176" s="38">
        <f t="shared" si="192"/>
        <v>1</v>
      </c>
      <c r="BI176" s="38">
        <f t="shared" si="192"/>
        <v>0</v>
      </c>
      <c r="BJ176" s="38">
        <f t="shared" si="192"/>
        <v>1</v>
      </c>
      <c r="BK176" s="38">
        <f t="shared" si="192"/>
        <v>1</v>
      </c>
      <c r="BL176" s="38">
        <f t="shared" si="192"/>
        <v>0</v>
      </c>
      <c r="BM176" s="38">
        <f t="shared" si="192"/>
        <v>0</v>
      </c>
      <c r="BN176" s="38">
        <f t="shared" si="192"/>
        <v>0</v>
      </c>
      <c r="BO176" s="38">
        <f aca="true" t="shared" si="193" ref="BO176:DZ176">IF(BO137&lt;=BO12,1,0)</f>
        <v>0</v>
      </c>
      <c r="BP176" s="38">
        <f t="shared" si="193"/>
        <v>0</v>
      </c>
      <c r="BQ176" s="38">
        <f t="shared" si="193"/>
        <v>1</v>
      </c>
      <c r="BR176" s="38">
        <f t="shared" si="193"/>
        <v>0</v>
      </c>
      <c r="BS176" s="38">
        <f t="shared" si="193"/>
        <v>1</v>
      </c>
      <c r="BT176" s="38">
        <f t="shared" si="193"/>
        <v>1</v>
      </c>
      <c r="BU176" s="38">
        <f t="shared" si="193"/>
        <v>1</v>
      </c>
      <c r="BV176" s="38">
        <f t="shared" si="193"/>
        <v>1</v>
      </c>
      <c r="BW176" s="38">
        <f t="shared" si="193"/>
        <v>1</v>
      </c>
      <c r="BX176" s="38">
        <f t="shared" si="193"/>
        <v>1</v>
      </c>
      <c r="BY176" s="38">
        <f t="shared" si="193"/>
        <v>0</v>
      </c>
      <c r="BZ176" s="38">
        <f t="shared" si="193"/>
        <v>0</v>
      </c>
      <c r="CA176" s="38">
        <f t="shared" si="193"/>
        <v>0</v>
      </c>
      <c r="CB176" s="38">
        <f t="shared" si="193"/>
        <v>1</v>
      </c>
      <c r="CC176" s="38">
        <f t="shared" si="193"/>
        <v>1</v>
      </c>
      <c r="CD176" s="38">
        <f t="shared" si="193"/>
        <v>0</v>
      </c>
      <c r="CE176" s="38">
        <f t="shared" si="193"/>
        <v>1</v>
      </c>
      <c r="CF176" s="38">
        <f t="shared" si="193"/>
        <v>0</v>
      </c>
      <c r="CG176" s="38">
        <f t="shared" si="193"/>
        <v>1</v>
      </c>
      <c r="CH176" s="38">
        <f t="shared" si="193"/>
        <v>0</v>
      </c>
      <c r="CI176" s="38">
        <f t="shared" si="193"/>
        <v>0</v>
      </c>
      <c r="CJ176" s="38">
        <f t="shared" si="193"/>
        <v>0</v>
      </c>
      <c r="CK176" s="38">
        <f t="shared" si="193"/>
        <v>1</v>
      </c>
      <c r="CL176" s="38">
        <f t="shared" si="193"/>
        <v>1</v>
      </c>
      <c r="CM176" s="38">
        <f t="shared" si="193"/>
        <v>0</v>
      </c>
      <c r="CN176" s="38">
        <f t="shared" si="193"/>
        <v>1</v>
      </c>
      <c r="CO176" s="38">
        <f t="shared" si="193"/>
        <v>1</v>
      </c>
      <c r="CP176" s="38">
        <f t="shared" si="193"/>
        <v>1</v>
      </c>
      <c r="CQ176" s="38">
        <f t="shared" si="193"/>
        <v>0</v>
      </c>
      <c r="CR176" s="38">
        <f t="shared" si="193"/>
        <v>1</v>
      </c>
      <c r="CS176" s="38">
        <f t="shared" si="193"/>
        <v>1</v>
      </c>
      <c r="CT176" s="38">
        <f t="shared" si="193"/>
        <v>1</v>
      </c>
      <c r="CU176" s="38">
        <f t="shared" si="193"/>
        <v>1</v>
      </c>
      <c r="CV176" s="38">
        <f t="shared" si="193"/>
        <v>1</v>
      </c>
      <c r="CW176" s="38">
        <f t="shared" si="193"/>
        <v>0</v>
      </c>
      <c r="CX176" s="38">
        <f t="shared" si="193"/>
        <v>0</v>
      </c>
      <c r="CY176" s="38">
        <f t="shared" si="193"/>
        <v>1</v>
      </c>
      <c r="CZ176" s="38">
        <f t="shared" si="193"/>
        <v>0</v>
      </c>
      <c r="DA176" s="38">
        <f t="shared" si="193"/>
        <v>1</v>
      </c>
      <c r="DB176" s="38">
        <f t="shared" si="193"/>
        <v>1</v>
      </c>
      <c r="DC176" s="38">
        <f t="shared" si="193"/>
        <v>1</v>
      </c>
      <c r="DD176" s="38">
        <f t="shared" si="193"/>
        <v>0</v>
      </c>
      <c r="DE176" s="38">
        <f t="shared" si="193"/>
        <v>1</v>
      </c>
      <c r="DF176" s="38">
        <f t="shared" si="193"/>
        <v>0</v>
      </c>
      <c r="DG176" s="38">
        <f t="shared" si="193"/>
        <v>1</v>
      </c>
      <c r="DH176" s="38">
        <f t="shared" si="193"/>
        <v>1</v>
      </c>
      <c r="DI176" s="38">
        <f t="shared" si="193"/>
        <v>0</v>
      </c>
      <c r="DJ176" s="38">
        <f t="shared" si="193"/>
        <v>0</v>
      </c>
      <c r="DK176" s="38">
        <f t="shared" si="193"/>
        <v>0</v>
      </c>
      <c r="DL176" s="38">
        <f t="shared" si="193"/>
        <v>0</v>
      </c>
      <c r="DM176" s="38">
        <f t="shared" si="193"/>
        <v>0</v>
      </c>
      <c r="DN176" s="38">
        <f t="shared" si="193"/>
        <v>0</v>
      </c>
      <c r="DO176" s="38">
        <f t="shared" si="193"/>
        <v>0</v>
      </c>
      <c r="DP176" s="38">
        <f t="shared" si="193"/>
        <v>1</v>
      </c>
      <c r="DQ176" s="38">
        <f t="shared" si="193"/>
        <v>0</v>
      </c>
      <c r="DR176" s="38">
        <f t="shared" si="193"/>
        <v>0</v>
      </c>
      <c r="DS176" s="38">
        <f t="shared" si="193"/>
        <v>0</v>
      </c>
      <c r="DT176" s="38">
        <f t="shared" si="193"/>
        <v>0</v>
      </c>
      <c r="DU176" s="38">
        <f t="shared" si="193"/>
        <v>0</v>
      </c>
      <c r="DV176" s="38">
        <f t="shared" si="193"/>
        <v>0</v>
      </c>
      <c r="DW176" s="38">
        <f t="shared" si="193"/>
        <v>0</v>
      </c>
      <c r="DX176" s="38">
        <f t="shared" si="193"/>
        <v>1</v>
      </c>
      <c r="DY176" s="38">
        <f t="shared" si="193"/>
        <v>1</v>
      </c>
      <c r="DZ176" s="38">
        <f t="shared" si="193"/>
        <v>1</v>
      </c>
      <c r="EA176" s="38">
        <f aca="true" t="shared" si="194" ref="EA176:FX176">IF(EA137&lt;=EA12,1,0)</f>
        <v>1</v>
      </c>
      <c r="EB176" s="38">
        <f t="shared" si="194"/>
        <v>0</v>
      </c>
      <c r="EC176" s="38">
        <f t="shared" si="194"/>
        <v>1</v>
      </c>
      <c r="ED176" s="38">
        <f t="shared" si="194"/>
        <v>1</v>
      </c>
      <c r="EE176" s="38">
        <f t="shared" si="194"/>
        <v>0</v>
      </c>
      <c r="EF176" s="38">
        <f t="shared" si="194"/>
        <v>0</v>
      </c>
      <c r="EG176" s="38">
        <f t="shared" si="194"/>
        <v>0</v>
      </c>
      <c r="EH176" s="38">
        <f t="shared" si="194"/>
        <v>0</v>
      </c>
      <c r="EI176" s="38">
        <f t="shared" si="194"/>
        <v>0</v>
      </c>
      <c r="EJ176" s="38">
        <f t="shared" si="194"/>
        <v>1</v>
      </c>
      <c r="EK176" s="38">
        <f t="shared" si="194"/>
        <v>1</v>
      </c>
      <c r="EL176" s="38">
        <f t="shared" si="194"/>
        <v>1</v>
      </c>
      <c r="EM176" s="38">
        <f t="shared" si="194"/>
        <v>0</v>
      </c>
      <c r="EN176" s="38">
        <f t="shared" si="194"/>
        <v>0</v>
      </c>
      <c r="EO176" s="38">
        <f t="shared" si="194"/>
        <v>1</v>
      </c>
      <c r="EP176" s="38">
        <f t="shared" si="194"/>
        <v>1</v>
      </c>
      <c r="EQ176" s="38">
        <f t="shared" si="194"/>
        <v>1</v>
      </c>
      <c r="ER176" s="38">
        <f t="shared" si="194"/>
        <v>0</v>
      </c>
      <c r="ES176" s="38">
        <f t="shared" si="194"/>
        <v>0</v>
      </c>
      <c r="ET176" s="38">
        <f t="shared" si="194"/>
        <v>0</v>
      </c>
      <c r="EU176" s="38">
        <f t="shared" si="194"/>
        <v>0</v>
      </c>
      <c r="EV176" s="38">
        <f t="shared" si="194"/>
        <v>0</v>
      </c>
      <c r="EW176" s="38">
        <f t="shared" si="194"/>
        <v>1</v>
      </c>
      <c r="EX176" s="38">
        <f t="shared" si="194"/>
        <v>0</v>
      </c>
      <c r="EY176" s="38">
        <f t="shared" si="194"/>
        <v>1</v>
      </c>
      <c r="EZ176" s="38">
        <f t="shared" si="194"/>
        <v>0</v>
      </c>
      <c r="FA176" s="38">
        <f t="shared" si="194"/>
        <v>1</v>
      </c>
      <c r="FB176" s="38">
        <f t="shared" si="194"/>
        <v>0</v>
      </c>
      <c r="FC176" s="38">
        <f t="shared" si="194"/>
        <v>1</v>
      </c>
      <c r="FD176" s="38">
        <f t="shared" si="194"/>
        <v>1</v>
      </c>
      <c r="FE176" s="38">
        <f t="shared" si="194"/>
        <v>1</v>
      </c>
      <c r="FF176" s="38">
        <f t="shared" si="194"/>
        <v>1</v>
      </c>
      <c r="FG176" s="38">
        <f t="shared" si="194"/>
        <v>1</v>
      </c>
      <c r="FH176" s="38">
        <f t="shared" si="194"/>
        <v>1</v>
      </c>
      <c r="FI176" s="38">
        <f t="shared" si="194"/>
        <v>0</v>
      </c>
      <c r="FJ176" s="38">
        <f t="shared" si="194"/>
        <v>1</v>
      </c>
      <c r="FK176" s="38">
        <f t="shared" si="194"/>
        <v>0</v>
      </c>
      <c r="FL176" s="38">
        <f t="shared" si="194"/>
        <v>1</v>
      </c>
      <c r="FM176" s="38">
        <f t="shared" si="194"/>
        <v>1</v>
      </c>
      <c r="FN176" s="38">
        <f t="shared" si="194"/>
        <v>0</v>
      </c>
      <c r="FO176" s="38">
        <f t="shared" si="194"/>
        <v>1</v>
      </c>
      <c r="FP176" s="38">
        <f t="shared" si="194"/>
        <v>0</v>
      </c>
      <c r="FQ176" s="38">
        <f t="shared" si="194"/>
        <v>0</v>
      </c>
      <c r="FR176" s="38">
        <f t="shared" si="194"/>
        <v>1</v>
      </c>
      <c r="FS176" s="38">
        <f t="shared" si="194"/>
        <v>1</v>
      </c>
      <c r="FT176" s="38">
        <f t="shared" si="194"/>
        <v>1</v>
      </c>
      <c r="FU176" s="38">
        <f t="shared" si="194"/>
        <v>0</v>
      </c>
      <c r="FV176" s="38">
        <f t="shared" si="194"/>
        <v>0</v>
      </c>
      <c r="FW176" s="38">
        <f t="shared" si="194"/>
        <v>0</v>
      </c>
      <c r="FX176" s="38">
        <f t="shared" si="194"/>
        <v>1</v>
      </c>
      <c r="FY176" s="114"/>
      <c r="FZ176" s="35"/>
      <c r="GA176" s="35"/>
      <c r="GB176" s="38"/>
      <c r="GC176" s="38"/>
      <c r="GD176" s="38"/>
    </row>
    <row r="177" spans="1:189" ht="15">
      <c r="A177" s="11" t="s">
        <v>489</v>
      </c>
      <c r="B177" s="2" t="s">
        <v>490</v>
      </c>
      <c r="C177" s="114">
        <f aca="true" t="shared" si="195" ref="C177:BN177">ROUND(IF((OR(C175=1,C176=1))=TRUE(),0,C121/C110),8)</f>
        <v>6741.33289433</v>
      </c>
      <c r="D177" s="114">
        <f t="shared" si="195"/>
        <v>0</v>
      </c>
      <c r="E177" s="114">
        <f t="shared" si="195"/>
        <v>6686.38430771</v>
      </c>
      <c r="F177" s="114">
        <f t="shared" si="195"/>
        <v>0</v>
      </c>
      <c r="G177" s="114">
        <f t="shared" si="195"/>
        <v>0</v>
      </c>
      <c r="H177" s="114">
        <f t="shared" si="195"/>
        <v>0</v>
      </c>
      <c r="I177" s="114">
        <f t="shared" si="195"/>
        <v>6701.75314289</v>
      </c>
      <c r="J177" s="114">
        <f t="shared" si="195"/>
        <v>6266.27557821</v>
      </c>
      <c r="K177" s="114">
        <f t="shared" si="195"/>
        <v>0</v>
      </c>
      <c r="L177" s="114">
        <f t="shared" si="195"/>
        <v>6811.05190353</v>
      </c>
      <c r="M177" s="114">
        <f t="shared" si="195"/>
        <v>6793.86472808</v>
      </c>
      <c r="N177" s="114">
        <f t="shared" si="195"/>
        <v>0</v>
      </c>
      <c r="O177" s="114">
        <f t="shared" si="195"/>
        <v>0</v>
      </c>
      <c r="P177" s="114">
        <f t="shared" si="195"/>
        <v>0</v>
      </c>
      <c r="Q177" s="114">
        <f t="shared" si="195"/>
        <v>6858.642044</v>
      </c>
      <c r="R177" s="114">
        <f t="shared" si="195"/>
        <v>0</v>
      </c>
      <c r="S177" s="114">
        <f t="shared" si="195"/>
        <v>6508.71662875</v>
      </c>
      <c r="T177" s="114">
        <f t="shared" si="195"/>
        <v>0</v>
      </c>
      <c r="U177" s="114">
        <f t="shared" si="195"/>
        <v>0</v>
      </c>
      <c r="V177" s="114">
        <f t="shared" si="195"/>
        <v>0</v>
      </c>
      <c r="W177" s="115">
        <f t="shared" si="195"/>
        <v>0</v>
      </c>
      <c r="X177" s="114">
        <f t="shared" si="195"/>
        <v>0</v>
      </c>
      <c r="Y177" s="114">
        <f t="shared" si="195"/>
        <v>5947.10022981</v>
      </c>
      <c r="Z177" s="114">
        <f t="shared" si="195"/>
        <v>0</v>
      </c>
      <c r="AA177" s="114">
        <f t="shared" si="195"/>
        <v>0</v>
      </c>
      <c r="AB177" s="114">
        <f t="shared" si="195"/>
        <v>0</v>
      </c>
      <c r="AC177" s="114">
        <f t="shared" si="195"/>
        <v>6458.3479832</v>
      </c>
      <c r="AD177" s="114">
        <f t="shared" si="195"/>
        <v>0</v>
      </c>
      <c r="AE177" s="114">
        <f t="shared" si="195"/>
        <v>0</v>
      </c>
      <c r="AF177" s="114">
        <f t="shared" si="195"/>
        <v>0</v>
      </c>
      <c r="AG177" s="114">
        <f t="shared" si="195"/>
        <v>0</v>
      </c>
      <c r="AH177" s="114">
        <f t="shared" si="195"/>
        <v>6148.08627746</v>
      </c>
      <c r="AI177" s="114">
        <f t="shared" si="195"/>
        <v>0</v>
      </c>
      <c r="AJ177" s="114">
        <f t="shared" si="195"/>
        <v>0</v>
      </c>
      <c r="AK177" s="114">
        <f t="shared" si="195"/>
        <v>0</v>
      </c>
      <c r="AL177" s="114">
        <f t="shared" si="195"/>
        <v>0</v>
      </c>
      <c r="AM177" s="114">
        <f t="shared" si="195"/>
        <v>6137.43656216</v>
      </c>
      <c r="AN177" s="114">
        <f t="shared" si="195"/>
        <v>0</v>
      </c>
      <c r="AO177" s="114">
        <f t="shared" si="195"/>
        <v>6583.46692409</v>
      </c>
      <c r="AP177" s="114">
        <f t="shared" si="195"/>
        <v>6873.94044455</v>
      </c>
      <c r="AQ177" s="114">
        <f t="shared" si="195"/>
        <v>0</v>
      </c>
      <c r="AR177" s="114">
        <f t="shared" si="195"/>
        <v>0</v>
      </c>
      <c r="AS177" s="114">
        <f t="shared" si="195"/>
        <v>0</v>
      </c>
      <c r="AT177" s="114">
        <f t="shared" si="195"/>
        <v>0</v>
      </c>
      <c r="AU177" s="114">
        <f t="shared" si="195"/>
        <v>0</v>
      </c>
      <c r="AV177" s="114">
        <f t="shared" si="195"/>
        <v>0</v>
      </c>
      <c r="AW177" s="114">
        <f t="shared" si="195"/>
        <v>0</v>
      </c>
      <c r="AX177" s="114">
        <f t="shared" si="195"/>
        <v>0</v>
      </c>
      <c r="AY177" s="114">
        <f t="shared" si="195"/>
        <v>6573.68609033</v>
      </c>
      <c r="AZ177" s="114">
        <f t="shared" si="195"/>
        <v>6659.7149413</v>
      </c>
      <c r="BA177" s="114">
        <f t="shared" si="195"/>
        <v>0</v>
      </c>
      <c r="BB177" s="114">
        <f t="shared" si="195"/>
        <v>0</v>
      </c>
      <c r="BC177" s="114">
        <f t="shared" si="195"/>
        <v>6675.0612374</v>
      </c>
      <c r="BD177" s="114">
        <f t="shared" si="195"/>
        <v>0</v>
      </c>
      <c r="BE177" s="114">
        <f t="shared" si="195"/>
        <v>0</v>
      </c>
      <c r="BF177" s="114">
        <f t="shared" si="195"/>
        <v>0</v>
      </c>
      <c r="BG177" s="114">
        <f t="shared" si="195"/>
        <v>6543.65389319</v>
      </c>
      <c r="BH177" s="114">
        <f t="shared" si="195"/>
        <v>0</v>
      </c>
      <c r="BI177" s="114">
        <f t="shared" si="195"/>
        <v>0</v>
      </c>
      <c r="BJ177" s="114">
        <f t="shared" si="195"/>
        <v>0</v>
      </c>
      <c r="BK177" s="114">
        <f t="shared" si="195"/>
        <v>0</v>
      </c>
      <c r="BL177" s="114">
        <f t="shared" si="195"/>
        <v>0</v>
      </c>
      <c r="BM177" s="114">
        <f t="shared" si="195"/>
        <v>0</v>
      </c>
      <c r="BN177" s="114">
        <f t="shared" si="195"/>
        <v>6375.43516003</v>
      </c>
      <c r="BO177" s="114">
        <f aca="true" t="shared" si="196" ref="BO177:DZ177">ROUND(IF((OR(BO175=1,BO176=1))=TRUE(),0,BO121/BO110),8)</f>
        <v>6274.20595351</v>
      </c>
      <c r="BP177" s="114">
        <f t="shared" si="196"/>
        <v>0</v>
      </c>
      <c r="BQ177" s="114">
        <f t="shared" si="196"/>
        <v>0</v>
      </c>
      <c r="BR177" s="114">
        <f t="shared" si="196"/>
        <v>6634.7309346</v>
      </c>
      <c r="BS177" s="114">
        <f t="shared" si="196"/>
        <v>0</v>
      </c>
      <c r="BT177" s="114">
        <f t="shared" si="196"/>
        <v>0</v>
      </c>
      <c r="BU177" s="114">
        <f t="shared" si="196"/>
        <v>0</v>
      </c>
      <c r="BV177" s="114">
        <f t="shared" si="196"/>
        <v>0</v>
      </c>
      <c r="BW177" s="114">
        <f t="shared" si="196"/>
        <v>0</v>
      </c>
      <c r="BX177" s="114">
        <f t="shared" si="196"/>
        <v>0</v>
      </c>
      <c r="BY177" s="114">
        <f t="shared" si="196"/>
        <v>6017.67177972</v>
      </c>
      <c r="BZ177" s="114">
        <f t="shared" si="196"/>
        <v>0</v>
      </c>
      <c r="CA177" s="114">
        <f t="shared" si="196"/>
        <v>0</v>
      </c>
      <c r="CB177" s="114">
        <f t="shared" si="196"/>
        <v>0</v>
      </c>
      <c r="CC177" s="114">
        <f t="shared" si="196"/>
        <v>0</v>
      </c>
      <c r="CD177" s="114">
        <f t="shared" si="196"/>
        <v>0</v>
      </c>
      <c r="CE177" s="114">
        <f t="shared" si="196"/>
        <v>0</v>
      </c>
      <c r="CF177" s="114">
        <f t="shared" si="196"/>
        <v>0</v>
      </c>
      <c r="CG177" s="114">
        <f t="shared" si="196"/>
        <v>0</v>
      </c>
      <c r="CH177" s="114">
        <f t="shared" si="196"/>
        <v>0</v>
      </c>
      <c r="CI177" s="114">
        <f t="shared" si="196"/>
        <v>5977.70266568</v>
      </c>
      <c r="CJ177" s="114">
        <f t="shared" si="196"/>
        <v>6505.79331008</v>
      </c>
      <c r="CK177" s="114">
        <f t="shared" si="196"/>
        <v>0</v>
      </c>
      <c r="CL177" s="114">
        <f t="shared" si="196"/>
        <v>0</v>
      </c>
      <c r="CM177" s="114">
        <f t="shared" si="196"/>
        <v>6674.33322512</v>
      </c>
      <c r="CN177" s="114">
        <f t="shared" si="196"/>
        <v>0</v>
      </c>
      <c r="CO177" s="114">
        <f t="shared" si="196"/>
        <v>0</v>
      </c>
      <c r="CP177" s="114">
        <f t="shared" si="196"/>
        <v>0</v>
      </c>
      <c r="CQ177" s="114">
        <f t="shared" si="196"/>
        <v>6405.96716128</v>
      </c>
      <c r="CR177" s="114">
        <f t="shared" si="196"/>
        <v>0</v>
      </c>
      <c r="CS177" s="114">
        <f t="shared" si="196"/>
        <v>0</v>
      </c>
      <c r="CT177" s="114">
        <f t="shared" si="196"/>
        <v>0</v>
      </c>
      <c r="CU177" s="114">
        <f t="shared" si="196"/>
        <v>0</v>
      </c>
      <c r="CV177" s="114">
        <f t="shared" si="196"/>
        <v>0</v>
      </c>
      <c r="CW177" s="114">
        <f t="shared" si="196"/>
        <v>0</v>
      </c>
      <c r="CX177" s="114">
        <f t="shared" si="196"/>
        <v>0</v>
      </c>
      <c r="CY177" s="114">
        <f t="shared" si="196"/>
        <v>0</v>
      </c>
      <c r="CZ177" s="114">
        <f t="shared" si="196"/>
        <v>6408.04582793</v>
      </c>
      <c r="DA177" s="114">
        <f t="shared" si="196"/>
        <v>0</v>
      </c>
      <c r="DB177" s="114">
        <f t="shared" si="196"/>
        <v>0</v>
      </c>
      <c r="DC177" s="114">
        <f t="shared" si="196"/>
        <v>0</v>
      </c>
      <c r="DD177" s="114">
        <f t="shared" si="196"/>
        <v>0</v>
      </c>
      <c r="DE177" s="114">
        <f t="shared" si="196"/>
        <v>0</v>
      </c>
      <c r="DF177" s="114">
        <f t="shared" si="196"/>
        <v>6362.92653412</v>
      </c>
      <c r="DG177" s="114">
        <f t="shared" si="196"/>
        <v>0</v>
      </c>
      <c r="DH177" s="114">
        <f t="shared" si="196"/>
        <v>0</v>
      </c>
      <c r="DI177" s="114">
        <f t="shared" si="196"/>
        <v>6337.20493602</v>
      </c>
      <c r="DJ177" s="114">
        <f t="shared" si="196"/>
        <v>6360.99324452</v>
      </c>
      <c r="DK177" s="114">
        <f t="shared" si="196"/>
        <v>0</v>
      </c>
      <c r="DL177" s="114">
        <f t="shared" si="196"/>
        <v>6732.73705269</v>
      </c>
      <c r="DM177" s="114">
        <f t="shared" si="196"/>
        <v>0</v>
      </c>
      <c r="DN177" s="114">
        <f t="shared" si="196"/>
        <v>6516.62052063</v>
      </c>
      <c r="DO177" s="114">
        <f t="shared" si="196"/>
        <v>6567.33288715</v>
      </c>
      <c r="DP177" s="114">
        <f t="shared" si="196"/>
        <v>0</v>
      </c>
      <c r="DQ177" s="114">
        <f t="shared" si="196"/>
        <v>6421.63576622</v>
      </c>
      <c r="DR177" s="114">
        <f t="shared" si="196"/>
        <v>6307.04313916</v>
      </c>
      <c r="DS177" s="114">
        <f t="shared" si="196"/>
        <v>6242.80957855</v>
      </c>
      <c r="DT177" s="114">
        <f t="shared" si="196"/>
        <v>0</v>
      </c>
      <c r="DU177" s="114">
        <f t="shared" si="196"/>
        <v>0</v>
      </c>
      <c r="DV177" s="114">
        <f t="shared" si="196"/>
        <v>0</v>
      </c>
      <c r="DW177" s="114">
        <f t="shared" si="196"/>
        <v>0</v>
      </c>
      <c r="DX177" s="114">
        <f t="shared" si="196"/>
        <v>0</v>
      </c>
      <c r="DY177" s="114">
        <f t="shared" si="196"/>
        <v>0</v>
      </c>
      <c r="DZ177" s="114">
        <f t="shared" si="196"/>
        <v>0</v>
      </c>
      <c r="EA177" s="114">
        <f aca="true" t="shared" si="197" ref="EA177:FX177">ROUND(IF((OR(EA175=1,EA176=1))=TRUE(),0,EA121/EA110),8)</f>
        <v>0</v>
      </c>
      <c r="EB177" s="114">
        <f t="shared" si="197"/>
        <v>6158.13645323</v>
      </c>
      <c r="EC177" s="114">
        <f t="shared" si="197"/>
        <v>0</v>
      </c>
      <c r="ED177" s="114">
        <f t="shared" si="197"/>
        <v>0</v>
      </c>
      <c r="EE177" s="114">
        <f t="shared" si="197"/>
        <v>0</v>
      </c>
      <c r="EF177" s="114">
        <f t="shared" si="197"/>
        <v>6259.52794114</v>
      </c>
      <c r="EG177" s="114">
        <f t="shared" si="197"/>
        <v>0</v>
      </c>
      <c r="EH177" s="114">
        <f t="shared" si="197"/>
        <v>0</v>
      </c>
      <c r="EI177" s="114">
        <f t="shared" si="197"/>
        <v>6500.6358051</v>
      </c>
      <c r="EJ177" s="114">
        <f t="shared" si="197"/>
        <v>0</v>
      </c>
      <c r="EK177" s="114">
        <f t="shared" si="197"/>
        <v>0</v>
      </c>
      <c r="EL177" s="114">
        <f t="shared" si="197"/>
        <v>0</v>
      </c>
      <c r="EM177" s="114">
        <f t="shared" si="197"/>
        <v>6199.64724034</v>
      </c>
      <c r="EN177" s="114">
        <f t="shared" si="197"/>
        <v>6211.98795013</v>
      </c>
      <c r="EO177" s="114">
        <f t="shared" si="197"/>
        <v>0</v>
      </c>
      <c r="EP177" s="114">
        <f t="shared" si="197"/>
        <v>0</v>
      </c>
      <c r="EQ177" s="114">
        <f t="shared" si="197"/>
        <v>0</v>
      </c>
      <c r="ER177" s="114">
        <f t="shared" si="197"/>
        <v>0</v>
      </c>
      <c r="ES177" s="114">
        <f t="shared" si="197"/>
        <v>0</v>
      </c>
      <c r="ET177" s="114">
        <f t="shared" si="197"/>
        <v>0</v>
      </c>
      <c r="EU177" s="114">
        <f t="shared" si="197"/>
        <v>6050.45881592</v>
      </c>
      <c r="EV177" s="114">
        <f t="shared" si="197"/>
        <v>0</v>
      </c>
      <c r="EW177" s="114">
        <f t="shared" si="197"/>
        <v>0</v>
      </c>
      <c r="EX177" s="114">
        <f t="shared" si="197"/>
        <v>0</v>
      </c>
      <c r="EY177" s="114">
        <f t="shared" si="197"/>
        <v>0</v>
      </c>
      <c r="EZ177" s="114">
        <f t="shared" si="197"/>
        <v>0</v>
      </c>
      <c r="FA177" s="114">
        <f t="shared" si="197"/>
        <v>0</v>
      </c>
      <c r="FB177" s="114">
        <f t="shared" si="197"/>
        <v>0</v>
      </c>
      <c r="FC177" s="114">
        <f t="shared" si="197"/>
        <v>0</v>
      </c>
      <c r="FD177" s="114">
        <f t="shared" si="197"/>
        <v>0</v>
      </c>
      <c r="FE177" s="114">
        <f t="shared" si="197"/>
        <v>0</v>
      </c>
      <c r="FF177" s="114">
        <f t="shared" si="197"/>
        <v>0</v>
      </c>
      <c r="FG177" s="114">
        <f t="shared" si="197"/>
        <v>0</v>
      </c>
      <c r="FH177" s="114">
        <f t="shared" si="197"/>
        <v>0</v>
      </c>
      <c r="FI177" s="114">
        <f t="shared" si="197"/>
        <v>6463.9974036</v>
      </c>
      <c r="FJ177" s="114">
        <f t="shared" si="197"/>
        <v>0</v>
      </c>
      <c r="FK177" s="114">
        <f t="shared" si="197"/>
        <v>6514.22405295</v>
      </c>
      <c r="FL177" s="114">
        <f t="shared" si="197"/>
        <v>0</v>
      </c>
      <c r="FM177" s="114">
        <f t="shared" si="197"/>
        <v>0</v>
      </c>
      <c r="FN177" s="114">
        <f t="shared" si="197"/>
        <v>6547.57456615</v>
      </c>
      <c r="FO177" s="114">
        <f t="shared" si="197"/>
        <v>0</v>
      </c>
      <c r="FP177" s="114">
        <f t="shared" si="197"/>
        <v>6617.05691502</v>
      </c>
      <c r="FQ177" s="114">
        <f t="shared" si="197"/>
        <v>6403.25176561</v>
      </c>
      <c r="FR177" s="114">
        <f t="shared" si="197"/>
        <v>0</v>
      </c>
      <c r="FS177" s="114">
        <f t="shared" si="197"/>
        <v>0</v>
      </c>
      <c r="FT177" s="114">
        <f t="shared" si="197"/>
        <v>0</v>
      </c>
      <c r="FU177" s="114">
        <f t="shared" si="197"/>
        <v>6528.94038176</v>
      </c>
      <c r="FV177" s="114">
        <f t="shared" si="197"/>
        <v>6304.93066388</v>
      </c>
      <c r="FW177" s="114">
        <f t="shared" si="197"/>
        <v>0</v>
      </c>
      <c r="FX177" s="114">
        <f t="shared" si="197"/>
        <v>0</v>
      </c>
      <c r="FY177" s="38"/>
      <c r="FZ177" s="38"/>
      <c r="GA177" s="38"/>
      <c r="GB177" s="38"/>
      <c r="GC177" s="38"/>
      <c r="GD177" s="38"/>
      <c r="GG177" s="12"/>
    </row>
    <row r="178" spans="1:189" ht="15">
      <c r="A178" s="40"/>
      <c r="B178" s="2" t="s">
        <v>491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9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116"/>
      <c r="FZ178" s="35"/>
      <c r="GA178" s="35"/>
      <c r="GB178" s="38"/>
      <c r="GC178" s="38"/>
      <c r="GD178" s="38"/>
      <c r="GG178" s="12"/>
    </row>
    <row r="179" spans="1:217" ht="15">
      <c r="A179" s="11" t="s">
        <v>492</v>
      </c>
      <c r="B179" s="2" t="s">
        <v>493</v>
      </c>
      <c r="C179" s="116">
        <f aca="true" t="shared" si="198" ref="C179:BO179">ROUND(IF((OR(C175=1,C176=1))=TRUE(),0,((1027-459)*0.00020599)+1.1215),4)</f>
        <v>1.2385</v>
      </c>
      <c r="D179" s="116">
        <f t="shared" si="198"/>
        <v>0</v>
      </c>
      <c r="E179" s="116">
        <f t="shared" si="198"/>
        <v>1.2385</v>
      </c>
      <c r="F179" s="116">
        <f t="shared" si="198"/>
        <v>0</v>
      </c>
      <c r="G179" s="116">
        <f t="shared" si="198"/>
        <v>0</v>
      </c>
      <c r="H179" s="116">
        <f t="shared" si="198"/>
        <v>0</v>
      </c>
      <c r="I179" s="116">
        <f t="shared" si="198"/>
        <v>1.2385</v>
      </c>
      <c r="J179" s="116">
        <f t="shared" si="198"/>
        <v>1.2385</v>
      </c>
      <c r="K179" s="116">
        <f t="shared" si="198"/>
        <v>0</v>
      </c>
      <c r="L179" s="116">
        <f t="shared" si="198"/>
        <v>1.2385</v>
      </c>
      <c r="M179" s="116">
        <f t="shared" si="198"/>
        <v>1.2385</v>
      </c>
      <c r="N179" s="116">
        <f t="shared" si="198"/>
        <v>0</v>
      </c>
      <c r="O179" s="116">
        <f t="shared" si="198"/>
        <v>0</v>
      </c>
      <c r="P179" s="116">
        <f t="shared" si="198"/>
        <v>0</v>
      </c>
      <c r="Q179" s="116">
        <f t="shared" si="198"/>
        <v>1.2385</v>
      </c>
      <c r="R179" s="116">
        <f t="shared" si="198"/>
        <v>0</v>
      </c>
      <c r="S179" s="116">
        <f t="shared" si="198"/>
        <v>1.2385</v>
      </c>
      <c r="T179" s="116">
        <f t="shared" si="198"/>
        <v>0</v>
      </c>
      <c r="U179" s="116">
        <f t="shared" si="198"/>
        <v>0</v>
      </c>
      <c r="V179" s="116">
        <f t="shared" si="198"/>
        <v>0</v>
      </c>
      <c r="W179" s="116">
        <f t="shared" si="198"/>
        <v>0</v>
      </c>
      <c r="X179" s="116">
        <f t="shared" si="198"/>
        <v>0</v>
      </c>
      <c r="Y179" s="116">
        <f t="shared" si="198"/>
        <v>1.2385</v>
      </c>
      <c r="Z179" s="116">
        <f t="shared" si="198"/>
        <v>0</v>
      </c>
      <c r="AA179" s="116">
        <f t="shared" si="198"/>
        <v>0</v>
      </c>
      <c r="AB179" s="116">
        <f t="shared" si="198"/>
        <v>0</v>
      </c>
      <c r="AC179" s="116">
        <f t="shared" si="198"/>
        <v>1.2385</v>
      </c>
      <c r="AD179" s="116">
        <f t="shared" si="198"/>
        <v>0</v>
      </c>
      <c r="AE179" s="116">
        <f t="shared" si="198"/>
        <v>0</v>
      </c>
      <c r="AF179" s="116">
        <f t="shared" si="198"/>
        <v>0</v>
      </c>
      <c r="AG179" s="116">
        <f t="shared" si="198"/>
        <v>0</v>
      </c>
      <c r="AH179" s="116">
        <f t="shared" si="198"/>
        <v>1.2385</v>
      </c>
      <c r="AI179" s="116">
        <f t="shared" si="198"/>
        <v>0</v>
      </c>
      <c r="AJ179" s="116">
        <f t="shared" si="198"/>
        <v>0</v>
      </c>
      <c r="AK179" s="116">
        <f t="shared" si="198"/>
        <v>0</v>
      </c>
      <c r="AL179" s="116">
        <f t="shared" si="198"/>
        <v>0</v>
      </c>
      <c r="AM179" s="116">
        <f t="shared" si="198"/>
        <v>1.2385</v>
      </c>
      <c r="AN179" s="116">
        <f t="shared" si="198"/>
        <v>0</v>
      </c>
      <c r="AO179" s="116">
        <f t="shared" si="198"/>
        <v>1.2385</v>
      </c>
      <c r="AP179" s="116">
        <f t="shared" si="198"/>
        <v>1.2385</v>
      </c>
      <c r="AQ179" s="116">
        <f t="shared" si="198"/>
        <v>0</v>
      </c>
      <c r="AR179" s="116">
        <f t="shared" si="198"/>
        <v>0</v>
      </c>
      <c r="AS179" s="116">
        <f t="shared" si="198"/>
        <v>0</v>
      </c>
      <c r="AT179" s="116">
        <f t="shared" si="198"/>
        <v>0</v>
      </c>
      <c r="AU179" s="116">
        <f t="shared" si="198"/>
        <v>0</v>
      </c>
      <c r="AV179" s="116">
        <f t="shared" si="198"/>
        <v>0</v>
      </c>
      <c r="AW179" s="116">
        <f t="shared" si="198"/>
        <v>0</v>
      </c>
      <c r="AX179" s="116">
        <f t="shared" si="198"/>
        <v>0</v>
      </c>
      <c r="AY179" s="116">
        <f t="shared" si="198"/>
        <v>1.2385</v>
      </c>
      <c r="AZ179" s="116">
        <f t="shared" si="198"/>
        <v>1.2385</v>
      </c>
      <c r="BA179" s="116">
        <f t="shared" si="198"/>
        <v>0</v>
      </c>
      <c r="BB179" s="116">
        <f t="shared" si="198"/>
        <v>0</v>
      </c>
      <c r="BC179" s="116">
        <f t="shared" si="198"/>
        <v>1.2385</v>
      </c>
      <c r="BD179" s="116">
        <f t="shared" si="198"/>
        <v>0</v>
      </c>
      <c r="BE179" s="116">
        <f t="shared" si="198"/>
        <v>0</v>
      </c>
      <c r="BF179" s="116">
        <f t="shared" si="198"/>
        <v>0</v>
      </c>
      <c r="BG179" s="116">
        <f t="shared" si="198"/>
        <v>1.2385</v>
      </c>
      <c r="BH179" s="116">
        <f t="shared" si="198"/>
        <v>0</v>
      </c>
      <c r="BI179" s="116">
        <f t="shared" si="198"/>
        <v>0</v>
      </c>
      <c r="BJ179" s="116">
        <f t="shared" si="198"/>
        <v>0</v>
      </c>
      <c r="BK179" s="116">
        <f t="shared" si="198"/>
        <v>0</v>
      </c>
      <c r="BL179" s="116">
        <f t="shared" si="198"/>
        <v>0</v>
      </c>
      <c r="BM179" s="116">
        <f t="shared" si="198"/>
        <v>0</v>
      </c>
      <c r="BN179" s="116">
        <f t="shared" si="198"/>
        <v>1.2385</v>
      </c>
      <c r="BO179" s="116">
        <f t="shared" si="198"/>
        <v>1.2385</v>
      </c>
      <c r="BP179" s="116">
        <f aca="true" t="shared" si="199" ref="BP179:EA179">ROUND(IF((OR(BP175=1,BP176=1))=TRUE(),0,((1027-459)*0.00020599)+1.1215),4)</f>
        <v>0</v>
      </c>
      <c r="BQ179" s="116">
        <f t="shared" si="199"/>
        <v>0</v>
      </c>
      <c r="BR179" s="116">
        <f t="shared" si="199"/>
        <v>1.2385</v>
      </c>
      <c r="BS179" s="116">
        <f t="shared" si="199"/>
        <v>0</v>
      </c>
      <c r="BT179" s="116">
        <f t="shared" si="199"/>
        <v>0</v>
      </c>
      <c r="BU179" s="116">
        <f t="shared" si="199"/>
        <v>0</v>
      </c>
      <c r="BV179" s="116">
        <f t="shared" si="199"/>
        <v>0</v>
      </c>
      <c r="BW179" s="116">
        <f t="shared" si="199"/>
        <v>0</v>
      </c>
      <c r="BX179" s="116">
        <f t="shared" si="199"/>
        <v>0</v>
      </c>
      <c r="BY179" s="116">
        <f t="shared" si="199"/>
        <v>1.2385</v>
      </c>
      <c r="BZ179" s="116">
        <f t="shared" si="199"/>
        <v>0</v>
      </c>
      <c r="CA179" s="116">
        <f t="shared" si="199"/>
        <v>0</v>
      </c>
      <c r="CB179" s="116">
        <f t="shared" si="199"/>
        <v>0</v>
      </c>
      <c r="CC179" s="116">
        <f t="shared" si="199"/>
        <v>0</v>
      </c>
      <c r="CD179" s="116">
        <f t="shared" si="199"/>
        <v>0</v>
      </c>
      <c r="CE179" s="116">
        <f t="shared" si="199"/>
        <v>0</v>
      </c>
      <c r="CF179" s="116">
        <f t="shared" si="199"/>
        <v>0</v>
      </c>
      <c r="CG179" s="116">
        <f t="shared" si="199"/>
        <v>0</v>
      </c>
      <c r="CH179" s="116">
        <f t="shared" si="199"/>
        <v>0</v>
      </c>
      <c r="CI179" s="116">
        <f t="shared" si="199"/>
        <v>1.2385</v>
      </c>
      <c r="CJ179" s="116">
        <f t="shared" si="199"/>
        <v>1.2385</v>
      </c>
      <c r="CK179" s="116">
        <f t="shared" si="199"/>
        <v>0</v>
      </c>
      <c r="CL179" s="116">
        <f t="shared" si="199"/>
        <v>0</v>
      </c>
      <c r="CM179" s="116">
        <f t="shared" si="199"/>
        <v>1.2385</v>
      </c>
      <c r="CN179" s="116">
        <f t="shared" si="199"/>
        <v>0</v>
      </c>
      <c r="CO179" s="116">
        <f t="shared" si="199"/>
        <v>0</v>
      </c>
      <c r="CP179" s="116">
        <f t="shared" si="199"/>
        <v>0</v>
      </c>
      <c r="CQ179" s="116">
        <f t="shared" si="199"/>
        <v>1.2385</v>
      </c>
      <c r="CR179" s="116">
        <f t="shared" si="199"/>
        <v>0</v>
      </c>
      <c r="CS179" s="116">
        <f t="shared" si="199"/>
        <v>0</v>
      </c>
      <c r="CT179" s="116">
        <f t="shared" si="199"/>
        <v>0</v>
      </c>
      <c r="CU179" s="116">
        <f t="shared" si="199"/>
        <v>0</v>
      </c>
      <c r="CV179" s="116">
        <f t="shared" si="199"/>
        <v>0</v>
      </c>
      <c r="CW179" s="116">
        <f t="shared" si="199"/>
        <v>0</v>
      </c>
      <c r="CX179" s="116">
        <f t="shared" si="199"/>
        <v>0</v>
      </c>
      <c r="CY179" s="116">
        <f t="shared" si="199"/>
        <v>0</v>
      </c>
      <c r="CZ179" s="116">
        <f t="shared" si="199"/>
        <v>1.2385</v>
      </c>
      <c r="DA179" s="116">
        <f t="shared" si="199"/>
        <v>0</v>
      </c>
      <c r="DB179" s="116">
        <f t="shared" si="199"/>
        <v>0</v>
      </c>
      <c r="DC179" s="116">
        <f t="shared" si="199"/>
        <v>0</v>
      </c>
      <c r="DD179" s="116">
        <f t="shared" si="199"/>
        <v>0</v>
      </c>
      <c r="DE179" s="116">
        <f t="shared" si="199"/>
        <v>0</v>
      </c>
      <c r="DF179" s="116">
        <f t="shared" si="199"/>
        <v>1.2385</v>
      </c>
      <c r="DG179" s="116">
        <f t="shared" si="199"/>
        <v>0</v>
      </c>
      <c r="DH179" s="116">
        <f t="shared" si="199"/>
        <v>0</v>
      </c>
      <c r="DI179" s="116">
        <f t="shared" si="199"/>
        <v>1.2385</v>
      </c>
      <c r="DJ179" s="116">
        <f t="shared" si="199"/>
        <v>1.2385</v>
      </c>
      <c r="DK179" s="116">
        <f t="shared" si="199"/>
        <v>0</v>
      </c>
      <c r="DL179" s="116">
        <f t="shared" si="199"/>
        <v>1.2385</v>
      </c>
      <c r="DM179" s="116">
        <f t="shared" si="199"/>
        <v>0</v>
      </c>
      <c r="DN179" s="116">
        <f t="shared" si="199"/>
        <v>1.2385</v>
      </c>
      <c r="DO179" s="116">
        <f t="shared" si="199"/>
        <v>1.2385</v>
      </c>
      <c r="DP179" s="116">
        <f t="shared" si="199"/>
        <v>0</v>
      </c>
      <c r="DQ179" s="116">
        <f t="shared" si="199"/>
        <v>1.2385</v>
      </c>
      <c r="DR179" s="116">
        <f t="shared" si="199"/>
        <v>1.2385</v>
      </c>
      <c r="DS179" s="116">
        <f t="shared" si="199"/>
        <v>1.2385</v>
      </c>
      <c r="DT179" s="116">
        <f t="shared" si="199"/>
        <v>0</v>
      </c>
      <c r="DU179" s="116">
        <f t="shared" si="199"/>
        <v>0</v>
      </c>
      <c r="DV179" s="116">
        <f t="shared" si="199"/>
        <v>0</v>
      </c>
      <c r="DW179" s="116">
        <f t="shared" si="199"/>
        <v>0</v>
      </c>
      <c r="DX179" s="116">
        <f t="shared" si="199"/>
        <v>0</v>
      </c>
      <c r="DY179" s="116">
        <f t="shared" si="199"/>
        <v>0</v>
      </c>
      <c r="DZ179" s="116">
        <f t="shared" si="199"/>
        <v>0</v>
      </c>
      <c r="EA179" s="116">
        <f t="shared" si="199"/>
        <v>0</v>
      </c>
      <c r="EB179" s="116">
        <f aca="true" t="shared" si="200" ref="EB179:FX179">ROUND(IF((OR(EB175=1,EB176=1))=TRUE(),0,((1027-459)*0.00020599)+1.1215),4)</f>
        <v>1.2385</v>
      </c>
      <c r="EC179" s="116">
        <f t="shared" si="200"/>
        <v>0</v>
      </c>
      <c r="ED179" s="116">
        <f t="shared" si="200"/>
        <v>0</v>
      </c>
      <c r="EE179" s="116">
        <f t="shared" si="200"/>
        <v>0</v>
      </c>
      <c r="EF179" s="116">
        <f t="shared" si="200"/>
        <v>1.2385</v>
      </c>
      <c r="EG179" s="116">
        <f t="shared" si="200"/>
        <v>0</v>
      </c>
      <c r="EH179" s="116">
        <f t="shared" si="200"/>
        <v>0</v>
      </c>
      <c r="EI179" s="116">
        <f t="shared" si="200"/>
        <v>1.2385</v>
      </c>
      <c r="EJ179" s="116">
        <f t="shared" si="200"/>
        <v>0</v>
      </c>
      <c r="EK179" s="116">
        <f t="shared" si="200"/>
        <v>0</v>
      </c>
      <c r="EL179" s="116">
        <f t="shared" si="200"/>
        <v>0</v>
      </c>
      <c r="EM179" s="116">
        <f t="shared" si="200"/>
        <v>1.2385</v>
      </c>
      <c r="EN179" s="116">
        <f t="shared" si="200"/>
        <v>1.2385</v>
      </c>
      <c r="EO179" s="116">
        <f t="shared" si="200"/>
        <v>0</v>
      </c>
      <c r="EP179" s="116">
        <f t="shared" si="200"/>
        <v>0</v>
      </c>
      <c r="EQ179" s="116">
        <f t="shared" si="200"/>
        <v>0</v>
      </c>
      <c r="ER179" s="116">
        <f t="shared" si="200"/>
        <v>0</v>
      </c>
      <c r="ES179" s="116">
        <f t="shared" si="200"/>
        <v>0</v>
      </c>
      <c r="ET179" s="116">
        <f t="shared" si="200"/>
        <v>0</v>
      </c>
      <c r="EU179" s="116">
        <f t="shared" si="200"/>
        <v>1.2385</v>
      </c>
      <c r="EV179" s="116">
        <f t="shared" si="200"/>
        <v>0</v>
      </c>
      <c r="EW179" s="116">
        <f t="shared" si="200"/>
        <v>0</v>
      </c>
      <c r="EX179" s="116">
        <f t="shared" si="200"/>
        <v>0</v>
      </c>
      <c r="EY179" s="116">
        <f t="shared" si="200"/>
        <v>0</v>
      </c>
      <c r="EZ179" s="116">
        <f t="shared" si="200"/>
        <v>0</v>
      </c>
      <c r="FA179" s="116">
        <f t="shared" si="200"/>
        <v>0</v>
      </c>
      <c r="FB179" s="116">
        <f t="shared" si="200"/>
        <v>0</v>
      </c>
      <c r="FC179" s="116">
        <f t="shared" si="200"/>
        <v>0</v>
      </c>
      <c r="FD179" s="116">
        <f t="shared" si="200"/>
        <v>0</v>
      </c>
      <c r="FE179" s="116">
        <f t="shared" si="200"/>
        <v>0</v>
      </c>
      <c r="FF179" s="116">
        <f t="shared" si="200"/>
        <v>0</v>
      </c>
      <c r="FG179" s="116">
        <f t="shared" si="200"/>
        <v>0</v>
      </c>
      <c r="FH179" s="116">
        <f t="shared" si="200"/>
        <v>0</v>
      </c>
      <c r="FI179" s="116">
        <f t="shared" si="200"/>
        <v>1.2385</v>
      </c>
      <c r="FJ179" s="116">
        <f t="shared" si="200"/>
        <v>0</v>
      </c>
      <c r="FK179" s="116">
        <f t="shared" si="200"/>
        <v>1.2385</v>
      </c>
      <c r="FL179" s="116">
        <f t="shared" si="200"/>
        <v>0</v>
      </c>
      <c r="FM179" s="116">
        <f t="shared" si="200"/>
        <v>0</v>
      </c>
      <c r="FN179" s="116">
        <f t="shared" si="200"/>
        <v>1.2385</v>
      </c>
      <c r="FO179" s="116">
        <f t="shared" si="200"/>
        <v>0</v>
      </c>
      <c r="FP179" s="116">
        <f t="shared" si="200"/>
        <v>1.2385</v>
      </c>
      <c r="FQ179" s="116">
        <f t="shared" si="200"/>
        <v>1.2385</v>
      </c>
      <c r="FR179" s="116">
        <f t="shared" si="200"/>
        <v>0</v>
      </c>
      <c r="FS179" s="116">
        <f t="shared" si="200"/>
        <v>0</v>
      </c>
      <c r="FT179" s="116">
        <f t="shared" si="200"/>
        <v>0</v>
      </c>
      <c r="FU179" s="116">
        <f t="shared" si="200"/>
        <v>1.2385</v>
      </c>
      <c r="FV179" s="116">
        <f t="shared" si="200"/>
        <v>1.2385</v>
      </c>
      <c r="FW179" s="116">
        <f t="shared" si="200"/>
        <v>0</v>
      </c>
      <c r="FX179" s="116">
        <f t="shared" si="200"/>
        <v>0</v>
      </c>
      <c r="FY179" s="38"/>
      <c r="FZ179" s="38"/>
      <c r="GA179" s="38"/>
      <c r="GB179" s="35"/>
      <c r="GC179" s="35"/>
      <c r="GD179" s="35"/>
      <c r="GE179" s="35"/>
      <c r="GF179" s="35"/>
      <c r="GG179" s="12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</row>
    <row r="180" spans="1:195" ht="15">
      <c r="A180" s="40"/>
      <c r="B180" s="2" t="s">
        <v>494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9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5"/>
      <c r="FZ180" s="35"/>
      <c r="GA180" s="35"/>
      <c r="GB180" s="38"/>
      <c r="GC180" s="38"/>
      <c r="GD180" s="38"/>
      <c r="GE180" s="40"/>
      <c r="GF180" s="40"/>
      <c r="GG180" s="12"/>
      <c r="GH180" s="38"/>
      <c r="GI180" s="38"/>
      <c r="GJ180" s="38"/>
      <c r="GK180" s="38"/>
      <c r="GL180" s="38"/>
      <c r="GM180" s="38"/>
    </row>
    <row r="181" spans="1:207" ht="15">
      <c r="A181" s="11" t="s">
        <v>495</v>
      </c>
      <c r="B181" s="2" t="s">
        <v>496</v>
      </c>
      <c r="C181" s="35">
        <f>ROUND(IF((OR(C175=1,C176=1))=TRUE(),0,C177*C179),8)</f>
        <v>8349.14078963</v>
      </c>
      <c r="D181" s="35">
        <f aca="true" t="shared" si="201" ref="D181:BO181">ROUND(IF((OR(D175=1,D176=1))=TRUE(),0,D177*D179),8)</f>
        <v>0</v>
      </c>
      <c r="E181" s="35">
        <f t="shared" si="201"/>
        <v>8281.0869651</v>
      </c>
      <c r="F181" s="35">
        <f t="shared" si="201"/>
        <v>0</v>
      </c>
      <c r="G181" s="35">
        <f t="shared" si="201"/>
        <v>0</v>
      </c>
      <c r="H181" s="35">
        <f t="shared" si="201"/>
        <v>0</v>
      </c>
      <c r="I181" s="35">
        <f t="shared" si="201"/>
        <v>8300.12126747</v>
      </c>
      <c r="J181" s="35">
        <f t="shared" si="201"/>
        <v>7760.78230361</v>
      </c>
      <c r="K181" s="35">
        <f t="shared" si="201"/>
        <v>0</v>
      </c>
      <c r="L181" s="35">
        <f t="shared" si="201"/>
        <v>8435.48778252</v>
      </c>
      <c r="M181" s="35">
        <f t="shared" si="201"/>
        <v>8414.20146573</v>
      </c>
      <c r="N181" s="35">
        <f t="shared" si="201"/>
        <v>0</v>
      </c>
      <c r="O181" s="35">
        <f t="shared" si="201"/>
        <v>0</v>
      </c>
      <c r="P181" s="35">
        <f t="shared" si="201"/>
        <v>0</v>
      </c>
      <c r="Q181" s="35">
        <f t="shared" si="201"/>
        <v>8494.42817149</v>
      </c>
      <c r="R181" s="35">
        <f t="shared" si="201"/>
        <v>0</v>
      </c>
      <c r="S181" s="35">
        <f t="shared" si="201"/>
        <v>8061.04554471</v>
      </c>
      <c r="T181" s="35">
        <f t="shared" si="201"/>
        <v>0</v>
      </c>
      <c r="U181" s="35">
        <f t="shared" si="201"/>
        <v>0</v>
      </c>
      <c r="V181" s="35">
        <f t="shared" si="201"/>
        <v>0</v>
      </c>
      <c r="W181" s="54">
        <f t="shared" si="201"/>
        <v>0</v>
      </c>
      <c r="X181" s="35">
        <f t="shared" si="201"/>
        <v>0</v>
      </c>
      <c r="Y181" s="35">
        <f t="shared" si="201"/>
        <v>7365.48363462</v>
      </c>
      <c r="Z181" s="35">
        <f t="shared" si="201"/>
        <v>0</v>
      </c>
      <c r="AA181" s="35">
        <f t="shared" si="201"/>
        <v>0</v>
      </c>
      <c r="AB181" s="35">
        <f t="shared" si="201"/>
        <v>0</v>
      </c>
      <c r="AC181" s="35">
        <f t="shared" si="201"/>
        <v>7998.66397719</v>
      </c>
      <c r="AD181" s="35">
        <f t="shared" si="201"/>
        <v>0</v>
      </c>
      <c r="AE181" s="35">
        <f t="shared" si="201"/>
        <v>0</v>
      </c>
      <c r="AF181" s="35">
        <f t="shared" si="201"/>
        <v>0</v>
      </c>
      <c r="AG181" s="35">
        <f t="shared" si="201"/>
        <v>0</v>
      </c>
      <c r="AH181" s="35">
        <f t="shared" si="201"/>
        <v>7614.40485463</v>
      </c>
      <c r="AI181" s="35">
        <f t="shared" si="201"/>
        <v>0</v>
      </c>
      <c r="AJ181" s="35">
        <f t="shared" si="201"/>
        <v>0</v>
      </c>
      <c r="AK181" s="35">
        <f t="shared" si="201"/>
        <v>0</v>
      </c>
      <c r="AL181" s="35">
        <f t="shared" si="201"/>
        <v>0</v>
      </c>
      <c r="AM181" s="35">
        <f t="shared" si="201"/>
        <v>7601.21518224</v>
      </c>
      <c r="AN181" s="35">
        <f t="shared" si="201"/>
        <v>0</v>
      </c>
      <c r="AO181" s="35">
        <f t="shared" si="201"/>
        <v>8153.62378549</v>
      </c>
      <c r="AP181" s="35">
        <f t="shared" si="201"/>
        <v>8513.37524058</v>
      </c>
      <c r="AQ181" s="35">
        <f t="shared" si="201"/>
        <v>0</v>
      </c>
      <c r="AR181" s="35">
        <f t="shared" si="201"/>
        <v>0</v>
      </c>
      <c r="AS181" s="35">
        <f t="shared" si="201"/>
        <v>0</v>
      </c>
      <c r="AT181" s="35">
        <f t="shared" si="201"/>
        <v>0</v>
      </c>
      <c r="AU181" s="35">
        <f t="shared" si="201"/>
        <v>0</v>
      </c>
      <c r="AV181" s="35">
        <f t="shared" si="201"/>
        <v>0</v>
      </c>
      <c r="AW181" s="35">
        <f t="shared" si="201"/>
        <v>0</v>
      </c>
      <c r="AX181" s="35">
        <f t="shared" si="201"/>
        <v>0</v>
      </c>
      <c r="AY181" s="35">
        <f t="shared" si="201"/>
        <v>8141.51022287</v>
      </c>
      <c r="AZ181" s="35">
        <f t="shared" si="201"/>
        <v>8248.0569548</v>
      </c>
      <c r="BA181" s="35">
        <f t="shared" si="201"/>
        <v>0</v>
      </c>
      <c r="BB181" s="35">
        <f t="shared" si="201"/>
        <v>0</v>
      </c>
      <c r="BC181" s="35">
        <f t="shared" si="201"/>
        <v>8267.06334252</v>
      </c>
      <c r="BD181" s="35">
        <f t="shared" si="201"/>
        <v>0</v>
      </c>
      <c r="BE181" s="35">
        <f t="shared" si="201"/>
        <v>0</v>
      </c>
      <c r="BF181" s="35">
        <f t="shared" si="201"/>
        <v>0</v>
      </c>
      <c r="BG181" s="35">
        <f t="shared" si="201"/>
        <v>8104.31534672</v>
      </c>
      <c r="BH181" s="35">
        <f t="shared" si="201"/>
        <v>0</v>
      </c>
      <c r="BI181" s="35">
        <f t="shared" si="201"/>
        <v>0</v>
      </c>
      <c r="BJ181" s="35">
        <f t="shared" si="201"/>
        <v>0</v>
      </c>
      <c r="BK181" s="35">
        <f t="shared" si="201"/>
        <v>0</v>
      </c>
      <c r="BL181" s="35">
        <f t="shared" si="201"/>
        <v>0</v>
      </c>
      <c r="BM181" s="35">
        <f t="shared" si="201"/>
        <v>0</v>
      </c>
      <c r="BN181" s="35">
        <f t="shared" si="201"/>
        <v>7895.9764457</v>
      </c>
      <c r="BO181" s="35">
        <f t="shared" si="201"/>
        <v>7770.60407342</v>
      </c>
      <c r="BP181" s="35">
        <f aca="true" t="shared" si="202" ref="BP181:EA181">ROUND(IF((OR(BP175=1,BP176=1))=TRUE(),0,BP177*BP179),8)</f>
        <v>0</v>
      </c>
      <c r="BQ181" s="35">
        <f t="shared" si="202"/>
        <v>0</v>
      </c>
      <c r="BR181" s="35">
        <f t="shared" si="202"/>
        <v>8217.1142625</v>
      </c>
      <c r="BS181" s="35">
        <f t="shared" si="202"/>
        <v>0</v>
      </c>
      <c r="BT181" s="35">
        <f t="shared" si="202"/>
        <v>0</v>
      </c>
      <c r="BU181" s="35">
        <f t="shared" si="202"/>
        <v>0</v>
      </c>
      <c r="BV181" s="35">
        <f t="shared" si="202"/>
        <v>0</v>
      </c>
      <c r="BW181" s="35">
        <f t="shared" si="202"/>
        <v>0</v>
      </c>
      <c r="BX181" s="35">
        <f t="shared" si="202"/>
        <v>0</v>
      </c>
      <c r="BY181" s="35">
        <f t="shared" si="202"/>
        <v>7452.88649918</v>
      </c>
      <c r="BZ181" s="35">
        <f t="shared" si="202"/>
        <v>0</v>
      </c>
      <c r="CA181" s="35">
        <f t="shared" si="202"/>
        <v>0</v>
      </c>
      <c r="CB181" s="35">
        <f t="shared" si="202"/>
        <v>0</v>
      </c>
      <c r="CC181" s="35">
        <f t="shared" si="202"/>
        <v>0</v>
      </c>
      <c r="CD181" s="35">
        <f t="shared" si="202"/>
        <v>0</v>
      </c>
      <c r="CE181" s="35">
        <f t="shared" si="202"/>
        <v>0</v>
      </c>
      <c r="CF181" s="35">
        <f t="shared" si="202"/>
        <v>0</v>
      </c>
      <c r="CG181" s="35">
        <f t="shared" si="202"/>
        <v>0</v>
      </c>
      <c r="CH181" s="35">
        <f t="shared" si="202"/>
        <v>0</v>
      </c>
      <c r="CI181" s="35">
        <f t="shared" si="202"/>
        <v>7403.38475144</v>
      </c>
      <c r="CJ181" s="35">
        <f t="shared" si="202"/>
        <v>8057.42501453</v>
      </c>
      <c r="CK181" s="35">
        <f t="shared" si="202"/>
        <v>0</v>
      </c>
      <c r="CL181" s="35">
        <f t="shared" si="202"/>
        <v>0</v>
      </c>
      <c r="CM181" s="35">
        <f t="shared" si="202"/>
        <v>8266.16169931</v>
      </c>
      <c r="CN181" s="35">
        <f t="shared" si="202"/>
        <v>0</v>
      </c>
      <c r="CO181" s="35">
        <f t="shared" si="202"/>
        <v>0</v>
      </c>
      <c r="CP181" s="35">
        <f t="shared" si="202"/>
        <v>0</v>
      </c>
      <c r="CQ181" s="35">
        <f t="shared" si="202"/>
        <v>7933.79032925</v>
      </c>
      <c r="CR181" s="35">
        <f t="shared" si="202"/>
        <v>0</v>
      </c>
      <c r="CS181" s="35">
        <f t="shared" si="202"/>
        <v>0</v>
      </c>
      <c r="CT181" s="35">
        <f t="shared" si="202"/>
        <v>0</v>
      </c>
      <c r="CU181" s="35">
        <f t="shared" si="202"/>
        <v>0</v>
      </c>
      <c r="CV181" s="35">
        <f t="shared" si="202"/>
        <v>0</v>
      </c>
      <c r="CW181" s="35">
        <f t="shared" si="202"/>
        <v>0</v>
      </c>
      <c r="CX181" s="35">
        <f t="shared" si="202"/>
        <v>0</v>
      </c>
      <c r="CY181" s="35">
        <f t="shared" si="202"/>
        <v>0</v>
      </c>
      <c r="CZ181" s="35">
        <f t="shared" si="202"/>
        <v>7936.36475789</v>
      </c>
      <c r="DA181" s="35">
        <f t="shared" si="202"/>
        <v>0</v>
      </c>
      <c r="DB181" s="35">
        <f t="shared" si="202"/>
        <v>0</v>
      </c>
      <c r="DC181" s="35">
        <f t="shared" si="202"/>
        <v>0</v>
      </c>
      <c r="DD181" s="35">
        <f t="shared" si="202"/>
        <v>0</v>
      </c>
      <c r="DE181" s="35">
        <f t="shared" si="202"/>
        <v>0</v>
      </c>
      <c r="DF181" s="35">
        <f t="shared" si="202"/>
        <v>7880.48451251</v>
      </c>
      <c r="DG181" s="35">
        <f t="shared" si="202"/>
        <v>0</v>
      </c>
      <c r="DH181" s="35">
        <f t="shared" si="202"/>
        <v>0</v>
      </c>
      <c r="DI181" s="35">
        <f t="shared" si="202"/>
        <v>7848.62831326</v>
      </c>
      <c r="DJ181" s="35">
        <f t="shared" si="202"/>
        <v>7878.09013334</v>
      </c>
      <c r="DK181" s="35">
        <f t="shared" si="202"/>
        <v>0</v>
      </c>
      <c r="DL181" s="35">
        <f t="shared" si="202"/>
        <v>8338.49483976</v>
      </c>
      <c r="DM181" s="35">
        <f t="shared" si="202"/>
        <v>0</v>
      </c>
      <c r="DN181" s="35">
        <f t="shared" si="202"/>
        <v>8070.8345148</v>
      </c>
      <c r="DO181" s="35">
        <f t="shared" si="202"/>
        <v>8133.64178074</v>
      </c>
      <c r="DP181" s="35">
        <f t="shared" si="202"/>
        <v>0</v>
      </c>
      <c r="DQ181" s="35">
        <f t="shared" si="202"/>
        <v>7953.19589646</v>
      </c>
      <c r="DR181" s="35">
        <f t="shared" si="202"/>
        <v>7811.27292785</v>
      </c>
      <c r="DS181" s="35">
        <f t="shared" si="202"/>
        <v>7731.71966303</v>
      </c>
      <c r="DT181" s="35">
        <f t="shared" si="202"/>
        <v>0</v>
      </c>
      <c r="DU181" s="35">
        <f t="shared" si="202"/>
        <v>0</v>
      </c>
      <c r="DV181" s="35">
        <f t="shared" si="202"/>
        <v>0</v>
      </c>
      <c r="DW181" s="35">
        <f t="shared" si="202"/>
        <v>0</v>
      </c>
      <c r="DX181" s="35">
        <f t="shared" si="202"/>
        <v>0</v>
      </c>
      <c r="DY181" s="35">
        <f t="shared" si="202"/>
        <v>0</v>
      </c>
      <c r="DZ181" s="35">
        <f t="shared" si="202"/>
        <v>0</v>
      </c>
      <c r="EA181" s="35">
        <f t="shared" si="202"/>
        <v>0</v>
      </c>
      <c r="EB181" s="35">
        <f aca="true" t="shared" si="203" ref="EB181:FX181">ROUND(IF((OR(EB175=1,EB176=1))=TRUE(),0,EB177*EB179),8)</f>
        <v>7626.85199733</v>
      </c>
      <c r="EC181" s="35">
        <f t="shared" si="203"/>
        <v>0</v>
      </c>
      <c r="ED181" s="35">
        <f t="shared" si="203"/>
        <v>0</v>
      </c>
      <c r="EE181" s="35">
        <f t="shared" si="203"/>
        <v>0</v>
      </c>
      <c r="EF181" s="35">
        <f t="shared" si="203"/>
        <v>7752.4253551</v>
      </c>
      <c r="EG181" s="35">
        <f t="shared" si="203"/>
        <v>0</v>
      </c>
      <c r="EH181" s="35">
        <f t="shared" si="203"/>
        <v>0</v>
      </c>
      <c r="EI181" s="35">
        <f t="shared" si="203"/>
        <v>8051.03744462</v>
      </c>
      <c r="EJ181" s="35">
        <f t="shared" si="203"/>
        <v>0</v>
      </c>
      <c r="EK181" s="35">
        <f t="shared" si="203"/>
        <v>0</v>
      </c>
      <c r="EL181" s="35">
        <f t="shared" si="203"/>
        <v>0</v>
      </c>
      <c r="EM181" s="35">
        <f t="shared" si="203"/>
        <v>7678.26310716</v>
      </c>
      <c r="EN181" s="35">
        <f t="shared" si="203"/>
        <v>7693.54707624</v>
      </c>
      <c r="EO181" s="35">
        <f t="shared" si="203"/>
        <v>0</v>
      </c>
      <c r="EP181" s="35">
        <f t="shared" si="203"/>
        <v>0</v>
      </c>
      <c r="EQ181" s="35">
        <f t="shared" si="203"/>
        <v>0</v>
      </c>
      <c r="ER181" s="35">
        <f t="shared" si="203"/>
        <v>0</v>
      </c>
      <c r="ES181" s="35">
        <f t="shared" si="203"/>
        <v>0</v>
      </c>
      <c r="ET181" s="35">
        <f t="shared" si="203"/>
        <v>0</v>
      </c>
      <c r="EU181" s="35">
        <f t="shared" si="203"/>
        <v>7493.49324352</v>
      </c>
      <c r="EV181" s="35">
        <f t="shared" si="203"/>
        <v>0</v>
      </c>
      <c r="EW181" s="35">
        <f t="shared" si="203"/>
        <v>0</v>
      </c>
      <c r="EX181" s="35">
        <f t="shared" si="203"/>
        <v>0</v>
      </c>
      <c r="EY181" s="35">
        <f t="shared" si="203"/>
        <v>0</v>
      </c>
      <c r="EZ181" s="35">
        <f t="shared" si="203"/>
        <v>0</v>
      </c>
      <c r="FA181" s="35">
        <f t="shared" si="203"/>
        <v>0</v>
      </c>
      <c r="FB181" s="35">
        <f t="shared" si="203"/>
        <v>0</v>
      </c>
      <c r="FC181" s="35">
        <f t="shared" si="203"/>
        <v>0</v>
      </c>
      <c r="FD181" s="35">
        <f t="shared" si="203"/>
        <v>0</v>
      </c>
      <c r="FE181" s="35">
        <f t="shared" si="203"/>
        <v>0</v>
      </c>
      <c r="FF181" s="35">
        <f t="shared" si="203"/>
        <v>0</v>
      </c>
      <c r="FG181" s="35">
        <f t="shared" si="203"/>
        <v>0</v>
      </c>
      <c r="FH181" s="35">
        <f t="shared" si="203"/>
        <v>0</v>
      </c>
      <c r="FI181" s="35">
        <f t="shared" si="203"/>
        <v>8005.66078436</v>
      </c>
      <c r="FJ181" s="35">
        <f t="shared" si="203"/>
        <v>0</v>
      </c>
      <c r="FK181" s="35">
        <f t="shared" si="203"/>
        <v>8067.86648958</v>
      </c>
      <c r="FL181" s="35">
        <f t="shared" si="203"/>
        <v>0</v>
      </c>
      <c r="FM181" s="35">
        <f t="shared" si="203"/>
        <v>0</v>
      </c>
      <c r="FN181" s="35">
        <f t="shared" si="203"/>
        <v>8109.17110018</v>
      </c>
      <c r="FO181" s="35">
        <f t="shared" si="203"/>
        <v>0</v>
      </c>
      <c r="FP181" s="35">
        <f t="shared" si="203"/>
        <v>8195.22498925</v>
      </c>
      <c r="FQ181" s="35">
        <f t="shared" si="203"/>
        <v>7930.42731171</v>
      </c>
      <c r="FR181" s="35">
        <f t="shared" si="203"/>
        <v>0</v>
      </c>
      <c r="FS181" s="35">
        <f t="shared" si="203"/>
        <v>0</v>
      </c>
      <c r="FT181" s="35">
        <f t="shared" si="203"/>
        <v>0</v>
      </c>
      <c r="FU181" s="35">
        <f t="shared" si="203"/>
        <v>8086.09266281</v>
      </c>
      <c r="FV181" s="35">
        <f t="shared" si="203"/>
        <v>7808.65662722</v>
      </c>
      <c r="FW181" s="35">
        <f t="shared" si="203"/>
        <v>0</v>
      </c>
      <c r="FX181" s="35">
        <f t="shared" si="203"/>
        <v>0</v>
      </c>
      <c r="FY181" s="38"/>
      <c r="FZ181" s="38"/>
      <c r="GA181" s="38"/>
      <c r="GB181" s="35"/>
      <c r="GC181" s="35"/>
      <c r="GD181" s="35"/>
      <c r="GE181" s="35"/>
      <c r="GF181" s="35"/>
      <c r="GG181" s="12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</row>
    <row r="182" spans="1:207" ht="15">
      <c r="A182" s="40"/>
      <c r="B182" s="2" t="s">
        <v>497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9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117"/>
      <c r="GA182" s="117"/>
      <c r="GB182" s="38"/>
      <c r="GC182" s="38"/>
      <c r="GD182" s="38"/>
      <c r="GE182" s="40"/>
      <c r="GF182" s="40"/>
      <c r="GG182" s="12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</row>
    <row r="183" spans="1:207" ht="15">
      <c r="A183" s="11" t="s">
        <v>498</v>
      </c>
      <c r="B183" s="2" t="s">
        <v>499</v>
      </c>
      <c r="C183" s="38">
        <f aca="true" t="shared" si="204" ref="C183:BN183">ROUND(IF((OR(C175=1,C176=1))=TRUE(),0,(C181*459)+(C36*C181*C135)),2)</f>
        <v>8147826.31</v>
      </c>
      <c r="D183" s="38">
        <f t="shared" si="204"/>
        <v>0</v>
      </c>
      <c r="E183" s="38">
        <f t="shared" si="204"/>
        <v>9394131.3</v>
      </c>
      <c r="F183" s="38">
        <f t="shared" si="204"/>
        <v>0</v>
      </c>
      <c r="G183" s="38">
        <f t="shared" si="204"/>
        <v>0</v>
      </c>
      <c r="H183" s="38">
        <f t="shared" si="204"/>
        <v>0</v>
      </c>
      <c r="I183" s="38">
        <f t="shared" si="204"/>
        <v>12615221.51</v>
      </c>
      <c r="J183" s="38">
        <f t="shared" si="204"/>
        <v>4750623.19</v>
      </c>
      <c r="K183" s="38">
        <f t="shared" si="204"/>
        <v>0</v>
      </c>
      <c r="L183" s="38">
        <f t="shared" si="204"/>
        <v>5428742.52</v>
      </c>
      <c r="M183" s="38">
        <f t="shared" si="204"/>
        <v>5094765.33</v>
      </c>
      <c r="N183" s="38">
        <f t="shared" si="204"/>
        <v>0</v>
      </c>
      <c r="O183" s="38">
        <f t="shared" si="204"/>
        <v>0</v>
      </c>
      <c r="P183" s="38">
        <f t="shared" si="204"/>
        <v>0</v>
      </c>
      <c r="Q183" s="38">
        <f t="shared" si="204"/>
        <v>26849188.56</v>
      </c>
      <c r="R183" s="38">
        <f t="shared" si="204"/>
        <v>0</v>
      </c>
      <c r="S183" s="38">
        <f t="shared" si="204"/>
        <v>4312336.92</v>
      </c>
      <c r="T183" s="38">
        <f t="shared" si="204"/>
        <v>0</v>
      </c>
      <c r="U183" s="38">
        <f t="shared" si="204"/>
        <v>0</v>
      </c>
      <c r="V183" s="38">
        <f t="shared" si="204"/>
        <v>0</v>
      </c>
      <c r="W183" s="39">
        <f t="shared" si="204"/>
        <v>0</v>
      </c>
      <c r="X183" s="38">
        <f t="shared" si="204"/>
        <v>0</v>
      </c>
      <c r="Y183" s="38">
        <f t="shared" si="204"/>
        <v>3688958.29</v>
      </c>
      <c r="Z183" s="38">
        <f t="shared" si="204"/>
        <v>0</v>
      </c>
      <c r="AA183" s="38">
        <f t="shared" si="204"/>
        <v>0</v>
      </c>
      <c r="AB183" s="38">
        <f t="shared" si="204"/>
        <v>0</v>
      </c>
      <c r="AC183" s="38">
        <f t="shared" si="204"/>
        <v>4003587.28</v>
      </c>
      <c r="AD183" s="38">
        <f t="shared" si="204"/>
        <v>0</v>
      </c>
      <c r="AE183" s="38">
        <f t="shared" si="204"/>
        <v>0</v>
      </c>
      <c r="AF183" s="38">
        <f t="shared" si="204"/>
        <v>0</v>
      </c>
      <c r="AG183" s="38">
        <f t="shared" si="204"/>
        <v>0</v>
      </c>
      <c r="AH183" s="38">
        <f t="shared" si="204"/>
        <v>3994821.36</v>
      </c>
      <c r="AI183" s="38">
        <f t="shared" si="204"/>
        <v>0</v>
      </c>
      <c r="AJ183" s="38">
        <f t="shared" si="204"/>
        <v>0</v>
      </c>
      <c r="AK183" s="38">
        <f t="shared" si="204"/>
        <v>0</v>
      </c>
      <c r="AL183" s="38">
        <f t="shared" si="204"/>
        <v>0</v>
      </c>
      <c r="AM183" s="38">
        <f t="shared" si="204"/>
        <v>3753753.7</v>
      </c>
      <c r="AN183" s="38">
        <f t="shared" si="204"/>
        <v>0</v>
      </c>
      <c r="AO183" s="38">
        <f t="shared" si="204"/>
        <v>5576785.14</v>
      </c>
      <c r="AP183" s="38">
        <f t="shared" si="204"/>
        <v>55013839.45</v>
      </c>
      <c r="AQ183" s="38">
        <f t="shared" si="204"/>
        <v>0</v>
      </c>
      <c r="AR183" s="38">
        <f t="shared" si="204"/>
        <v>0</v>
      </c>
      <c r="AS183" s="38">
        <f t="shared" si="204"/>
        <v>0</v>
      </c>
      <c r="AT183" s="38">
        <f t="shared" si="204"/>
        <v>0</v>
      </c>
      <c r="AU183" s="38">
        <f t="shared" si="204"/>
        <v>0</v>
      </c>
      <c r="AV183" s="38">
        <f t="shared" si="204"/>
        <v>0</v>
      </c>
      <c r="AW183" s="38">
        <f t="shared" si="204"/>
        <v>0</v>
      </c>
      <c r="AX183" s="38">
        <f t="shared" si="204"/>
        <v>0</v>
      </c>
      <c r="AY183" s="38">
        <f t="shared" si="204"/>
        <v>3942998.53</v>
      </c>
      <c r="AZ183" s="38">
        <f t="shared" si="204"/>
        <v>10198755.42</v>
      </c>
      <c r="BA183" s="38">
        <f t="shared" si="204"/>
        <v>0</v>
      </c>
      <c r="BB183" s="38">
        <f t="shared" si="204"/>
        <v>0</v>
      </c>
      <c r="BC183" s="38">
        <f t="shared" si="204"/>
        <v>17890090.41</v>
      </c>
      <c r="BD183" s="38">
        <f t="shared" si="204"/>
        <v>0</v>
      </c>
      <c r="BE183" s="38">
        <f t="shared" si="204"/>
        <v>0</v>
      </c>
      <c r="BF183" s="38">
        <f t="shared" si="204"/>
        <v>0</v>
      </c>
      <c r="BG183" s="38">
        <f t="shared" si="204"/>
        <v>4158291.79</v>
      </c>
      <c r="BH183" s="38">
        <f t="shared" si="204"/>
        <v>0</v>
      </c>
      <c r="BI183" s="38">
        <f t="shared" si="204"/>
        <v>0</v>
      </c>
      <c r="BJ183" s="38">
        <f t="shared" si="204"/>
        <v>0</v>
      </c>
      <c r="BK183" s="38">
        <f t="shared" si="204"/>
        <v>0</v>
      </c>
      <c r="BL183" s="38">
        <f t="shared" si="204"/>
        <v>0</v>
      </c>
      <c r="BM183" s="38">
        <f t="shared" si="204"/>
        <v>0</v>
      </c>
      <c r="BN183" s="38">
        <f t="shared" si="204"/>
        <v>5158662.5</v>
      </c>
      <c r="BO183" s="38">
        <f aca="true" t="shared" si="205" ref="BO183:DZ183">ROUND(IF((OR(BO175=1,BO176=1))=TRUE(),0,(BO181*459)+(BO36*BO181*BO135)),2)</f>
        <v>4183631.07</v>
      </c>
      <c r="BP183" s="38">
        <f t="shared" si="205"/>
        <v>0</v>
      </c>
      <c r="BQ183" s="38">
        <f t="shared" si="205"/>
        <v>0</v>
      </c>
      <c r="BR183" s="38">
        <f t="shared" si="205"/>
        <v>5679866.59</v>
      </c>
      <c r="BS183" s="38">
        <f t="shared" si="205"/>
        <v>0</v>
      </c>
      <c r="BT183" s="38">
        <f t="shared" si="205"/>
        <v>0</v>
      </c>
      <c r="BU183" s="38">
        <f t="shared" si="205"/>
        <v>0</v>
      </c>
      <c r="BV183" s="38">
        <f t="shared" si="205"/>
        <v>0</v>
      </c>
      <c r="BW183" s="38">
        <f t="shared" si="205"/>
        <v>0</v>
      </c>
      <c r="BX183" s="38">
        <f t="shared" si="205"/>
        <v>0</v>
      </c>
      <c r="BY183" s="38">
        <f t="shared" si="205"/>
        <v>3726920.23</v>
      </c>
      <c r="BZ183" s="38">
        <f t="shared" si="205"/>
        <v>0</v>
      </c>
      <c r="CA183" s="38">
        <f t="shared" si="205"/>
        <v>0</v>
      </c>
      <c r="CB183" s="38">
        <f t="shared" si="205"/>
        <v>0</v>
      </c>
      <c r="CC183" s="38">
        <f t="shared" si="205"/>
        <v>0</v>
      </c>
      <c r="CD183" s="38">
        <f t="shared" si="205"/>
        <v>0</v>
      </c>
      <c r="CE183" s="38">
        <f t="shared" si="205"/>
        <v>0</v>
      </c>
      <c r="CF183" s="38">
        <f t="shared" si="205"/>
        <v>0</v>
      </c>
      <c r="CG183" s="38">
        <f t="shared" si="205"/>
        <v>0</v>
      </c>
      <c r="CH183" s="38">
        <f t="shared" si="205"/>
        <v>0</v>
      </c>
      <c r="CI183" s="38">
        <f t="shared" si="205"/>
        <v>3689995.03</v>
      </c>
      <c r="CJ183" s="38">
        <f t="shared" si="205"/>
        <v>4314557.72</v>
      </c>
      <c r="CK183" s="38">
        <f t="shared" si="205"/>
        <v>0</v>
      </c>
      <c r="CL183" s="38">
        <f t="shared" si="205"/>
        <v>0</v>
      </c>
      <c r="CM183" s="38">
        <f t="shared" si="205"/>
        <v>4128451.8</v>
      </c>
      <c r="CN183" s="38">
        <f t="shared" si="205"/>
        <v>0</v>
      </c>
      <c r="CO183" s="38">
        <f t="shared" si="205"/>
        <v>0</v>
      </c>
      <c r="CP183" s="38">
        <f t="shared" si="205"/>
        <v>0</v>
      </c>
      <c r="CQ183" s="38">
        <f t="shared" si="205"/>
        <v>4259302.94</v>
      </c>
      <c r="CR183" s="38">
        <f t="shared" si="205"/>
        <v>0</v>
      </c>
      <c r="CS183" s="38">
        <f t="shared" si="205"/>
        <v>0</v>
      </c>
      <c r="CT183" s="38">
        <f t="shared" si="205"/>
        <v>0</v>
      </c>
      <c r="CU183" s="38">
        <f t="shared" si="205"/>
        <v>0</v>
      </c>
      <c r="CV183" s="38">
        <f t="shared" si="205"/>
        <v>0</v>
      </c>
      <c r="CW183" s="38">
        <f t="shared" si="205"/>
        <v>0</v>
      </c>
      <c r="CX183" s="38">
        <f t="shared" si="205"/>
        <v>0</v>
      </c>
      <c r="CY183" s="38">
        <f t="shared" si="205"/>
        <v>0</v>
      </c>
      <c r="CZ183" s="38">
        <f t="shared" si="205"/>
        <v>4469824.12</v>
      </c>
      <c r="DA183" s="38">
        <f t="shared" si="205"/>
        <v>0</v>
      </c>
      <c r="DB183" s="38">
        <f t="shared" si="205"/>
        <v>0</v>
      </c>
      <c r="DC183" s="38">
        <f t="shared" si="205"/>
        <v>0</v>
      </c>
      <c r="DD183" s="38">
        <f t="shared" si="205"/>
        <v>0</v>
      </c>
      <c r="DE183" s="38">
        <f t="shared" si="205"/>
        <v>0</v>
      </c>
      <c r="DF183" s="38">
        <f t="shared" si="205"/>
        <v>11388561</v>
      </c>
      <c r="DG183" s="38">
        <f t="shared" si="205"/>
        <v>0</v>
      </c>
      <c r="DH183" s="38">
        <f t="shared" si="205"/>
        <v>0</v>
      </c>
      <c r="DI183" s="38">
        <f t="shared" si="205"/>
        <v>4932203.61</v>
      </c>
      <c r="DJ183" s="38">
        <f t="shared" si="205"/>
        <v>3843499.59</v>
      </c>
      <c r="DK183" s="38">
        <f t="shared" si="205"/>
        <v>0</v>
      </c>
      <c r="DL183" s="38">
        <f t="shared" si="205"/>
        <v>6957506.68</v>
      </c>
      <c r="DM183" s="38">
        <f t="shared" si="205"/>
        <v>0</v>
      </c>
      <c r="DN183" s="38">
        <f t="shared" si="205"/>
        <v>4324256.28</v>
      </c>
      <c r="DO183" s="38">
        <f t="shared" si="205"/>
        <v>5505824.79</v>
      </c>
      <c r="DP183" s="38">
        <f t="shared" si="205"/>
        <v>0</v>
      </c>
      <c r="DQ183" s="38">
        <f t="shared" si="205"/>
        <v>3834235.74</v>
      </c>
      <c r="DR183" s="38">
        <f t="shared" si="205"/>
        <v>4346410.97</v>
      </c>
      <c r="DS183" s="38">
        <f t="shared" si="205"/>
        <v>4078729.54</v>
      </c>
      <c r="DT183" s="38">
        <f t="shared" si="205"/>
        <v>0</v>
      </c>
      <c r="DU183" s="38">
        <f t="shared" si="205"/>
        <v>0</v>
      </c>
      <c r="DV183" s="38">
        <f t="shared" si="205"/>
        <v>0</v>
      </c>
      <c r="DW183" s="38">
        <f t="shared" si="205"/>
        <v>0</v>
      </c>
      <c r="DX183" s="38">
        <f t="shared" si="205"/>
        <v>0</v>
      </c>
      <c r="DY183" s="38">
        <f t="shared" si="205"/>
        <v>0</v>
      </c>
      <c r="DZ183" s="38">
        <f t="shared" si="205"/>
        <v>0</v>
      </c>
      <c r="EA183" s="38">
        <f aca="true" t="shared" si="206" ref="EA183:FX183">ROUND(IF((OR(EA175=1,EA176=1))=TRUE(),0,(EA181*459)+(EA36*EA181*EA135)),2)</f>
        <v>0</v>
      </c>
      <c r="EB183" s="38">
        <f t="shared" si="206"/>
        <v>3715802.29</v>
      </c>
      <c r="EC183" s="38">
        <f t="shared" si="206"/>
        <v>0</v>
      </c>
      <c r="ED183" s="38">
        <f t="shared" si="206"/>
        <v>0</v>
      </c>
      <c r="EE183" s="38">
        <f t="shared" si="206"/>
        <v>0</v>
      </c>
      <c r="EF183" s="38">
        <f t="shared" si="206"/>
        <v>4431441.38</v>
      </c>
      <c r="EG183" s="38">
        <f t="shared" si="206"/>
        <v>0</v>
      </c>
      <c r="EH183" s="38">
        <f t="shared" si="206"/>
        <v>0</v>
      </c>
      <c r="EI183" s="38">
        <f t="shared" si="206"/>
        <v>13693751.96</v>
      </c>
      <c r="EJ183" s="38">
        <f t="shared" si="206"/>
        <v>0</v>
      </c>
      <c r="EK183" s="38">
        <f t="shared" si="206"/>
        <v>0</v>
      </c>
      <c r="EL183" s="38">
        <f t="shared" si="206"/>
        <v>0</v>
      </c>
      <c r="EM183" s="38">
        <f t="shared" si="206"/>
        <v>3769689.34</v>
      </c>
      <c r="EN183" s="38">
        <f t="shared" si="206"/>
        <v>4191629.09</v>
      </c>
      <c r="EO183" s="38">
        <f t="shared" si="206"/>
        <v>0</v>
      </c>
      <c r="EP183" s="38">
        <f t="shared" si="206"/>
        <v>0</v>
      </c>
      <c r="EQ183" s="38">
        <f t="shared" si="206"/>
        <v>0</v>
      </c>
      <c r="ER183" s="38">
        <f t="shared" si="206"/>
        <v>0</v>
      </c>
      <c r="ES183" s="38">
        <f t="shared" si="206"/>
        <v>0</v>
      </c>
      <c r="ET183" s="38">
        <f t="shared" si="206"/>
        <v>0</v>
      </c>
      <c r="EU183" s="38">
        <f t="shared" si="206"/>
        <v>3900543.08</v>
      </c>
      <c r="EV183" s="38">
        <f t="shared" si="206"/>
        <v>0</v>
      </c>
      <c r="EW183" s="38">
        <f t="shared" si="206"/>
        <v>0</v>
      </c>
      <c r="EX183" s="38">
        <f t="shared" si="206"/>
        <v>0</v>
      </c>
      <c r="EY183" s="38">
        <f t="shared" si="206"/>
        <v>0</v>
      </c>
      <c r="EZ183" s="38">
        <f t="shared" si="206"/>
        <v>0</v>
      </c>
      <c r="FA183" s="38">
        <f t="shared" si="206"/>
        <v>0</v>
      </c>
      <c r="FB183" s="38">
        <f t="shared" si="206"/>
        <v>0</v>
      </c>
      <c r="FC183" s="38">
        <f t="shared" si="206"/>
        <v>0</v>
      </c>
      <c r="FD183" s="38">
        <f t="shared" si="206"/>
        <v>0</v>
      </c>
      <c r="FE183" s="38">
        <f t="shared" si="206"/>
        <v>0</v>
      </c>
      <c r="FF183" s="38">
        <f t="shared" si="206"/>
        <v>0</v>
      </c>
      <c r="FG183" s="38">
        <f t="shared" si="206"/>
        <v>0</v>
      </c>
      <c r="FH183" s="38">
        <f t="shared" si="206"/>
        <v>0</v>
      </c>
      <c r="FI183" s="38">
        <f t="shared" si="206"/>
        <v>4446215.91</v>
      </c>
      <c r="FJ183" s="38">
        <f t="shared" si="206"/>
        <v>0</v>
      </c>
      <c r="FK183" s="38">
        <f t="shared" si="206"/>
        <v>4583677.67</v>
      </c>
      <c r="FL183" s="38">
        <f t="shared" si="206"/>
        <v>0</v>
      </c>
      <c r="FM183" s="38">
        <f t="shared" si="206"/>
        <v>0</v>
      </c>
      <c r="FN183" s="38">
        <f t="shared" si="206"/>
        <v>13802457.95</v>
      </c>
      <c r="FO183" s="38">
        <f t="shared" si="206"/>
        <v>0</v>
      </c>
      <c r="FP183" s="38">
        <f t="shared" si="206"/>
        <v>5110968.45</v>
      </c>
      <c r="FQ183" s="38">
        <f t="shared" si="206"/>
        <v>4004263.08</v>
      </c>
      <c r="FR183" s="38">
        <f t="shared" si="206"/>
        <v>0</v>
      </c>
      <c r="FS183" s="38">
        <f t="shared" si="206"/>
        <v>0</v>
      </c>
      <c r="FT183" s="38">
        <f t="shared" si="206"/>
        <v>0</v>
      </c>
      <c r="FU183" s="38">
        <f t="shared" si="206"/>
        <v>4105470.97</v>
      </c>
      <c r="FV183" s="38">
        <f t="shared" si="206"/>
        <v>3838298.31</v>
      </c>
      <c r="FW183" s="38">
        <f t="shared" si="206"/>
        <v>0</v>
      </c>
      <c r="FX183" s="38">
        <f t="shared" si="206"/>
        <v>0</v>
      </c>
      <c r="FY183" s="38"/>
      <c r="FZ183" s="38"/>
      <c r="GA183" s="38"/>
      <c r="GB183" s="35"/>
      <c r="GC183" s="35"/>
      <c r="GD183" s="35"/>
      <c r="GE183" s="35"/>
      <c r="GF183" s="35"/>
      <c r="GG183" s="12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</row>
    <row r="184" spans="1:193" ht="15">
      <c r="A184" s="40"/>
      <c r="B184" s="2" t="s">
        <v>500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21"/>
      <c r="FZ184" s="21"/>
      <c r="GA184" s="21"/>
      <c r="GB184" s="38"/>
      <c r="GC184" s="38"/>
      <c r="GD184" s="38"/>
      <c r="GE184" s="40"/>
      <c r="GF184" s="40"/>
      <c r="GG184" s="12"/>
      <c r="GH184" s="38"/>
      <c r="GI184" s="38"/>
      <c r="GJ184" s="38"/>
      <c r="GK184" s="38"/>
    </row>
    <row r="185" spans="1:193" ht="15">
      <c r="A185" s="11" t="s">
        <v>501</v>
      </c>
      <c r="B185" s="2" t="s">
        <v>502</v>
      </c>
      <c r="C185" s="21">
        <f aca="true" t="shared" si="207" ref="C185:BN185">IF((OR(C175=1,C176=1))=TRUE(),0,C96)</f>
        <v>5815.5</v>
      </c>
      <c r="D185" s="21">
        <f t="shared" si="207"/>
        <v>0</v>
      </c>
      <c r="E185" s="21">
        <f t="shared" si="207"/>
        <v>7221.4</v>
      </c>
      <c r="F185" s="21">
        <f t="shared" si="207"/>
        <v>0</v>
      </c>
      <c r="G185" s="21">
        <f t="shared" si="207"/>
        <v>0</v>
      </c>
      <c r="H185" s="21">
        <f t="shared" si="207"/>
        <v>0</v>
      </c>
      <c r="I185" s="21">
        <f t="shared" si="207"/>
        <v>10051.4</v>
      </c>
      <c r="J185" s="21">
        <f t="shared" si="207"/>
        <v>2097.6000000000004</v>
      </c>
      <c r="K185" s="21">
        <f t="shared" si="207"/>
        <v>0</v>
      </c>
      <c r="L185" s="21">
        <f t="shared" si="207"/>
        <v>2931.4</v>
      </c>
      <c r="M185" s="21">
        <f t="shared" si="207"/>
        <v>1489.5</v>
      </c>
      <c r="N185" s="21">
        <f t="shared" si="207"/>
        <v>0</v>
      </c>
      <c r="O185" s="21">
        <f t="shared" si="207"/>
        <v>0</v>
      </c>
      <c r="P185" s="21">
        <f t="shared" si="207"/>
        <v>0</v>
      </c>
      <c r="Q185" s="21">
        <f t="shared" si="207"/>
        <v>36461.8</v>
      </c>
      <c r="R185" s="21">
        <f t="shared" si="207"/>
        <v>0</v>
      </c>
      <c r="S185" s="21">
        <f t="shared" si="207"/>
        <v>1482.3</v>
      </c>
      <c r="T185" s="21">
        <f t="shared" si="207"/>
        <v>0</v>
      </c>
      <c r="U185" s="21">
        <f t="shared" si="207"/>
        <v>0</v>
      </c>
      <c r="V185" s="21">
        <f t="shared" si="207"/>
        <v>0</v>
      </c>
      <c r="W185" s="18">
        <f t="shared" si="207"/>
        <v>0</v>
      </c>
      <c r="X185" s="21">
        <f t="shared" si="207"/>
        <v>0</v>
      </c>
      <c r="Y185" s="21">
        <f t="shared" si="207"/>
        <v>528.6</v>
      </c>
      <c r="Z185" s="21">
        <f t="shared" si="207"/>
        <v>0</v>
      </c>
      <c r="AA185" s="21">
        <f t="shared" si="207"/>
        <v>0</v>
      </c>
      <c r="AB185" s="21">
        <f t="shared" si="207"/>
        <v>0</v>
      </c>
      <c r="AC185" s="21">
        <f t="shared" si="207"/>
        <v>935</v>
      </c>
      <c r="AD185" s="21">
        <f t="shared" si="207"/>
        <v>0</v>
      </c>
      <c r="AE185" s="21">
        <f t="shared" si="207"/>
        <v>0</v>
      </c>
      <c r="AF185" s="21">
        <f t="shared" si="207"/>
        <v>0</v>
      </c>
      <c r="AG185" s="21">
        <f t="shared" si="207"/>
        <v>0</v>
      </c>
      <c r="AH185" s="21">
        <f t="shared" si="207"/>
        <v>1050</v>
      </c>
      <c r="AI185" s="21">
        <f t="shared" si="207"/>
        <v>0</v>
      </c>
      <c r="AJ185" s="21">
        <f t="shared" si="207"/>
        <v>0</v>
      </c>
      <c r="AK185" s="21">
        <f t="shared" si="207"/>
        <v>0</v>
      </c>
      <c r="AL185" s="21">
        <f t="shared" si="207"/>
        <v>0</v>
      </c>
      <c r="AM185" s="21">
        <f t="shared" si="207"/>
        <v>485.6</v>
      </c>
      <c r="AN185" s="21">
        <f t="shared" si="207"/>
        <v>0</v>
      </c>
      <c r="AO185" s="21">
        <f t="shared" si="207"/>
        <v>5063.4</v>
      </c>
      <c r="AP185" s="21">
        <f t="shared" si="207"/>
        <v>74870.5</v>
      </c>
      <c r="AQ185" s="21">
        <f t="shared" si="207"/>
        <v>0</v>
      </c>
      <c r="AR185" s="21">
        <f t="shared" si="207"/>
        <v>0</v>
      </c>
      <c r="AS185" s="21">
        <f t="shared" si="207"/>
        <v>0</v>
      </c>
      <c r="AT185" s="21">
        <f t="shared" si="207"/>
        <v>0</v>
      </c>
      <c r="AU185" s="21">
        <f t="shared" si="207"/>
        <v>0</v>
      </c>
      <c r="AV185" s="21">
        <f t="shared" si="207"/>
        <v>0</v>
      </c>
      <c r="AW185" s="21">
        <f t="shared" si="207"/>
        <v>0</v>
      </c>
      <c r="AX185" s="21">
        <f t="shared" si="207"/>
        <v>0</v>
      </c>
      <c r="AY185" s="21">
        <f t="shared" si="207"/>
        <v>582.3</v>
      </c>
      <c r="AZ185" s="21">
        <f t="shared" si="207"/>
        <v>10355.099999999999</v>
      </c>
      <c r="BA185" s="21">
        <f t="shared" si="207"/>
        <v>0</v>
      </c>
      <c r="BB185" s="21">
        <f t="shared" si="207"/>
        <v>0</v>
      </c>
      <c r="BC185" s="21">
        <f t="shared" si="207"/>
        <v>30041.800000000003</v>
      </c>
      <c r="BD185" s="21">
        <f t="shared" si="207"/>
        <v>0</v>
      </c>
      <c r="BE185" s="21">
        <f t="shared" si="207"/>
        <v>0</v>
      </c>
      <c r="BF185" s="21">
        <f t="shared" si="207"/>
        <v>0</v>
      </c>
      <c r="BG185" s="21">
        <f t="shared" si="207"/>
        <v>942.2</v>
      </c>
      <c r="BH185" s="21">
        <f t="shared" si="207"/>
        <v>0</v>
      </c>
      <c r="BI185" s="21">
        <f t="shared" si="207"/>
        <v>0</v>
      </c>
      <c r="BJ185" s="21">
        <f t="shared" si="207"/>
        <v>0</v>
      </c>
      <c r="BK185" s="21">
        <f t="shared" si="207"/>
        <v>0</v>
      </c>
      <c r="BL185" s="21">
        <f t="shared" si="207"/>
        <v>0</v>
      </c>
      <c r="BM185" s="21">
        <f t="shared" si="207"/>
        <v>0</v>
      </c>
      <c r="BN185" s="21">
        <f t="shared" si="207"/>
        <v>3775.8</v>
      </c>
      <c r="BO185" s="21">
        <f aca="true" t="shared" si="208" ref="BO185:DZ185">IF((OR(BO175=1,BO176=1))=TRUE(),0,BO96)</f>
        <v>1630.8999999999999</v>
      </c>
      <c r="BP185" s="21">
        <f t="shared" si="208"/>
        <v>0</v>
      </c>
      <c r="BQ185" s="21">
        <f t="shared" si="208"/>
        <v>0</v>
      </c>
      <c r="BR185" s="21">
        <f t="shared" si="208"/>
        <v>4530.5</v>
      </c>
      <c r="BS185" s="21">
        <f t="shared" si="208"/>
        <v>0</v>
      </c>
      <c r="BT185" s="21">
        <f t="shared" si="208"/>
        <v>0</v>
      </c>
      <c r="BU185" s="21">
        <f t="shared" si="208"/>
        <v>0</v>
      </c>
      <c r="BV185" s="21">
        <f t="shared" si="208"/>
        <v>0</v>
      </c>
      <c r="BW185" s="21">
        <f t="shared" si="208"/>
        <v>0</v>
      </c>
      <c r="BX185" s="21">
        <f t="shared" si="208"/>
        <v>0</v>
      </c>
      <c r="BY185" s="21">
        <f t="shared" si="208"/>
        <v>573.3000000000001</v>
      </c>
      <c r="BZ185" s="21">
        <f t="shared" si="208"/>
        <v>0</v>
      </c>
      <c r="CA185" s="21">
        <f t="shared" si="208"/>
        <v>0</v>
      </c>
      <c r="CB185" s="21">
        <f t="shared" si="208"/>
        <v>0</v>
      </c>
      <c r="CC185" s="21">
        <f t="shared" si="208"/>
        <v>0</v>
      </c>
      <c r="CD185" s="21">
        <f t="shared" si="208"/>
        <v>0</v>
      </c>
      <c r="CE185" s="21">
        <f t="shared" si="208"/>
        <v>0</v>
      </c>
      <c r="CF185" s="21">
        <f t="shared" si="208"/>
        <v>0</v>
      </c>
      <c r="CG185" s="21">
        <f t="shared" si="208"/>
        <v>0</v>
      </c>
      <c r="CH185" s="21">
        <f t="shared" si="208"/>
        <v>0</v>
      </c>
      <c r="CI185" s="21">
        <f t="shared" si="208"/>
        <v>735.8</v>
      </c>
      <c r="CJ185" s="21">
        <f t="shared" si="208"/>
        <v>1088.5</v>
      </c>
      <c r="CK185" s="21">
        <f t="shared" si="208"/>
        <v>0</v>
      </c>
      <c r="CL185" s="21">
        <f t="shared" si="208"/>
        <v>0</v>
      </c>
      <c r="CM185" s="21">
        <f t="shared" si="208"/>
        <v>770.2</v>
      </c>
      <c r="CN185" s="21">
        <f t="shared" si="208"/>
        <v>0</v>
      </c>
      <c r="CO185" s="21">
        <f t="shared" si="208"/>
        <v>0</v>
      </c>
      <c r="CP185" s="21">
        <f t="shared" si="208"/>
        <v>0</v>
      </c>
      <c r="CQ185" s="21">
        <f t="shared" si="208"/>
        <v>1435.8</v>
      </c>
      <c r="CR185" s="21">
        <f t="shared" si="208"/>
        <v>0</v>
      </c>
      <c r="CS185" s="21">
        <f t="shared" si="208"/>
        <v>0</v>
      </c>
      <c r="CT185" s="21">
        <f t="shared" si="208"/>
        <v>0</v>
      </c>
      <c r="CU185" s="21">
        <f t="shared" si="208"/>
        <v>0</v>
      </c>
      <c r="CV185" s="21">
        <f t="shared" si="208"/>
        <v>0</v>
      </c>
      <c r="CW185" s="21">
        <f t="shared" si="208"/>
        <v>0</v>
      </c>
      <c r="CX185" s="21">
        <f t="shared" si="208"/>
        <v>0</v>
      </c>
      <c r="CY185" s="21">
        <f t="shared" si="208"/>
        <v>0</v>
      </c>
      <c r="CZ185" s="21">
        <f t="shared" si="208"/>
        <v>2300.6</v>
      </c>
      <c r="DA185" s="21">
        <f t="shared" si="208"/>
        <v>0</v>
      </c>
      <c r="DB185" s="21">
        <f t="shared" si="208"/>
        <v>0</v>
      </c>
      <c r="DC185" s="21">
        <f t="shared" si="208"/>
        <v>0</v>
      </c>
      <c r="DD185" s="21">
        <f t="shared" si="208"/>
        <v>0</v>
      </c>
      <c r="DE185" s="21">
        <f t="shared" si="208"/>
        <v>0</v>
      </c>
      <c r="DF185" s="21">
        <f t="shared" si="208"/>
        <v>21558.5</v>
      </c>
      <c r="DG185" s="21">
        <f t="shared" si="208"/>
        <v>0</v>
      </c>
      <c r="DH185" s="21">
        <f t="shared" si="208"/>
        <v>0</v>
      </c>
      <c r="DI185" s="21">
        <f t="shared" si="208"/>
        <v>2821</v>
      </c>
      <c r="DJ185" s="21">
        <f t="shared" si="208"/>
        <v>665.1</v>
      </c>
      <c r="DK185" s="21">
        <f t="shared" si="208"/>
        <v>0</v>
      </c>
      <c r="DL185" s="21">
        <f t="shared" si="208"/>
        <v>6029</v>
      </c>
      <c r="DM185" s="21">
        <f t="shared" si="208"/>
        <v>0</v>
      </c>
      <c r="DN185" s="21">
        <f t="shared" si="208"/>
        <v>1428.3</v>
      </c>
      <c r="DO185" s="21">
        <f t="shared" si="208"/>
        <v>2990.4</v>
      </c>
      <c r="DP185" s="21">
        <f t="shared" si="208"/>
        <v>0</v>
      </c>
      <c r="DQ185" s="21">
        <f t="shared" si="208"/>
        <v>497.29999999999995</v>
      </c>
      <c r="DR185" s="21">
        <f t="shared" si="208"/>
        <v>1330.5</v>
      </c>
      <c r="DS185" s="21">
        <f t="shared" si="208"/>
        <v>825.9</v>
      </c>
      <c r="DT185" s="21">
        <f t="shared" si="208"/>
        <v>0</v>
      </c>
      <c r="DU185" s="21">
        <f t="shared" si="208"/>
        <v>0</v>
      </c>
      <c r="DV185" s="21">
        <f t="shared" si="208"/>
        <v>0</v>
      </c>
      <c r="DW185" s="21">
        <f t="shared" si="208"/>
        <v>0</v>
      </c>
      <c r="DX185" s="21">
        <f t="shared" si="208"/>
        <v>0</v>
      </c>
      <c r="DY185" s="21">
        <f t="shared" si="208"/>
        <v>0</v>
      </c>
      <c r="DZ185" s="21">
        <f t="shared" si="208"/>
        <v>0</v>
      </c>
      <c r="EA185" s="21">
        <f aca="true" t="shared" si="209" ref="EA185:FX185">IF((OR(EA175=1,EA176=1))=TRUE(),0,EA96)</f>
        <v>0</v>
      </c>
      <c r="EB185" s="21">
        <f t="shared" si="209"/>
        <v>592.2</v>
      </c>
      <c r="EC185" s="21">
        <f t="shared" si="209"/>
        <v>0</v>
      </c>
      <c r="ED185" s="21">
        <f t="shared" si="209"/>
        <v>0</v>
      </c>
      <c r="EE185" s="21">
        <f t="shared" si="209"/>
        <v>0</v>
      </c>
      <c r="EF185" s="21">
        <f t="shared" si="209"/>
        <v>1571.8999999999999</v>
      </c>
      <c r="EG185" s="21">
        <f t="shared" si="209"/>
        <v>0</v>
      </c>
      <c r="EH185" s="21">
        <f t="shared" si="209"/>
        <v>0</v>
      </c>
      <c r="EI185" s="21">
        <f t="shared" si="209"/>
        <v>17128.3</v>
      </c>
      <c r="EJ185" s="21">
        <f t="shared" si="209"/>
        <v>0</v>
      </c>
      <c r="EK185" s="21">
        <f t="shared" si="209"/>
        <v>0</v>
      </c>
      <c r="EL185" s="21">
        <f t="shared" si="209"/>
        <v>0</v>
      </c>
      <c r="EM185" s="21">
        <f t="shared" si="209"/>
        <v>569</v>
      </c>
      <c r="EN185" s="21">
        <f t="shared" si="209"/>
        <v>1041.6</v>
      </c>
      <c r="EO185" s="21">
        <f t="shared" si="209"/>
        <v>0</v>
      </c>
      <c r="EP185" s="21">
        <f t="shared" si="209"/>
        <v>0</v>
      </c>
      <c r="EQ185" s="21">
        <f t="shared" si="209"/>
        <v>0</v>
      </c>
      <c r="ER185" s="21">
        <f t="shared" si="209"/>
        <v>0</v>
      </c>
      <c r="ES185" s="21">
        <f t="shared" si="209"/>
        <v>0</v>
      </c>
      <c r="ET185" s="21">
        <f t="shared" si="209"/>
        <v>0</v>
      </c>
      <c r="EU185" s="21">
        <f t="shared" si="209"/>
        <v>580.1</v>
      </c>
      <c r="EV185" s="21">
        <f t="shared" si="209"/>
        <v>0</v>
      </c>
      <c r="EW185" s="21">
        <f t="shared" si="209"/>
        <v>0</v>
      </c>
      <c r="EX185" s="21">
        <f t="shared" si="209"/>
        <v>0</v>
      </c>
      <c r="EY185" s="21">
        <f t="shared" si="209"/>
        <v>0</v>
      </c>
      <c r="EZ185" s="21">
        <f t="shared" si="209"/>
        <v>0</v>
      </c>
      <c r="FA185" s="21">
        <f t="shared" si="209"/>
        <v>0</v>
      </c>
      <c r="FB185" s="21">
        <f t="shared" si="209"/>
        <v>0</v>
      </c>
      <c r="FC185" s="21">
        <f t="shared" si="209"/>
        <v>0</v>
      </c>
      <c r="FD185" s="21">
        <f t="shared" si="209"/>
        <v>0</v>
      </c>
      <c r="FE185" s="21">
        <f t="shared" si="209"/>
        <v>0</v>
      </c>
      <c r="FF185" s="21">
        <f t="shared" si="209"/>
        <v>0</v>
      </c>
      <c r="FG185" s="21">
        <f t="shared" si="209"/>
        <v>0</v>
      </c>
      <c r="FH185" s="21">
        <f t="shared" si="209"/>
        <v>0</v>
      </c>
      <c r="FI185" s="21">
        <f t="shared" si="209"/>
        <v>1811.3</v>
      </c>
      <c r="FJ185" s="21">
        <f t="shared" si="209"/>
        <v>0</v>
      </c>
      <c r="FK185" s="21">
        <f t="shared" si="209"/>
        <v>2143.3</v>
      </c>
      <c r="FL185" s="21">
        <f t="shared" si="209"/>
        <v>0</v>
      </c>
      <c r="FM185" s="21">
        <f t="shared" si="209"/>
        <v>0</v>
      </c>
      <c r="FN185" s="21">
        <f t="shared" si="209"/>
        <v>18867</v>
      </c>
      <c r="FO185" s="21">
        <f t="shared" si="209"/>
        <v>0</v>
      </c>
      <c r="FP185" s="21">
        <f t="shared" si="209"/>
        <v>2280.4</v>
      </c>
      <c r="FQ185" s="21">
        <f t="shared" si="209"/>
        <v>831.5</v>
      </c>
      <c r="FR185" s="21">
        <f t="shared" si="209"/>
        <v>0</v>
      </c>
      <c r="FS185" s="21">
        <f t="shared" si="209"/>
        <v>0</v>
      </c>
      <c r="FT185" s="21">
        <f t="shared" si="209"/>
        <v>0</v>
      </c>
      <c r="FU185" s="21">
        <f t="shared" si="209"/>
        <v>782.9</v>
      </c>
      <c r="FV185" s="21">
        <f t="shared" si="209"/>
        <v>670.4</v>
      </c>
      <c r="FW185" s="21">
        <f t="shared" si="209"/>
        <v>0</v>
      </c>
      <c r="FX185" s="21">
        <f t="shared" si="209"/>
        <v>0</v>
      </c>
      <c r="FY185" s="38"/>
      <c r="GB185" s="117"/>
      <c r="GC185" s="117"/>
      <c r="GD185" s="117"/>
      <c r="GE185" s="117"/>
      <c r="GF185" s="117"/>
      <c r="GG185" s="12"/>
      <c r="GH185" s="117"/>
      <c r="GI185" s="117"/>
      <c r="GJ185" s="117"/>
      <c r="GK185" s="117"/>
    </row>
    <row r="186" spans="1:189" ht="15">
      <c r="A186" s="11" t="s">
        <v>503</v>
      </c>
      <c r="B186" s="2" t="s">
        <v>504</v>
      </c>
      <c r="C186" s="39">
        <f>ROUND(IF((OR(C175=1,C176=1))=TRUE(),0,(C183/459*C185)+C172),2)</f>
        <v>113469094.31</v>
      </c>
      <c r="D186" s="39">
        <f aca="true" t="shared" si="210" ref="D186:BO186">ROUND(IF((OR(D175=1,D176=1))=TRUE(),0,(D183/459*D185)+D172),2)</f>
        <v>0</v>
      </c>
      <c r="E186" s="39">
        <f t="shared" si="210"/>
        <v>147796905.82</v>
      </c>
      <c r="F186" s="39">
        <f t="shared" si="210"/>
        <v>0</v>
      </c>
      <c r="G186" s="39">
        <f t="shared" si="210"/>
        <v>0</v>
      </c>
      <c r="H186" s="39">
        <f t="shared" si="210"/>
        <v>0</v>
      </c>
      <c r="I186" s="39">
        <f t="shared" si="210"/>
        <v>291114777.17</v>
      </c>
      <c r="J186" s="39">
        <f t="shared" si="210"/>
        <v>21710037.48</v>
      </c>
      <c r="K186" s="39">
        <f t="shared" si="210"/>
        <v>0</v>
      </c>
      <c r="L186" s="39">
        <f t="shared" si="210"/>
        <v>34670622.71</v>
      </c>
      <c r="M186" s="39">
        <f t="shared" si="210"/>
        <v>16533012.98</v>
      </c>
      <c r="N186" s="39">
        <f t="shared" si="210"/>
        <v>0</v>
      </c>
      <c r="O186" s="39">
        <f t="shared" si="210"/>
        <v>0</v>
      </c>
      <c r="P186" s="39">
        <f t="shared" si="210"/>
        <v>0</v>
      </c>
      <c r="Q186" s="39">
        <f t="shared" si="210"/>
        <v>2133443235.05</v>
      </c>
      <c r="R186" s="39">
        <f t="shared" si="210"/>
        <v>0</v>
      </c>
      <c r="S186" s="39">
        <f t="shared" si="210"/>
        <v>13926311.58</v>
      </c>
      <c r="T186" s="39">
        <f t="shared" si="210"/>
        <v>0</v>
      </c>
      <c r="U186" s="39">
        <f t="shared" si="210"/>
        <v>0</v>
      </c>
      <c r="V186" s="39">
        <f t="shared" si="210"/>
        <v>0</v>
      </c>
      <c r="W186" s="39">
        <f t="shared" si="210"/>
        <v>0</v>
      </c>
      <c r="X186" s="39">
        <f t="shared" si="210"/>
        <v>0</v>
      </c>
      <c r="Y186" s="39">
        <f t="shared" si="210"/>
        <v>4248329.74</v>
      </c>
      <c r="Z186" s="39">
        <f t="shared" si="210"/>
        <v>0</v>
      </c>
      <c r="AA186" s="39">
        <f t="shared" si="210"/>
        <v>0</v>
      </c>
      <c r="AB186" s="39">
        <f t="shared" si="210"/>
        <v>0</v>
      </c>
      <c r="AC186" s="39">
        <f t="shared" si="210"/>
        <v>8182635.57</v>
      </c>
      <c r="AD186" s="39">
        <f t="shared" si="210"/>
        <v>0</v>
      </c>
      <c r="AE186" s="39">
        <f t="shared" si="210"/>
        <v>0</v>
      </c>
      <c r="AF186" s="39">
        <f t="shared" si="210"/>
        <v>0</v>
      </c>
      <c r="AG186" s="39">
        <f t="shared" si="210"/>
        <v>0</v>
      </c>
      <c r="AH186" s="39">
        <f t="shared" si="210"/>
        <v>9138480.24</v>
      </c>
      <c r="AI186" s="39">
        <f t="shared" si="210"/>
        <v>0</v>
      </c>
      <c r="AJ186" s="39">
        <f t="shared" si="210"/>
        <v>0</v>
      </c>
      <c r="AK186" s="39">
        <f t="shared" si="210"/>
        <v>0</v>
      </c>
      <c r="AL186" s="39">
        <f t="shared" si="210"/>
        <v>0</v>
      </c>
      <c r="AM186" s="39">
        <f t="shared" si="210"/>
        <v>3971291.5</v>
      </c>
      <c r="AN186" s="39">
        <f t="shared" si="210"/>
        <v>0</v>
      </c>
      <c r="AO186" s="39">
        <f t="shared" si="210"/>
        <v>61519594.51</v>
      </c>
      <c r="AP186" s="39">
        <f t="shared" si="210"/>
        <v>8974578648.83</v>
      </c>
      <c r="AQ186" s="39">
        <f t="shared" si="210"/>
        <v>0</v>
      </c>
      <c r="AR186" s="39">
        <f t="shared" si="210"/>
        <v>0</v>
      </c>
      <c r="AS186" s="39">
        <f t="shared" si="210"/>
        <v>0</v>
      </c>
      <c r="AT186" s="39">
        <f t="shared" si="210"/>
        <v>0</v>
      </c>
      <c r="AU186" s="39">
        <f t="shared" si="210"/>
        <v>0</v>
      </c>
      <c r="AV186" s="39">
        <f t="shared" si="210"/>
        <v>0</v>
      </c>
      <c r="AW186" s="39">
        <f t="shared" si="210"/>
        <v>0</v>
      </c>
      <c r="AX186" s="39">
        <f t="shared" si="210"/>
        <v>0</v>
      </c>
      <c r="AY186" s="39">
        <f t="shared" si="210"/>
        <v>5002196.17</v>
      </c>
      <c r="AZ186" s="39">
        <f t="shared" si="210"/>
        <v>230085255.45</v>
      </c>
      <c r="BA186" s="39">
        <f t="shared" si="210"/>
        <v>0</v>
      </c>
      <c r="BB186" s="39">
        <f t="shared" si="210"/>
        <v>0</v>
      </c>
      <c r="BC186" s="39">
        <f t="shared" si="210"/>
        <v>1172132466.39</v>
      </c>
      <c r="BD186" s="39">
        <f t="shared" si="210"/>
        <v>0</v>
      </c>
      <c r="BE186" s="39">
        <f t="shared" si="210"/>
        <v>0</v>
      </c>
      <c r="BF186" s="39">
        <f t="shared" si="210"/>
        <v>0</v>
      </c>
      <c r="BG186" s="39">
        <f t="shared" si="210"/>
        <v>8535822.49</v>
      </c>
      <c r="BH186" s="39">
        <f t="shared" si="210"/>
        <v>0</v>
      </c>
      <c r="BI186" s="39">
        <f t="shared" si="210"/>
        <v>0</v>
      </c>
      <c r="BJ186" s="39">
        <f t="shared" si="210"/>
        <v>0</v>
      </c>
      <c r="BK186" s="39">
        <f t="shared" si="210"/>
        <v>0</v>
      </c>
      <c r="BL186" s="39">
        <f t="shared" si="210"/>
        <v>0</v>
      </c>
      <c r="BM186" s="39">
        <f t="shared" si="210"/>
        <v>0</v>
      </c>
      <c r="BN186" s="39">
        <f t="shared" si="210"/>
        <v>42435899.49</v>
      </c>
      <c r="BO186" s="39">
        <f t="shared" si="210"/>
        <v>14865106.56</v>
      </c>
      <c r="BP186" s="39">
        <f aca="true" t="shared" si="211" ref="BP186:EA186">ROUND(IF((OR(BP175=1,BP176=1))=TRUE(),0,(BP183/459*BP185)+BP172),2)</f>
        <v>0</v>
      </c>
      <c r="BQ186" s="39">
        <f t="shared" si="211"/>
        <v>0</v>
      </c>
      <c r="BR186" s="39">
        <f t="shared" si="211"/>
        <v>56062386.9</v>
      </c>
      <c r="BS186" s="39">
        <f t="shared" si="211"/>
        <v>0</v>
      </c>
      <c r="BT186" s="39">
        <f t="shared" si="211"/>
        <v>0</v>
      </c>
      <c r="BU186" s="39">
        <f t="shared" si="211"/>
        <v>0</v>
      </c>
      <c r="BV186" s="39">
        <f t="shared" si="211"/>
        <v>0</v>
      </c>
      <c r="BW186" s="39">
        <f t="shared" si="211"/>
        <v>0</v>
      </c>
      <c r="BX186" s="39">
        <f t="shared" si="211"/>
        <v>0</v>
      </c>
      <c r="BY186" s="39">
        <f t="shared" si="211"/>
        <v>4654996.44</v>
      </c>
      <c r="BZ186" s="39">
        <f t="shared" si="211"/>
        <v>0</v>
      </c>
      <c r="CA186" s="39">
        <f t="shared" si="211"/>
        <v>0</v>
      </c>
      <c r="CB186" s="39">
        <f t="shared" si="211"/>
        <v>0</v>
      </c>
      <c r="CC186" s="39">
        <f t="shared" si="211"/>
        <v>0</v>
      </c>
      <c r="CD186" s="39">
        <f t="shared" si="211"/>
        <v>0</v>
      </c>
      <c r="CE186" s="39">
        <f t="shared" si="211"/>
        <v>0</v>
      </c>
      <c r="CF186" s="39">
        <f t="shared" si="211"/>
        <v>0</v>
      </c>
      <c r="CG186" s="39">
        <f t="shared" si="211"/>
        <v>0</v>
      </c>
      <c r="CH186" s="39">
        <f t="shared" si="211"/>
        <v>0</v>
      </c>
      <c r="CI186" s="39">
        <f t="shared" si="211"/>
        <v>5915246.93</v>
      </c>
      <c r="CJ186" s="39">
        <f t="shared" si="211"/>
        <v>10231799.73</v>
      </c>
      <c r="CK186" s="39">
        <f t="shared" si="211"/>
        <v>0</v>
      </c>
      <c r="CL186" s="39">
        <f t="shared" si="211"/>
        <v>0</v>
      </c>
      <c r="CM186" s="39">
        <f t="shared" si="211"/>
        <v>6927524.13</v>
      </c>
      <c r="CN186" s="39">
        <f t="shared" si="211"/>
        <v>0</v>
      </c>
      <c r="CO186" s="39">
        <f t="shared" si="211"/>
        <v>0</v>
      </c>
      <c r="CP186" s="39">
        <f t="shared" si="211"/>
        <v>0</v>
      </c>
      <c r="CQ186" s="39">
        <f t="shared" si="211"/>
        <v>13323545.01</v>
      </c>
      <c r="CR186" s="39">
        <f t="shared" si="211"/>
        <v>0</v>
      </c>
      <c r="CS186" s="39">
        <f t="shared" si="211"/>
        <v>0</v>
      </c>
      <c r="CT186" s="39">
        <f t="shared" si="211"/>
        <v>0</v>
      </c>
      <c r="CU186" s="39">
        <f t="shared" si="211"/>
        <v>0</v>
      </c>
      <c r="CV186" s="39">
        <f t="shared" si="211"/>
        <v>0</v>
      </c>
      <c r="CW186" s="39">
        <f t="shared" si="211"/>
        <v>0</v>
      </c>
      <c r="CX186" s="39">
        <f t="shared" si="211"/>
        <v>0</v>
      </c>
      <c r="CY186" s="39">
        <f t="shared" si="211"/>
        <v>0</v>
      </c>
      <c r="CZ186" s="39">
        <f t="shared" si="211"/>
        <v>22403654.4</v>
      </c>
      <c r="DA186" s="39">
        <f t="shared" si="211"/>
        <v>0</v>
      </c>
      <c r="DB186" s="39">
        <f t="shared" si="211"/>
        <v>0</v>
      </c>
      <c r="DC186" s="39">
        <f t="shared" si="211"/>
        <v>0</v>
      </c>
      <c r="DD186" s="39">
        <f t="shared" si="211"/>
        <v>0</v>
      </c>
      <c r="DE186" s="39">
        <f t="shared" si="211"/>
        <v>0</v>
      </c>
      <c r="DF186" s="39">
        <f t="shared" si="211"/>
        <v>534956957.64</v>
      </c>
      <c r="DG186" s="39">
        <f t="shared" si="211"/>
        <v>0</v>
      </c>
      <c r="DH186" s="39">
        <f t="shared" si="211"/>
        <v>0</v>
      </c>
      <c r="DI186" s="39">
        <f t="shared" si="211"/>
        <v>30333557.95</v>
      </c>
      <c r="DJ186" s="39">
        <f t="shared" si="211"/>
        <v>5569306.27</v>
      </c>
      <c r="DK186" s="39">
        <f t="shared" si="211"/>
        <v>0</v>
      </c>
      <c r="DL186" s="39">
        <f t="shared" si="211"/>
        <v>91387380.77</v>
      </c>
      <c r="DM186" s="39">
        <f t="shared" si="211"/>
        <v>0</v>
      </c>
      <c r="DN186" s="39">
        <f t="shared" si="211"/>
        <v>13456068.07</v>
      </c>
      <c r="DO186" s="39">
        <f t="shared" si="211"/>
        <v>35870628.44</v>
      </c>
      <c r="DP186" s="39">
        <f t="shared" si="211"/>
        <v>0</v>
      </c>
      <c r="DQ186" s="39">
        <f t="shared" si="211"/>
        <v>4154173.06</v>
      </c>
      <c r="DR186" s="39">
        <f t="shared" si="211"/>
        <v>12598910.23</v>
      </c>
      <c r="DS186" s="39">
        <f t="shared" si="211"/>
        <v>7339047.34</v>
      </c>
      <c r="DT186" s="39">
        <f t="shared" si="211"/>
        <v>0</v>
      </c>
      <c r="DU186" s="39">
        <f t="shared" si="211"/>
        <v>0</v>
      </c>
      <c r="DV186" s="39">
        <f t="shared" si="211"/>
        <v>0</v>
      </c>
      <c r="DW186" s="39">
        <f t="shared" si="211"/>
        <v>0</v>
      </c>
      <c r="DX186" s="39">
        <f t="shared" si="211"/>
        <v>0</v>
      </c>
      <c r="DY186" s="39">
        <f t="shared" si="211"/>
        <v>0</v>
      </c>
      <c r="DZ186" s="39">
        <f t="shared" si="211"/>
        <v>0</v>
      </c>
      <c r="EA186" s="39">
        <f t="shared" si="211"/>
        <v>0</v>
      </c>
      <c r="EB186" s="39">
        <f aca="true" t="shared" si="212" ref="EB186:FX186">ROUND(IF((OR(EB175=1,EB176=1))=TRUE(),0,(EB183/459*EB185)+EB172),2)</f>
        <v>4794113.54</v>
      </c>
      <c r="EC186" s="39">
        <f t="shared" si="212"/>
        <v>0</v>
      </c>
      <c r="ED186" s="39">
        <f t="shared" si="212"/>
        <v>0</v>
      </c>
      <c r="EE186" s="39">
        <f t="shared" si="212"/>
        <v>0</v>
      </c>
      <c r="EF186" s="39">
        <f t="shared" si="212"/>
        <v>15209972.18</v>
      </c>
      <c r="EG186" s="39">
        <f t="shared" si="212"/>
        <v>0</v>
      </c>
      <c r="EH186" s="39">
        <f t="shared" si="212"/>
        <v>0</v>
      </c>
      <c r="EI186" s="39">
        <f t="shared" si="212"/>
        <v>511003685.61</v>
      </c>
      <c r="EJ186" s="39">
        <f t="shared" si="212"/>
        <v>0</v>
      </c>
      <c r="EK186" s="39">
        <f t="shared" si="212"/>
        <v>0</v>
      </c>
      <c r="EL186" s="39">
        <f t="shared" si="212"/>
        <v>0</v>
      </c>
      <c r="EM186" s="39">
        <f t="shared" si="212"/>
        <v>4673100.73</v>
      </c>
      <c r="EN186" s="39">
        <f t="shared" si="212"/>
        <v>10259434.44</v>
      </c>
      <c r="EO186" s="39">
        <f t="shared" si="212"/>
        <v>0</v>
      </c>
      <c r="EP186" s="39">
        <f t="shared" si="212"/>
        <v>0</v>
      </c>
      <c r="EQ186" s="39">
        <f t="shared" si="212"/>
        <v>0</v>
      </c>
      <c r="ER186" s="39">
        <f t="shared" si="212"/>
        <v>0</v>
      </c>
      <c r="ES186" s="39">
        <f t="shared" si="212"/>
        <v>0</v>
      </c>
      <c r="ET186" s="39">
        <f t="shared" si="212"/>
        <v>0</v>
      </c>
      <c r="EU186" s="39">
        <f t="shared" si="212"/>
        <v>4929640.61</v>
      </c>
      <c r="EV186" s="39">
        <f t="shared" si="212"/>
        <v>0</v>
      </c>
      <c r="EW186" s="39">
        <f t="shared" si="212"/>
        <v>0</v>
      </c>
      <c r="EX186" s="39">
        <f t="shared" si="212"/>
        <v>0</v>
      </c>
      <c r="EY186" s="39">
        <f t="shared" si="212"/>
        <v>0</v>
      </c>
      <c r="EZ186" s="39">
        <f t="shared" si="212"/>
        <v>0</v>
      </c>
      <c r="FA186" s="39">
        <f t="shared" si="212"/>
        <v>0</v>
      </c>
      <c r="FB186" s="39">
        <f t="shared" si="212"/>
        <v>0</v>
      </c>
      <c r="FC186" s="39">
        <f t="shared" si="212"/>
        <v>0</v>
      </c>
      <c r="FD186" s="39">
        <f t="shared" si="212"/>
        <v>0</v>
      </c>
      <c r="FE186" s="39">
        <f t="shared" si="212"/>
        <v>0</v>
      </c>
      <c r="FF186" s="39">
        <f t="shared" si="212"/>
        <v>0</v>
      </c>
      <c r="FG186" s="39">
        <f t="shared" si="212"/>
        <v>0</v>
      </c>
      <c r="FH186" s="39">
        <f t="shared" si="212"/>
        <v>0</v>
      </c>
      <c r="FI186" s="39">
        <f t="shared" si="212"/>
        <v>17545601.04</v>
      </c>
      <c r="FJ186" s="39">
        <f t="shared" si="212"/>
        <v>0</v>
      </c>
      <c r="FK186" s="39">
        <f t="shared" si="212"/>
        <v>21403477.89</v>
      </c>
      <c r="FL186" s="39">
        <f t="shared" si="212"/>
        <v>0</v>
      </c>
      <c r="FM186" s="39">
        <f t="shared" si="212"/>
        <v>0</v>
      </c>
      <c r="FN186" s="39">
        <f t="shared" si="212"/>
        <v>567446095.25</v>
      </c>
      <c r="FO186" s="39">
        <f t="shared" si="212"/>
        <v>0</v>
      </c>
      <c r="FP186" s="39">
        <f t="shared" si="212"/>
        <v>25392271.14</v>
      </c>
      <c r="FQ186" s="39">
        <f t="shared" si="212"/>
        <v>7253910.13</v>
      </c>
      <c r="FR186" s="39">
        <f t="shared" si="212"/>
        <v>0</v>
      </c>
      <c r="FS186" s="39">
        <f t="shared" si="212"/>
        <v>0</v>
      </c>
      <c r="FT186" s="39">
        <f t="shared" si="212"/>
        <v>0</v>
      </c>
      <c r="FU186" s="39">
        <f t="shared" si="212"/>
        <v>7002556.04</v>
      </c>
      <c r="FV186" s="39">
        <f t="shared" si="212"/>
        <v>5606089.73</v>
      </c>
      <c r="FW186" s="39">
        <f t="shared" si="212"/>
        <v>0</v>
      </c>
      <c r="FX186" s="39">
        <f t="shared" si="212"/>
        <v>0</v>
      </c>
      <c r="FY186" s="38"/>
      <c r="FZ186" s="60">
        <f>SUM(C186:FX186)</f>
        <v>15365064855.68</v>
      </c>
      <c r="GA186" s="60"/>
      <c r="GB186" s="38"/>
      <c r="GC186" s="38"/>
      <c r="GD186" s="38"/>
      <c r="GG186" s="12"/>
    </row>
    <row r="187" spans="1:189" ht="15">
      <c r="A187" s="40"/>
      <c r="B187" s="2" t="s">
        <v>505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9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21"/>
      <c r="GC187" s="21"/>
      <c r="GD187" s="21"/>
      <c r="GE187" s="33"/>
      <c r="GF187" s="33"/>
      <c r="GG187" s="12"/>
    </row>
    <row r="188" spans="1:189" ht="15">
      <c r="A188" s="11" t="s">
        <v>394</v>
      </c>
      <c r="B188" s="2" t="s">
        <v>394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9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60"/>
      <c r="GC188" s="60"/>
      <c r="GD188" s="60"/>
      <c r="GG188" s="12"/>
    </row>
    <row r="189" spans="1:189" ht="15.75">
      <c r="A189" s="11" t="s">
        <v>394</v>
      </c>
      <c r="B189" s="36" t="s">
        <v>506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9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60"/>
      <c r="GC189" s="60"/>
      <c r="GD189" s="60"/>
      <c r="GG189" s="12"/>
    </row>
    <row r="190" spans="1:256" ht="15">
      <c r="A190" s="11" t="s">
        <v>507</v>
      </c>
      <c r="B190" s="2" t="s">
        <v>508</v>
      </c>
      <c r="C190" s="38">
        <f aca="true" t="shared" si="213" ref="C190:BN190">+C47</f>
        <v>52585611.63</v>
      </c>
      <c r="D190" s="38">
        <f t="shared" si="213"/>
        <v>297993902.65999997</v>
      </c>
      <c r="E190" s="38">
        <f t="shared" si="213"/>
        <v>54691759.31999999</v>
      </c>
      <c r="F190" s="38">
        <f t="shared" si="213"/>
        <v>102591781.89</v>
      </c>
      <c r="G190" s="38">
        <f t="shared" si="213"/>
        <v>8037328.69</v>
      </c>
      <c r="H190" s="38">
        <f t="shared" si="213"/>
        <v>7169398.96</v>
      </c>
      <c r="I190" s="38">
        <f t="shared" si="213"/>
        <v>85274231</v>
      </c>
      <c r="J190" s="38">
        <f t="shared" si="213"/>
        <v>14982485.360000001</v>
      </c>
      <c r="K190" s="38">
        <f t="shared" si="213"/>
        <v>2905130.98</v>
      </c>
      <c r="L190" s="38">
        <f t="shared" si="213"/>
        <v>22631086.21</v>
      </c>
      <c r="M190" s="38">
        <f t="shared" si="213"/>
        <v>12652167.64</v>
      </c>
      <c r="N190" s="38">
        <f t="shared" si="213"/>
        <v>356578280.54999995</v>
      </c>
      <c r="O190" s="38">
        <f t="shared" si="213"/>
        <v>105648653.61</v>
      </c>
      <c r="P190" s="38">
        <f t="shared" si="213"/>
        <v>2139798.07</v>
      </c>
      <c r="Q190" s="38">
        <f t="shared" si="213"/>
        <v>269274086.65999997</v>
      </c>
      <c r="R190" s="38">
        <f t="shared" si="213"/>
        <v>3865022.58</v>
      </c>
      <c r="S190" s="38">
        <f t="shared" si="213"/>
        <v>11259495.82</v>
      </c>
      <c r="T190" s="38">
        <f t="shared" si="213"/>
        <v>1902666.8699999999</v>
      </c>
      <c r="U190" s="38">
        <f t="shared" si="213"/>
        <v>921251.5199999999</v>
      </c>
      <c r="V190" s="38">
        <f t="shared" si="213"/>
        <v>2627232.39</v>
      </c>
      <c r="W190" s="39">
        <f t="shared" si="213"/>
        <v>2646498.64</v>
      </c>
      <c r="X190" s="38">
        <f t="shared" si="213"/>
        <v>715365.49</v>
      </c>
      <c r="Y190" s="38">
        <f t="shared" si="213"/>
        <v>4205134.2</v>
      </c>
      <c r="Z190" s="38">
        <f t="shared" si="213"/>
        <v>2599705.58</v>
      </c>
      <c r="AA190" s="38">
        <f t="shared" si="213"/>
        <v>181877000.95000002</v>
      </c>
      <c r="AB190" s="38">
        <f t="shared" si="213"/>
        <v>202404211.76</v>
      </c>
      <c r="AC190" s="38">
        <f t="shared" si="213"/>
        <v>6894601.87</v>
      </c>
      <c r="AD190" s="38">
        <f t="shared" si="213"/>
        <v>7752134.14</v>
      </c>
      <c r="AE190" s="38">
        <f t="shared" si="213"/>
        <v>1394052.29</v>
      </c>
      <c r="AF190" s="38">
        <f t="shared" si="213"/>
        <v>2149277.7</v>
      </c>
      <c r="AG190" s="38">
        <f t="shared" si="213"/>
        <v>6989760.84</v>
      </c>
      <c r="AH190" s="38">
        <f t="shared" si="213"/>
        <v>7848171.53</v>
      </c>
      <c r="AI190" s="38">
        <f t="shared" si="213"/>
        <v>2982090.19</v>
      </c>
      <c r="AJ190" s="38">
        <f t="shared" si="213"/>
        <v>2719560.31</v>
      </c>
      <c r="AK190" s="38">
        <f t="shared" si="213"/>
        <v>2549428.47</v>
      </c>
      <c r="AL190" s="38">
        <f t="shared" si="213"/>
        <v>2704182.6300000004</v>
      </c>
      <c r="AM190" s="38">
        <f t="shared" si="213"/>
        <v>3966582.71</v>
      </c>
      <c r="AN190" s="38">
        <f t="shared" si="213"/>
        <v>3675954.52</v>
      </c>
      <c r="AO190" s="38">
        <f t="shared" si="213"/>
        <v>35411974.34</v>
      </c>
      <c r="AP190" s="38">
        <f t="shared" si="213"/>
        <v>563534635.48</v>
      </c>
      <c r="AQ190" s="38">
        <f t="shared" si="213"/>
        <v>2798486.95</v>
      </c>
      <c r="AR190" s="38">
        <f t="shared" si="213"/>
        <v>405576068.96</v>
      </c>
      <c r="AS190" s="38">
        <f t="shared" si="213"/>
        <v>45906144.04</v>
      </c>
      <c r="AT190" s="38">
        <f t="shared" si="213"/>
        <v>18755091.389999997</v>
      </c>
      <c r="AU190" s="38">
        <f t="shared" si="213"/>
        <v>3304900.32</v>
      </c>
      <c r="AV190" s="38">
        <f t="shared" si="213"/>
        <v>3082530.77</v>
      </c>
      <c r="AW190" s="38">
        <f t="shared" si="213"/>
        <v>2634381.6599999997</v>
      </c>
      <c r="AX190" s="38">
        <f t="shared" si="213"/>
        <v>789212.0299999999</v>
      </c>
      <c r="AY190" s="38">
        <f t="shared" si="213"/>
        <v>4902048.600000001</v>
      </c>
      <c r="AZ190" s="38">
        <f t="shared" si="213"/>
        <v>76827030.19999999</v>
      </c>
      <c r="BA190" s="38">
        <f t="shared" si="213"/>
        <v>57823804.529999994</v>
      </c>
      <c r="BB190" s="38">
        <f t="shared" si="213"/>
        <v>48968766.82</v>
      </c>
      <c r="BC190" s="38">
        <f t="shared" si="213"/>
        <v>214108227.58</v>
      </c>
      <c r="BD190" s="38">
        <f t="shared" si="213"/>
        <v>30723112.8</v>
      </c>
      <c r="BE190" s="38">
        <f t="shared" si="213"/>
        <v>9903654.52</v>
      </c>
      <c r="BF190" s="38">
        <f t="shared" si="213"/>
        <v>151451673.10000002</v>
      </c>
      <c r="BG190" s="38">
        <f t="shared" si="213"/>
        <v>7337738.88</v>
      </c>
      <c r="BH190" s="38">
        <f t="shared" si="213"/>
        <v>5255885.760000001</v>
      </c>
      <c r="BI190" s="38">
        <f t="shared" si="213"/>
        <v>2795503.07</v>
      </c>
      <c r="BJ190" s="38">
        <f t="shared" si="213"/>
        <v>38985139.08</v>
      </c>
      <c r="BK190" s="38">
        <f t="shared" si="213"/>
        <v>97067045.44</v>
      </c>
      <c r="BL190" s="38">
        <f t="shared" si="213"/>
        <v>2306511.75</v>
      </c>
      <c r="BM190" s="38">
        <f t="shared" si="213"/>
        <v>3090268.21</v>
      </c>
      <c r="BN190" s="38">
        <f t="shared" si="213"/>
        <v>26326386.25</v>
      </c>
      <c r="BO190" s="38">
        <f aca="true" t="shared" si="214" ref="BO190:DZ190">+BO47</f>
        <v>11684992.24</v>
      </c>
      <c r="BP190" s="38">
        <f t="shared" si="214"/>
        <v>2457829.2</v>
      </c>
      <c r="BQ190" s="38">
        <f t="shared" si="214"/>
        <v>40154887.23</v>
      </c>
      <c r="BR190" s="38">
        <f t="shared" si="214"/>
        <v>33890746.14</v>
      </c>
      <c r="BS190" s="38">
        <f t="shared" si="214"/>
        <v>8875144.88</v>
      </c>
      <c r="BT190" s="38">
        <f t="shared" si="214"/>
        <v>3262841.55</v>
      </c>
      <c r="BU190" s="38">
        <f t="shared" si="214"/>
        <v>3888798.56</v>
      </c>
      <c r="BV190" s="38">
        <f t="shared" si="214"/>
        <v>9638963.98</v>
      </c>
      <c r="BW190" s="38">
        <f t="shared" si="214"/>
        <v>12590619.73</v>
      </c>
      <c r="BX190" s="38">
        <f t="shared" si="214"/>
        <v>1251115.19</v>
      </c>
      <c r="BY190" s="38">
        <f t="shared" si="214"/>
        <v>4618216.95</v>
      </c>
      <c r="BZ190" s="38">
        <f t="shared" si="214"/>
        <v>2474852.52</v>
      </c>
      <c r="CA190" s="38">
        <f t="shared" si="214"/>
        <v>2355487.71</v>
      </c>
      <c r="CB190" s="38">
        <f t="shared" si="214"/>
        <v>576954038.71</v>
      </c>
      <c r="CC190" s="38">
        <f t="shared" si="214"/>
        <v>2008915.23</v>
      </c>
      <c r="CD190" s="38">
        <f t="shared" si="214"/>
        <v>1082425.11</v>
      </c>
      <c r="CE190" s="38">
        <f t="shared" si="214"/>
        <v>1888093.62</v>
      </c>
      <c r="CF190" s="38">
        <f t="shared" si="214"/>
        <v>1425024.94</v>
      </c>
      <c r="CG190" s="38">
        <f t="shared" si="214"/>
        <v>2212070.22</v>
      </c>
      <c r="CH190" s="38">
        <f t="shared" si="214"/>
        <v>1585158.27</v>
      </c>
      <c r="CI190" s="38">
        <f t="shared" si="214"/>
        <v>5368790.739999999</v>
      </c>
      <c r="CJ190" s="38">
        <f t="shared" si="214"/>
        <v>8459092.88</v>
      </c>
      <c r="CK190" s="38">
        <f t="shared" si="214"/>
        <v>33207850.19</v>
      </c>
      <c r="CL190" s="38">
        <f t="shared" si="214"/>
        <v>10045962.92</v>
      </c>
      <c r="CM190" s="38">
        <f t="shared" si="214"/>
        <v>6264079.52</v>
      </c>
      <c r="CN190" s="38">
        <f t="shared" si="214"/>
        <v>181848747.48999998</v>
      </c>
      <c r="CO190" s="38">
        <f t="shared" si="214"/>
        <v>100078464.06</v>
      </c>
      <c r="CP190" s="38">
        <f t="shared" si="214"/>
        <v>8768814.13</v>
      </c>
      <c r="CQ190" s="38">
        <f t="shared" si="214"/>
        <v>10619892.31</v>
      </c>
      <c r="CR190" s="38">
        <f t="shared" si="214"/>
        <v>2330008.9899999998</v>
      </c>
      <c r="CS190" s="38">
        <f t="shared" si="214"/>
        <v>2985988.09</v>
      </c>
      <c r="CT190" s="38">
        <f t="shared" si="214"/>
        <v>1604499.52</v>
      </c>
      <c r="CU190" s="38">
        <f t="shared" si="214"/>
        <v>2969713.41</v>
      </c>
      <c r="CV190" s="38">
        <f t="shared" si="214"/>
        <v>785313.77</v>
      </c>
      <c r="CW190" s="38">
        <f t="shared" si="214"/>
        <v>2064503.3599999999</v>
      </c>
      <c r="CX190" s="38">
        <f t="shared" si="214"/>
        <v>3692245.4299999997</v>
      </c>
      <c r="CY190" s="38">
        <f t="shared" si="214"/>
        <v>1791744.24</v>
      </c>
      <c r="CZ190" s="38">
        <f t="shared" si="214"/>
        <v>16171986.7</v>
      </c>
      <c r="DA190" s="38">
        <f t="shared" si="214"/>
        <v>2207668.73</v>
      </c>
      <c r="DB190" s="38">
        <f t="shared" si="214"/>
        <v>2933364.59</v>
      </c>
      <c r="DC190" s="38">
        <f t="shared" si="214"/>
        <v>2039621.96</v>
      </c>
      <c r="DD190" s="38">
        <f t="shared" si="214"/>
        <v>1793659.22</v>
      </c>
      <c r="DE190" s="38">
        <f t="shared" si="214"/>
        <v>3674301.4099999997</v>
      </c>
      <c r="DF190" s="38">
        <f t="shared" si="214"/>
        <v>148506808.54999998</v>
      </c>
      <c r="DG190" s="38">
        <f t="shared" si="214"/>
        <v>1481847.92</v>
      </c>
      <c r="DH190" s="38">
        <f t="shared" si="214"/>
        <v>15688854.43</v>
      </c>
      <c r="DI190" s="38">
        <f t="shared" si="214"/>
        <v>20064101.52</v>
      </c>
      <c r="DJ190" s="38">
        <f t="shared" si="214"/>
        <v>5138552.85</v>
      </c>
      <c r="DK190" s="38">
        <f t="shared" si="214"/>
        <v>3393288.42</v>
      </c>
      <c r="DL190" s="38">
        <f t="shared" si="214"/>
        <v>44060412.07</v>
      </c>
      <c r="DM190" s="38">
        <f t="shared" si="214"/>
        <v>3251777.3000000003</v>
      </c>
      <c r="DN190" s="38">
        <f t="shared" si="214"/>
        <v>10773193.530000001</v>
      </c>
      <c r="DO190" s="38">
        <f t="shared" si="214"/>
        <v>22176226.759999998</v>
      </c>
      <c r="DP190" s="38">
        <f t="shared" si="214"/>
        <v>2394926.49</v>
      </c>
      <c r="DQ190" s="38">
        <f t="shared" si="214"/>
        <v>4153485.2600000002</v>
      </c>
      <c r="DR190" s="38">
        <f t="shared" si="214"/>
        <v>10270451.44</v>
      </c>
      <c r="DS190" s="38">
        <f t="shared" si="214"/>
        <v>6448576.26</v>
      </c>
      <c r="DT190" s="38">
        <f t="shared" si="214"/>
        <v>2276233.64</v>
      </c>
      <c r="DU190" s="38">
        <f t="shared" si="214"/>
        <v>3457006.9800000004</v>
      </c>
      <c r="DV190" s="38">
        <f t="shared" si="214"/>
        <v>2330669.0100000002</v>
      </c>
      <c r="DW190" s="38">
        <f t="shared" si="214"/>
        <v>3245020.85</v>
      </c>
      <c r="DX190" s="38">
        <f t="shared" si="214"/>
        <v>2802823.1300000004</v>
      </c>
      <c r="DY190" s="38">
        <f t="shared" si="214"/>
        <v>3373993.63</v>
      </c>
      <c r="DZ190" s="38">
        <f t="shared" si="214"/>
        <v>8836012.5</v>
      </c>
      <c r="EA190" s="38">
        <f aca="true" t="shared" si="215" ref="EA190:FX190">+EA47</f>
        <v>4419874.779999999</v>
      </c>
      <c r="EB190" s="38">
        <f t="shared" si="215"/>
        <v>4436714.73</v>
      </c>
      <c r="EC190" s="38">
        <f t="shared" si="215"/>
        <v>2685809.29</v>
      </c>
      <c r="ED190" s="38">
        <f t="shared" si="215"/>
        <v>15537226.19</v>
      </c>
      <c r="EE190" s="38">
        <f t="shared" si="215"/>
        <v>2461707.22</v>
      </c>
      <c r="EF190" s="38">
        <f t="shared" si="215"/>
        <v>11508390.569999998</v>
      </c>
      <c r="EG190" s="38">
        <f t="shared" si="215"/>
        <v>2595090.07</v>
      </c>
      <c r="EH190" s="38">
        <f t="shared" si="215"/>
        <v>2468580.48</v>
      </c>
      <c r="EI190" s="38">
        <f t="shared" si="215"/>
        <v>123959214.66</v>
      </c>
      <c r="EJ190" s="38">
        <f t="shared" si="215"/>
        <v>58891501.9</v>
      </c>
      <c r="EK190" s="38">
        <f t="shared" si="215"/>
        <v>4784910.11</v>
      </c>
      <c r="EL190" s="38">
        <f t="shared" si="215"/>
        <v>3489717.1</v>
      </c>
      <c r="EM190" s="38">
        <f t="shared" si="215"/>
        <v>4511928.08</v>
      </c>
      <c r="EN190" s="38">
        <f t="shared" si="215"/>
        <v>8324858.95</v>
      </c>
      <c r="EO190" s="38">
        <f t="shared" si="215"/>
        <v>3710172.8600000003</v>
      </c>
      <c r="EP190" s="38">
        <f t="shared" si="215"/>
        <v>3692978.81</v>
      </c>
      <c r="EQ190" s="38">
        <f t="shared" si="215"/>
        <v>15927769.620000001</v>
      </c>
      <c r="ER190" s="38">
        <f t="shared" si="215"/>
        <v>3621271.5700000003</v>
      </c>
      <c r="ES190" s="38">
        <f t="shared" si="215"/>
        <v>1589135.05</v>
      </c>
      <c r="ET190" s="38">
        <f t="shared" si="215"/>
        <v>2550053.67</v>
      </c>
      <c r="EU190" s="38">
        <f t="shared" si="215"/>
        <v>4660117.899999999</v>
      </c>
      <c r="EV190" s="38">
        <f t="shared" si="215"/>
        <v>1028778.69</v>
      </c>
      <c r="EW190" s="38">
        <f t="shared" si="215"/>
        <v>6797927.55</v>
      </c>
      <c r="EX190" s="38">
        <f t="shared" si="215"/>
        <v>2833473.44</v>
      </c>
      <c r="EY190" s="38">
        <f t="shared" si="215"/>
        <v>11966365.7</v>
      </c>
      <c r="EZ190" s="38">
        <f t="shared" si="215"/>
        <v>1642500.84</v>
      </c>
      <c r="FA190" s="38">
        <f t="shared" si="215"/>
        <v>22215910.150000002</v>
      </c>
      <c r="FB190" s="38">
        <f t="shared" si="215"/>
        <v>3646666.0900000003</v>
      </c>
      <c r="FC190" s="38">
        <f t="shared" si="215"/>
        <v>19016527.3</v>
      </c>
      <c r="FD190" s="38">
        <f t="shared" si="215"/>
        <v>3380833.3800000004</v>
      </c>
      <c r="FE190" s="38">
        <f t="shared" si="215"/>
        <v>1402439.6199999999</v>
      </c>
      <c r="FF190" s="38">
        <f t="shared" si="215"/>
        <v>2274286.08</v>
      </c>
      <c r="FG190" s="38">
        <f t="shared" si="215"/>
        <v>1473100.41</v>
      </c>
      <c r="FH190" s="38">
        <f t="shared" si="215"/>
        <v>1389663.03</v>
      </c>
      <c r="FI190" s="38">
        <f t="shared" si="215"/>
        <v>13617774.07</v>
      </c>
      <c r="FJ190" s="38">
        <f t="shared" si="215"/>
        <v>12262488.34</v>
      </c>
      <c r="FK190" s="38">
        <f t="shared" si="215"/>
        <v>15292380.870000001</v>
      </c>
      <c r="FL190" s="38">
        <f t="shared" si="215"/>
        <v>28555887.82</v>
      </c>
      <c r="FM190" s="38">
        <f t="shared" si="215"/>
        <v>20464776.15</v>
      </c>
      <c r="FN190" s="38">
        <f t="shared" si="215"/>
        <v>132711735.58999999</v>
      </c>
      <c r="FO190" s="38">
        <f t="shared" si="215"/>
        <v>8196585.6</v>
      </c>
      <c r="FP190" s="38">
        <f t="shared" si="215"/>
        <v>16772491.27</v>
      </c>
      <c r="FQ190" s="38">
        <f t="shared" si="215"/>
        <v>6536350.09</v>
      </c>
      <c r="FR190" s="38">
        <f t="shared" si="215"/>
        <v>1890002.38</v>
      </c>
      <c r="FS190" s="38">
        <f t="shared" si="215"/>
        <v>2061881.6199999999</v>
      </c>
      <c r="FT190" s="38">
        <f t="shared" si="215"/>
        <v>1349924.01</v>
      </c>
      <c r="FU190" s="38">
        <f t="shared" si="215"/>
        <v>6327406.83</v>
      </c>
      <c r="FV190" s="38">
        <f t="shared" si="215"/>
        <v>5125226.55</v>
      </c>
      <c r="FW190" s="38">
        <f t="shared" si="215"/>
        <v>1805847.93</v>
      </c>
      <c r="FX190" s="38">
        <f t="shared" si="215"/>
        <v>1250557.77</v>
      </c>
      <c r="FY190" s="44"/>
      <c r="FZ190" s="38"/>
      <c r="GA190" s="38"/>
      <c r="GB190" s="38"/>
      <c r="GC190" s="38"/>
      <c r="GD190" s="38"/>
      <c r="GE190" s="40"/>
      <c r="GF190" s="40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</row>
    <row r="191" spans="1:186" ht="15">
      <c r="A191" s="11" t="s">
        <v>509</v>
      </c>
      <c r="B191" s="2" t="s">
        <v>510</v>
      </c>
      <c r="C191" s="44">
        <f>C64</f>
        <v>0.019</v>
      </c>
      <c r="D191" s="44">
        <f aca="true" t="shared" si="216" ref="D191:BO191">D64</f>
        <v>0.019</v>
      </c>
      <c r="E191" s="44">
        <f t="shared" si="216"/>
        <v>0.019</v>
      </c>
      <c r="F191" s="44">
        <f t="shared" si="216"/>
        <v>0.019</v>
      </c>
      <c r="G191" s="44">
        <f t="shared" si="216"/>
        <v>0.019</v>
      </c>
      <c r="H191" s="44">
        <f t="shared" si="216"/>
        <v>0.019</v>
      </c>
      <c r="I191" s="44">
        <f t="shared" si="216"/>
        <v>0.019</v>
      </c>
      <c r="J191" s="44">
        <f t="shared" si="216"/>
        <v>0.019</v>
      </c>
      <c r="K191" s="44">
        <f t="shared" si="216"/>
        <v>0.019</v>
      </c>
      <c r="L191" s="44">
        <f t="shared" si="216"/>
        <v>0.019</v>
      </c>
      <c r="M191" s="44">
        <f t="shared" si="216"/>
        <v>0.019</v>
      </c>
      <c r="N191" s="44">
        <f t="shared" si="216"/>
        <v>0.019</v>
      </c>
      <c r="O191" s="44">
        <f t="shared" si="216"/>
        <v>0.019</v>
      </c>
      <c r="P191" s="44">
        <f t="shared" si="216"/>
        <v>0.019</v>
      </c>
      <c r="Q191" s="44">
        <f t="shared" si="216"/>
        <v>0.019</v>
      </c>
      <c r="R191" s="44">
        <f t="shared" si="216"/>
        <v>0.019</v>
      </c>
      <c r="S191" s="44">
        <f t="shared" si="216"/>
        <v>0.019</v>
      </c>
      <c r="T191" s="44">
        <f t="shared" si="216"/>
        <v>0.019</v>
      </c>
      <c r="U191" s="44">
        <f t="shared" si="216"/>
        <v>0.019</v>
      </c>
      <c r="V191" s="44">
        <f t="shared" si="216"/>
        <v>0.019</v>
      </c>
      <c r="W191" s="45">
        <f t="shared" si="216"/>
        <v>0.019</v>
      </c>
      <c r="X191" s="44">
        <f t="shared" si="216"/>
        <v>0.019</v>
      </c>
      <c r="Y191" s="44">
        <f t="shared" si="216"/>
        <v>0.019</v>
      </c>
      <c r="Z191" s="44">
        <f t="shared" si="216"/>
        <v>0.019</v>
      </c>
      <c r="AA191" s="44">
        <f t="shared" si="216"/>
        <v>0.019</v>
      </c>
      <c r="AB191" s="44">
        <f t="shared" si="216"/>
        <v>0.019</v>
      </c>
      <c r="AC191" s="44">
        <f t="shared" si="216"/>
        <v>0.019</v>
      </c>
      <c r="AD191" s="44">
        <f t="shared" si="216"/>
        <v>0.019</v>
      </c>
      <c r="AE191" s="44">
        <f t="shared" si="216"/>
        <v>0.019</v>
      </c>
      <c r="AF191" s="44">
        <f t="shared" si="216"/>
        <v>0.019</v>
      </c>
      <c r="AG191" s="44">
        <f t="shared" si="216"/>
        <v>0.019</v>
      </c>
      <c r="AH191" s="44">
        <f t="shared" si="216"/>
        <v>0.019</v>
      </c>
      <c r="AI191" s="44">
        <f t="shared" si="216"/>
        <v>0.019</v>
      </c>
      <c r="AJ191" s="44">
        <f t="shared" si="216"/>
        <v>0.019</v>
      </c>
      <c r="AK191" s="44">
        <f t="shared" si="216"/>
        <v>0.019</v>
      </c>
      <c r="AL191" s="44">
        <f t="shared" si="216"/>
        <v>0.019</v>
      </c>
      <c r="AM191" s="44">
        <f t="shared" si="216"/>
        <v>0.019</v>
      </c>
      <c r="AN191" s="44">
        <f t="shared" si="216"/>
        <v>0.019</v>
      </c>
      <c r="AO191" s="44">
        <f t="shared" si="216"/>
        <v>0.019</v>
      </c>
      <c r="AP191" s="44">
        <f t="shared" si="216"/>
        <v>0.019</v>
      </c>
      <c r="AQ191" s="44">
        <f t="shared" si="216"/>
        <v>0.019</v>
      </c>
      <c r="AR191" s="44">
        <f t="shared" si="216"/>
        <v>0.019</v>
      </c>
      <c r="AS191" s="44">
        <f t="shared" si="216"/>
        <v>0.019</v>
      </c>
      <c r="AT191" s="44">
        <f t="shared" si="216"/>
        <v>0.019</v>
      </c>
      <c r="AU191" s="44">
        <f t="shared" si="216"/>
        <v>0.019</v>
      </c>
      <c r="AV191" s="44">
        <f t="shared" si="216"/>
        <v>0.019</v>
      </c>
      <c r="AW191" s="44">
        <f t="shared" si="216"/>
        <v>0.019</v>
      </c>
      <c r="AX191" s="44">
        <f t="shared" si="216"/>
        <v>0.019</v>
      </c>
      <c r="AY191" s="44">
        <f t="shared" si="216"/>
        <v>0.019</v>
      </c>
      <c r="AZ191" s="44">
        <f t="shared" si="216"/>
        <v>0.019</v>
      </c>
      <c r="BA191" s="44">
        <f t="shared" si="216"/>
        <v>0.019</v>
      </c>
      <c r="BB191" s="44">
        <f t="shared" si="216"/>
        <v>0.019</v>
      </c>
      <c r="BC191" s="44">
        <f t="shared" si="216"/>
        <v>0.019</v>
      </c>
      <c r="BD191" s="44">
        <f t="shared" si="216"/>
        <v>0.019</v>
      </c>
      <c r="BE191" s="44">
        <f t="shared" si="216"/>
        <v>0.019</v>
      </c>
      <c r="BF191" s="44">
        <f t="shared" si="216"/>
        <v>0.019</v>
      </c>
      <c r="BG191" s="44">
        <f t="shared" si="216"/>
        <v>0.019</v>
      </c>
      <c r="BH191" s="44">
        <f t="shared" si="216"/>
        <v>0.019</v>
      </c>
      <c r="BI191" s="44">
        <f t="shared" si="216"/>
        <v>0.019</v>
      </c>
      <c r="BJ191" s="44">
        <f t="shared" si="216"/>
        <v>0.019</v>
      </c>
      <c r="BK191" s="44">
        <f t="shared" si="216"/>
        <v>0.019</v>
      </c>
      <c r="BL191" s="44">
        <f t="shared" si="216"/>
        <v>0.019</v>
      </c>
      <c r="BM191" s="44">
        <f t="shared" si="216"/>
        <v>0.019</v>
      </c>
      <c r="BN191" s="44">
        <f t="shared" si="216"/>
        <v>0.019</v>
      </c>
      <c r="BO191" s="44">
        <f t="shared" si="216"/>
        <v>0.019</v>
      </c>
      <c r="BP191" s="44">
        <f aca="true" t="shared" si="217" ref="BP191:EA191">BP64</f>
        <v>0.019</v>
      </c>
      <c r="BQ191" s="44">
        <f t="shared" si="217"/>
        <v>0.019</v>
      </c>
      <c r="BR191" s="44">
        <f t="shared" si="217"/>
        <v>0.019</v>
      </c>
      <c r="BS191" s="44">
        <f t="shared" si="217"/>
        <v>0.019</v>
      </c>
      <c r="BT191" s="44">
        <f t="shared" si="217"/>
        <v>0.019</v>
      </c>
      <c r="BU191" s="44">
        <f t="shared" si="217"/>
        <v>0.019</v>
      </c>
      <c r="BV191" s="44">
        <f t="shared" si="217"/>
        <v>0.019</v>
      </c>
      <c r="BW191" s="44">
        <f t="shared" si="217"/>
        <v>0.019</v>
      </c>
      <c r="BX191" s="44">
        <f t="shared" si="217"/>
        <v>0.019</v>
      </c>
      <c r="BY191" s="44">
        <f t="shared" si="217"/>
        <v>0.019</v>
      </c>
      <c r="BZ191" s="44">
        <f t="shared" si="217"/>
        <v>0.019</v>
      </c>
      <c r="CA191" s="44">
        <f t="shared" si="217"/>
        <v>0.019</v>
      </c>
      <c r="CB191" s="44">
        <f t="shared" si="217"/>
        <v>0.019</v>
      </c>
      <c r="CC191" s="44">
        <f t="shared" si="217"/>
        <v>0.019</v>
      </c>
      <c r="CD191" s="44">
        <f t="shared" si="217"/>
        <v>0.019</v>
      </c>
      <c r="CE191" s="44">
        <f t="shared" si="217"/>
        <v>0.019</v>
      </c>
      <c r="CF191" s="44">
        <f t="shared" si="217"/>
        <v>0.019</v>
      </c>
      <c r="CG191" s="44">
        <f t="shared" si="217"/>
        <v>0.019</v>
      </c>
      <c r="CH191" s="44">
        <f t="shared" si="217"/>
        <v>0.019</v>
      </c>
      <c r="CI191" s="44">
        <f t="shared" si="217"/>
        <v>0.019</v>
      </c>
      <c r="CJ191" s="44">
        <f t="shared" si="217"/>
        <v>0.019</v>
      </c>
      <c r="CK191" s="44">
        <f t="shared" si="217"/>
        <v>0.019</v>
      </c>
      <c r="CL191" s="44">
        <f t="shared" si="217"/>
        <v>0.019</v>
      </c>
      <c r="CM191" s="44">
        <f t="shared" si="217"/>
        <v>0.019</v>
      </c>
      <c r="CN191" s="44">
        <f t="shared" si="217"/>
        <v>0.019</v>
      </c>
      <c r="CO191" s="44">
        <f t="shared" si="217"/>
        <v>0.019</v>
      </c>
      <c r="CP191" s="44">
        <f t="shared" si="217"/>
        <v>0.019</v>
      </c>
      <c r="CQ191" s="44">
        <f t="shared" si="217"/>
        <v>0.019</v>
      </c>
      <c r="CR191" s="44">
        <f t="shared" si="217"/>
        <v>0.019</v>
      </c>
      <c r="CS191" s="44">
        <f t="shared" si="217"/>
        <v>0.019</v>
      </c>
      <c r="CT191" s="44">
        <f t="shared" si="217"/>
        <v>0.019</v>
      </c>
      <c r="CU191" s="44">
        <f t="shared" si="217"/>
        <v>0.019</v>
      </c>
      <c r="CV191" s="44">
        <f t="shared" si="217"/>
        <v>0.019</v>
      </c>
      <c r="CW191" s="44">
        <f t="shared" si="217"/>
        <v>0.019</v>
      </c>
      <c r="CX191" s="44">
        <f t="shared" si="217"/>
        <v>0.019</v>
      </c>
      <c r="CY191" s="44">
        <f t="shared" si="217"/>
        <v>0.019</v>
      </c>
      <c r="CZ191" s="44">
        <f t="shared" si="217"/>
        <v>0.019</v>
      </c>
      <c r="DA191" s="44">
        <f t="shared" si="217"/>
        <v>0.019</v>
      </c>
      <c r="DB191" s="44">
        <f t="shared" si="217"/>
        <v>0.019</v>
      </c>
      <c r="DC191" s="44">
        <f t="shared" si="217"/>
        <v>0.019</v>
      </c>
      <c r="DD191" s="44">
        <f t="shared" si="217"/>
        <v>0.019</v>
      </c>
      <c r="DE191" s="44">
        <f t="shared" si="217"/>
        <v>0.019</v>
      </c>
      <c r="DF191" s="44">
        <f t="shared" si="217"/>
        <v>0.019</v>
      </c>
      <c r="DG191" s="44">
        <f t="shared" si="217"/>
        <v>0.019</v>
      </c>
      <c r="DH191" s="44">
        <f t="shared" si="217"/>
        <v>0.019</v>
      </c>
      <c r="DI191" s="44">
        <f t="shared" si="217"/>
        <v>0.019</v>
      </c>
      <c r="DJ191" s="44">
        <f t="shared" si="217"/>
        <v>0.019</v>
      </c>
      <c r="DK191" s="44">
        <f t="shared" si="217"/>
        <v>0.019</v>
      </c>
      <c r="DL191" s="44">
        <f t="shared" si="217"/>
        <v>0.019</v>
      </c>
      <c r="DM191" s="44">
        <f t="shared" si="217"/>
        <v>0.019</v>
      </c>
      <c r="DN191" s="44">
        <f t="shared" si="217"/>
        <v>0.019</v>
      </c>
      <c r="DO191" s="44">
        <f t="shared" si="217"/>
        <v>0.019</v>
      </c>
      <c r="DP191" s="44">
        <f t="shared" si="217"/>
        <v>0.019</v>
      </c>
      <c r="DQ191" s="44">
        <f t="shared" si="217"/>
        <v>0.019</v>
      </c>
      <c r="DR191" s="44">
        <f t="shared" si="217"/>
        <v>0.019</v>
      </c>
      <c r="DS191" s="44">
        <f t="shared" si="217"/>
        <v>0.019</v>
      </c>
      <c r="DT191" s="44">
        <f t="shared" si="217"/>
        <v>0.019</v>
      </c>
      <c r="DU191" s="44">
        <f t="shared" si="217"/>
        <v>0.019</v>
      </c>
      <c r="DV191" s="44">
        <f t="shared" si="217"/>
        <v>0.019</v>
      </c>
      <c r="DW191" s="44">
        <f t="shared" si="217"/>
        <v>0.019</v>
      </c>
      <c r="DX191" s="44">
        <f t="shared" si="217"/>
        <v>0.019</v>
      </c>
      <c r="DY191" s="44">
        <f t="shared" si="217"/>
        <v>0.019</v>
      </c>
      <c r="DZ191" s="44">
        <f t="shared" si="217"/>
        <v>0.019</v>
      </c>
      <c r="EA191" s="44">
        <f t="shared" si="217"/>
        <v>0.019</v>
      </c>
      <c r="EB191" s="44">
        <f aca="true" t="shared" si="218" ref="EB191:FX191">EB64</f>
        <v>0.019</v>
      </c>
      <c r="EC191" s="44">
        <f t="shared" si="218"/>
        <v>0.019</v>
      </c>
      <c r="ED191" s="44">
        <f t="shared" si="218"/>
        <v>0.019</v>
      </c>
      <c r="EE191" s="44">
        <f t="shared" si="218"/>
        <v>0.019</v>
      </c>
      <c r="EF191" s="44">
        <f t="shared" si="218"/>
        <v>0.019</v>
      </c>
      <c r="EG191" s="44">
        <f t="shared" si="218"/>
        <v>0.019</v>
      </c>
      <c r="EH191" s="44">
        <f t="shared" si="218"/>
        <v>0.019</v>
      </c>
      <c r="EI191" s="44">
        <f t="shared" si="218"/>
        <v>0.019</v>
      </c>
      <c r="EJ191" s="44">
        <f t="shared" si="218"/>
        <v>0.019</v>
      </c>
      <c r="EK191" s="44">
        <f t="shared" si="218"/>
        <v>0.019</v>
      </c>
      <c r="EL191" s="44">
        <f t="shared" si="218"/>
        <v>0.019</v>
      </c>
      <c r="EM191" s="44">
        <f t="shared" si="218"/>
        <v>0.019</v>
      </c>
      <c r="EN191" s="44">
        <f t="shared" si="218"/>
        <v>0.019</v>
      </c>
      <c r="EO191" s="44">
        <f t="shared" si="218"/>
        <v>0.019</v>
      </c>
      <c r="EP191" s="44">
        <f t="shared" si="218"/>
        <v>0.019</v>
      </c>
      <c r="EQ191" s="44">
        <f t="shared" si="218"/>
        <v>0.019</v>
      </c>
      <c r="ER191" s="44">
        <f t="shared" si="218"/>
        <v>0.019</v>
      </c>
      <c r="ES191" s="44">
        <f t="shared" si="218"/>
        <v>0.019</v>
      </c>
      <c r="ET191" s="44">
        <f t="shared" si="218"/>
        <v>0.019</v>
      </c>
      <c r="EU191" s="44">
        <f t="shared" si="218"/>
        <v>0.019</v>
      </c>
      <c r="EV191" s="44">
        <f t="shared" si="218"/>
        <v>0.019</v>
      </c>
      <c r="EW191" s="44">
        <f t="shared" si="218"/>
        <v>0.019</v>
      </c>
      <c r="EX191" s="44">
        <f t="shared" si="218"/>
        <v>0.019</v>
      </c>
      <c r="EY191" s="44">
        <f t="shared" si="218"/>
        <v>0.019</v>
      </c>
      <c r="EZ191" s="44">
        <f t="shared" si="218"/>
        <v>0.019</v>
      </c>
      <c r="FA191" s="44">
        <f t="shared" si="218"/>
        <v>0.019</v>
      </c>
      <c r="FB191" s="44">
        <f t="shared" si="218"/>
        <v>0.019</v>
      </c>
      <c r="FC191" s="44">
        <f t="shared" si="218"/>
        <v>0.019</v>
      </c>
      <c r="FD191" s="44">
        <f t="shared" si="218"/>
        <v>0.019</v>
      </c>
      <c r="FE191" s="44">
        <f t="shared" si="218"/>
        <v>0.019</v>
      </c>
      <c r="FF191" s="44">
        <f t="shared" si="218"/>
        <v>0.019</v>
      </c>
      <c r="FG191" s="44">
        <f t="shared" si="218"/>
        <v>0.019</v>
      </c>
      <c r="FH191" s="44">
        <f t="shared" si="218"/>
        <v>0.019</v>
      </c>
      <c r="FI191" s="44">
        <f t="shared" si="218"/>
        <v>0.019</v>
      </c>
      <c r="FJ191" s="44">
        <f t="shared" si="218"/>
        <v>0.019</v>
      </c>
      <c r="FK191" s="44">
        <f t="shared" si="218"/>
        <v>0.019</v>
      </c>
      <c r="FL191" s="44">
        <f t="shared" si="218"/>
        <v>0.019</v>
      </c>
      <c r="FM191" s="44">
        <f t="shared" si="218"/>
        <v>0.019</v>
      </c>
      <c r="FN191" s="44">
        <f t="shared" si="218"/>
        <v>0.019</v>
      </c>
      <c r="FO191" s="44">
        <f t="shared" si="218"/>
        <v>0.019</v>
      </c>
      <c r="FP191" s="44">
        <f t="shared" si="218"/>
        <v>0.019</v>
      </c>
      <c r="FQ191" s="44">
        <f t="shared" si="218"/>
        <v>0.019</v>
      </c>
      <c r="FR191" s="44">
        <f t="shared" si="218"/>
        <v>0.019</v>
      </c>
      <c r="FS191" s="44">
        <f t="shared" si="218"/>
        <v>0.019</v>
      </c>
      <c r="FT191" s="44">
        <f t="shared" si="218"/>
        <v>0.019</v>
      </c>
      <c r="FU191" s="44">
        <f t="shared" si="218"/>
        <v>0.019</v>
      </c>
      <c r="FV191" s="44">
        <f t="shared" si="218"/>
        <v>0.019</v>
      </c>
      <c r="FW191" s="44">
        <f t="shared" si="218"/>
        <v>0.019</v>
      </c>
      <c r="FX191" s="44">
        <f t="shared" si="218"/>
        <v>0.019</v>
      </c>
      <c r="FY191" s="66"/>
      <c r="FZ191" s="38"/>
      <c r="GA191" s="38"/>
      <c r="GB191" s="38"/>
      <c r="GC191" s="38"/>
      <c r="GD191" s="38"/>
    </row>
    <row r="192" spans="1:189" ht="15">
      <c r="A192" s="11" t="s">
        <v>511</v>
      </c>
      <c r="B192" s="2" t="s">
        <v>512</v>
      </c>
      <c r="C192" s="66">
        <f aca="true" t="shared" si="219" ref="C192:BN192">ROUND((C101-C16)/C16,4)</f>
        <v>0.0244</v>
      </c>
      <c r="D192" s="66">
        <f t="shared" si="219"/>
        <v>0.0241</v>
      </c>
      <c r="E192" s="66">
        <f t="shared" si="219"/>
        <v>0.0286</v>
      </c>
      <c r="F192" s="66">
        <f t="shared" si="219"/>
        <v>0.0557</v>
      </c>
      <c r="G192" s="66">
        <f t="shared" si="219"/>
        <v>-0.0208</v>
      </c>
      <c r="H192" s="66">
        <f t="shared" si="219"/>
        <v>-0.0051</v>
      </c>
      <c r="I192" s="66">
        <f t="shared" si="219"/>
        <v>0.0848</v>
      </c>
      <c r="J192" s="66">
        <f t="shared" si="219"/>
        <v>-0.0057</v>
      </c>
      <c r="K192" s="66">
        <f t="shared" si="219"/>
        <v>-0.0224</v>
      </c>
      <c r="L192" s="66">
        <f t="shared" si="219"/>
        <v>-0.0372</v>
      </c>
      <c r="M192" s="66">
        <f t="shared" si="219"/>
        <v>-0.0042</v>
      </c>
      <c r="N192" s="66">
        <f t="shared" si="219"/>
        <v>0.0079</v>
      </c>
      <c r="O192" s="66">
        <f t="shared" si="219"/>
        <v>-0.0081</v>
      </c>
      <c r="P192" s="66">
        <f t="shared" si="219"/>
        <v>-0.0032</v>
      </c>
      <c r="Q192" s="66">
        <f t="shared" si="219"/>
        <v>0.0277</v>
      </c>
      <c r="R192" s="66">
        <f t="shared" si="219"/>
        <v>-0.0258</v>
      </c>
      <c r="S192" s="66">
        <f t="shared" si="219"/>
        <v>-0.0314</v>
      </c>
      <c r="T192" s="66">
        <f t="shared" si="219"/>
        <v>-0.0522</v>
      </c>
      <c r="U192" s="66">
        <f t="shared" si="219"/>
        <v>0.0516</v>
      </c>
      <c r="V192" s="66">
        <f t="shared" si="219"/>
        <v>-0.0088</v>
      </c>
      <c r="W192" s="27">
        <f t="shared" si="219"/>
        <v>-0.1777</v>
      </c>
      <c r="X192" s="66">
        <f t="shared" si="219"/>
        <v>-0.002</v>
      </c>
      <c r="Y192" s="66">
        <f t="shared" si="219"/>
        <v>-0.016</v>
      </c>
      <c r="Z192" s="66">
        <f t="shared" si="219"/>
        <v>-0.0106</v>
      </c>
      <c r="AA192" s="66">
        <f t="shared" si="219"/>
        <v>0.0246</v>
      </c>
      <c r="AB192" s="66">
        <f t="shared" si="219"/>
        <v>0.0062</v>
      </c>
      <c r="AC192" s="66">
        <f t="shared" si="219"/>
        <v>0.0191</v>
      </c>
      <c r="AD192" s="66">
        <f t="shared" si="219"/>
        <v>-0.0049</v>
      </c>
      <c r="AE192" s="66">
        <f t="shared" si="219"/>
        <v>0.0884</v>
      </c>
      <c r="AF192" s="66">
        <f t="shared" si="219"/>
        <v>-0.041</v>
      </c>
      <c r="AG192" s="66">
        <f t="shared" si="219"/>
        <v>-0.0116</v>
      </c>
      <c r="AH192" s="66">
        <f t="shared" si="219"/>
        <v>-0.023</v>
      </c>
      <c r="AI192" s="66">
        <f t="shared" si="219"/>
        <v>0.0133</v>
      </c>
      <c r="AJ192" s="66">
        <f t="shared" si="219"/>
        <v>-0.0459</v>
      </c>
      <c r="AK192" s="66">
        <f t="shared" si="219"/>
        <v>0.036</v>
      </c>
      <c r="AL192" s="66">
        <f t="shared" si="219"/>
        <v>0.04</v>
      </c>
      <c r="AM192" s="66">
        <f t="shared" si="219"/>
        <v>-0.0214</v>
      </c>
      <c r="AN192" s="66">
        <f t="shared" si="219"/>
        <v>-0.034</v>
      </c>
      <c r="AO192" s="66">
        <f t="shared" si="219"/>
        <v>-0.008</v>
      </c>
      <c r="AP192" s="66">
        <f t="shared" si="219"/>
        <v>0.0307</v>
      </c>
      <c r="AQ192" s="66">
        <f t="shared" si="219"/>
        <v>-0.0191</v>
      </c>
      <c r="AR192" s="66">
        <f t="shared" si="219"/>
        <v>0.0294</v>
      </c>
      <c r="AS192" s="66">
        <f t="shared" si="219"/>
        <v>0.014</v>
      </c>
      <c r="AT192" s="66">
        <f t="shared" si="219"/>
        <v>-0.0228</v>
      </c>
      <c r="AU192" s="66">
        <f t="shared" si="219"/>
        <v>0.0347</v>
      </c>
      <c r="AV192" s="66">
        <f t="shared" si="219"/>
        <v>0.0033</v>
      </c>
      <c r="AW192" s="66">
        <f t="shared" si="219"/>
        <v>-0.0492</v>
      </c>
      <c r="AX192" s="66">
        <f t="shared" si="219"/>
        <v>-0.1002</v>
      </c>
      <c r="AY192" s="66">
        <f t="shared" si="219"/>
        <v>-0.037</v>
      </c>
      <c r="AZ192" s="66">
        <f t="shared" si="219"/>
        <v>-0.0003</v>
      </c>
      <c r="BA192" s="66">
        <f t="shared" si="219"/>
        <v>0.0265</v>
      </c>
      <c r="BB192" s="66">
        <f t="shared" si="219"/>
        <v>0.0186</v>
      </c>
      <c r="BC192" s="66">
        <f t="shared" si="219"/>
        <v>0.0068</v>
      </c>
      <c r="BD192" s="66">
        <f t="shared" si="219"/>
        <v>-0.0078</v>
      </c>
      <c r="BE192" s="66">
        <f t="shared" si="219"/>
        <v>0.0676</v>
      </c>
      <c r="BF192" s="66">
        <f t="shared" si="219"/>
        <v>0.0251</v>
      </c>
      <c r="BG192" s="66">
        <f t="shared" si="219"/>
        <v>0.0076</v>
      </c>
      <c r="BH192" s="66">
        <f t="shared" si="219"/>
        <v>-0.0239</v>
      </c>
      <c r="BI192" s="66">
        <f t="shared" si="219"/>
        <v>-0.0795</v>
      </c>
      <c r="BJ192" s="66">
        <f t="shared" si="219"/>
        <v>0.006</v>
      </c>
      <c r="BK192" s="66">
        <f t="shared" si="219"/>
        <v>0.0182</v>
      </c>
      <c r="BL192" s="66">
        <f t="shared" si="219"/>
        <v>-0.0627</v>
      </c>
      <c r="BM192" s="66">
        <f t="shared" si="219"/>
        <v>-0.0408</v>
      </c>
      <c r="BN192" s="66">
        <f t="shared" si="219"/>
        <v>-0.0076</v>
      </c>
      <c r="BO192" s="66">
        <f aca="true" t="shared" si="220" ref="BO192:DZ192">ROUND((BO101-BO16)/BO16,4)</f>
        <v>-0.0179</v>
      </c>
      <c r="BP192" s="66">
        <f t="shared" si="220"/>
        <v>-0.0442</v>
      </c>
      <c r="BQ192" s="66">
        <f t="shared" si="220"/>
        <v>0.0027</v>
      </c>
      <c r="BR192" s="66">
        <f t="shared" si="220"/>
        <v>-0.0569</v>
      </c>
      <c r="BS192" s="66">
        <f t="shared" si="220"/>
        <v>-0.0178</v>
      </c>
      <c r="BT192" s="66">
        <f t="shared" si="220"/>
        <v>-0.0027</v>
      </c>
      <c r="BU192" s="66">
        <f t="shared" si="220"/>
        <v>-0.023</v>
      </c>
      <c r="BV192" s="66">
        <f t="shared" si="220"/>
        <v>-0.0216</v>
      </c>
      <c r="BW192" s="66">
        <f t="shared" si="220"/>
        <v>-0.0038</v>
      </c>
      <c r="BX192" s="66">
        <f t="shared" si="220"/>
        <v>-0.0225</v>
      </c>
      <c r="BY192" s="66">
        <f t="shared" si="220"/>
        <v>-0.027</v>
      </c>
      <c r="BZ192" s="66">
        <f t="shared" si="220"/>
        <v>-0.0495</v>
      </c>
      <c r="CA192" s="66">
        <f t="shared" si="220"/>
        <v>-0.0432</v>
      </c>
      <c r="CB192" s="66">
        <f t="shared" si="220"/>
        <v>-0.002</v>
      </c>
      <c r="CC192" s="66">
        <f t="shared" si="220"/>
        <v>0.0046</v>
      </c>
      <c r="CD192" s="66">
        <f t="shared" si="220"/>
        <v>0.0115</v>
      </c>
      <c r="CE192" s="66">
        <f t="shared" si="220"/>
        <v>-0.0348</v>
      </c>
      <c r="CF192" s="66">
        <f t="shared" si="220"/>
        <v>0.0675</v>
      </c>
      <c r="CG192" s="66">
        <f t="shared" si="220"/>
        <v>-0.0804</v>
      </c>
      <c r="CH192" s="66">
        <f t="shared" si="220"/>
        <v>0.01</v>
      </c>
      <c r="CI192" s="66">
        <f t="shared" si="220"/>
        <v>-0.0018</v>
      </c>
      <c r="CJ192" s="66">
        <f t="shared" si="220"/>
        <v>0.0042</v>
      </c>
      <c r="CK192" s="66">
        <f t="shared" si="220"/>
        <v>0.0341</v>
      </c>
      <c r="CL192" s="66">
        <f t="shared" si="220"/>
        <v>-0.0099</v>
      </c>
      <c r="CM192" s="66">
        <f t="shared" si="220"/>
        <v>-0.0112</v>
      </c>
      <c r="CN192" s="66">
        <f t="shared" si="220"/>
        <v>0.0193</v>
      </c>
      <c r="CO192" s="66">
        <f t="shared" si="220"/>
        <v>0.0145</v>
      </c>
      <c r="CP192" s="66">
        <f t="shared" si="220"/>
        <v>-0.0246</v>
      </c>
      <c r="CQ192" s="66">
        <f t="shared" si="220"/>
        <v>-0.0106</v>
      </c>
      <c r="CR192" s="66">
        <f t="shared" si="220"/>
        <v>-0.0374</v>
      </c>
      <c r="CS192" s="66">
        <f t="shared" si="220"/>
        <v>0.0353</v>
      </c>
      <c r="CT192" s="66">
        <f t="shared" si="220"/>
        <v>-0.0993</v>
      </c>
      <c r="CU192" s="66">
        <f t="shared" si="220"/>
        <v>0.0157</v>
      </c>
      <c r="CV192" s="66">
        <f t="shared" si="220"/>
        <v>-0.0263</v>
      </c>
      <c r="CW192" s="66">
        <f t="shared" si="220"/>
        <v>-0.0217</v>
      </c>
      <c r="CX192" s="66">
        <f t="shared" si="220"/>
        <v>-0.0227</v>
      </c>
      <c r="CY192" s="66">
        <f t="shared" si="220"/>
        <v>-0.1421</v>
      </c>
      <c r="CZ192" s="66">
        <f t="shared" si="220"/>
        <v>-0.0155</v>
      </c>
      <c r="DA192" s="66">
        <f t="shared" si="220"/>
        <v>-0.042</v>
      </c>
      <c r="DB192" s="66">
        <f t="shared" si="220"/>
        <v>-0.0023</v>
      </c>
      <c r="DC192" s="66">
        <f t="shared" si="220"/>
        <v>0.0677</v>
      </c>
      <c r="DD192" s="66">
        <f t="shared" si="220"/>
        <v>-0.0916</v>
      </c>
      <c r="DE192" s="66">
        <f t="shared" si="220"/>
        <v>-0.0024</v>
      </c>
      <c r="DF192" s="66">
        <f t="shared" si="220"/>
        <v>0.0049</v>
      </c>
      <c r="DG192" s="66">
        <f t="shared" si="220"/>
        <v>-0.0766</v>
      </c>
      <c r="DH192" s="66">
        <f t="shared" si="220"/>
        <v>-0.0187</v>
      </c>
      <c r="DI192" s="66">
        <f t="shared" si="220"/>
        <v>-0.0172</v>
      </c>
      <c r="DJ192" s="66">
        <f t="shared" si="220"/>
        <v>0.0005</v>
      </c>
      <c r="DK192" s="66">
        <f t="shared" si="220"/>
        <v>-0.0177</v>
      </c>
      <c r="DL192" s="66">
        <f t="shared" si="220"/>
        <v>-0.0075</v>
      </c>
      <c r="DM192" s="66">
        <f t="shared" si="220"/>
        <v>-0.0102</v>
      </c>
      <c r="DN192" s="66">
        <f t="shared" si="220"/>
        <v>-0.0115</v>
      </c>
      <c r="DO192" s="66">
        <f t="shared" si="220"/>
        <v>-0.0043</v>
      </c>
      <c r="DP192" s="66">
        <f t="shared" si="220"/>
        <v>-0.0045</v>
      </c>
      <c r="DQ192" s="66">
        <f t="shared" si="220"/>
        <v>-0.026</v>
      </c>
      <c r="DR192" s="66">
        <f t="shared" si="220"/>
        <v>-0.0238</v>
      </c>
      <c r="DS192" s="66">
        <f t="shared" si="220"/>
        <v>0.0167</v>
      </c>
      <c r="DT192" s="66">
        <f t="shared" si="220"/>
        <v>-0.0495</v>
      </c>
      <c r="DU192" s="66">
        <f t="shared" si="220"/>
        <v>-0.0125</v>
      </c>
      <c r="DV192" s="66">
        <f t="shared" si="220"/>
        <v>-0.008</v>
      </c>
      <c r="DW192" s="66">
        <f t="shared" si="220"/>
        <v>-0.0156</v>
      </c>
      <c r="DX192" s="66">
        <f t="shared" si="220"/>
        <v>-0.0723</v>
      </c>
      <c r="DY192" s="66">
        <f t="shared" si="220"/>
        <v>-0.0042</v>
      </c>
      <c r="DZ192" s="66">
        <f t="shared" si="220"/>
        <v>-0.0406</v>
      </c>
      <c r="EA192" s="66">
        <f aca="true" t="shared" si="221" ref="EA192:FX192">ROUND((EA101-EA16)/EA16,4)</f>
        <v>-0.028</v>
      </c>
      <c r="EB192" s="66">
        <f t="shared" si="221"/>
        <v>0.0312</v>
      </c>
      <c r="EC192" s="66">
        <f t="shared" si="221"/>
        <v>-0.0065</v>
      </c>
      <c r="ED192" s="66">
        <f t="shared" si="221"/>
        <v>-0.0018</v>
      </c>
      <c r="EE192" s="66">
        <f t="shared" si="221"/>
        <v>-0.022</v>
      </c>
      <c r="EF192" s="66">
        <f t="shared" si="221"/>
        <v>-0.0028</v>
      </c>
      <c r="EG192" s="66">
        <f t="shared" si="221"/>
        <v>-0.0169</v>
      </c>
      <c r="EH192" s="66">
        <f t="shared" si="221"/>
        <v>-0.051</v>
      </c>
      <c r="EI192" s="66">
        <f t="shared" si="221"/>
        <v>-0.0037</v>
      </c>
      <c r="EJ192" s="66">
        <f t="shared" si="221"/>
        <v>0.0081</v>
      </c>
      <c r="EK192" s="66">
        <f t="shared" si="221"/>
        <v>0.0154</v>
      </c>
      <c r="EL192" s="66">
        <f t="shared" si="221"/>
        <v>-0.0002</v>
      </c>
      <c r="EM192" s="66">
        <f t="shared" si="221"/>
        <v>-0.0308</v>
      </c>
      <c r="EN192" s="66">
        <f t="shared" si="221"/>
        <v>0.0159</v>
      </c>
      <c r="EO192" s="66">
        <f t="shared" si="221"/>
        <v>-0.0166</v>
      </c>
      <c r="EP192" s="66">
        <f t="shared" si="221"/>
        <v>-0.0349</v>
      </c>
      <c r="EQ192" s="66">
        <f t="shared" si="221"/>
        <v>0.0249</v>
      </c>
      <c r="ER192" s="66">
        <f t="shared" si="221"/>
        <v>-0.0267</v>
      </c>
      <c r="ES192" s="66">
        <f t="shared" si="221"/>
        <v>-0.0251</v>
      </c>
      <c r="ET192" s="66">
        <f t="shared" si="221"/>
        <v>-0.0104</v>
      </c>
      <c r="EU192" s="66">
        <f t="shared" si="221"/>
        <v>0.0209</v>
      </c>
      <c r="EV192" s="66">
        <f t="shared" si="221"/>
        <v>0.0212</v>
      </c>
      <c r="EW192" s="66">
        <f t="shared" si="221"/>
        <v>0.0638</v>
      </c>
      <c r="EX192" s="66">
        <f t="shared" si="221"/>
        <v>-0.0031</v>
      </c>
      <c r="EY192" s="66">
        <f t="shared" si="221"/>
        <v>-0.4981</v>
      </c>
      <c r="EZ192" s="66">
        <f t="shared" si="221"/>
        <v>0.0197</v>
      </c>
      <c r="FA192" s="66">
        <f t="shared" si="221"/>
        <v>0.0062</v>
      </c>
      <c r="FB192" s="66">
        <f t="shared" si="221"/>
        <v>-0.0703</v>
      </c>
      <c r="FC192" s="66">
        <f t="shared" si="221"/>
        <v>-0.025</v>
      </c>
      <c r="FD192" s="66">
        <f t="shared" si="221"/>
        <v>-0.0464</v>
      </c>
      <c r="FE192" s="66">
        <f t="shared" si="221"/>
        <v>-0.0108</v>
      </c>
      <c r="FF192" s="66">
        <f t="shared" si="221"/>
        <v>-0.0396</v>
      </c>
      <c r="FG192" s="66">
        <f t="shared" si="221"/>
        <v>0.0038</v>
      </c>
      <c r="FH192" s="66">
        <f t="shared" si="221"/>
        <v>-0.0586</v>
      </c>
      <c r="FI192" s="66">
        <f t="shared" si="221"/>
        <v>-0.025</v>
      </c>
      <c r="FJ192" s="66">
        <f t="shared" si="221"/>
        <v>0.0081</v>
      </c>
      <c r="FK192" s="66">
        <f t="shared" si="221"/>
        <v>-0.0031</v>
      </c>
      <c r="FL192" s="66">
        <f t="shared" si="221"/>
        <v>0.0458</v>
      </c>
      <c r="FM192" s="66">
        <f t="shared" si="221"/>
        <v>0.04</v>
      </c>
      <c r="FN192" s="66">
        <f t="shared" si="221"/>
        <v>0.0166</v>
      </c>
      <c r="FO192" s="66">
        <f t="shared" si="221"/>
        <v>-0.0057</v>
      </c>
      <c r="FP192" s="66">
        <f t="shared" si="221"/>
        <v>0.0141</v>
      </c>
      <c r="FQ192" s="66">
        <f t="shared" si="221"/>
        <v>-0.0155</v>
      </c>
      <c r="FR192" s="66">
        <f t="shared" si="221"/>
        <v>0.0131</v>
      </c>
      <c r="FS192" s="66">
        <f t="shared" si="221"/>
        <v>-0.0103</v>
      </c>
      <c r="FT192" s="66">
        <f t="shared" si="221"/>
        <v>-0.0225</v>
      </c>
      <c r="FU192" s="66">
        <f t="shared" si="221"/>
        <v>-0.0114</v>
      </c>
      <c r="FV192" s="66">
        <f t="shared" si="221"/>
        <v>0.0206</v>
      </c>
      <c r="FW192" s="66">
        <f t="shared" si="221"/>
        <v>0.0155</v>
      </c>
      <c r="FX192" s="66">
        <f t="shared" si="221"/>
        <v>-0.0203</v>
      </c>
      <c r="FY192" s="38"/>
      <c r="FZ192" s="38"/>
      <c r="GA192" s="38"/>
      <c r="GB192" s="38"/>
      <c r="GC192" s="38"/>
      <c r="GD192" s="38"/>
      <c r="GG192" s="12"/>
    </row>
    <row r="193" spans="1:189" ht="15">
      <c r="A193" s="40"/>
      <c r="B193" s="2" t="s">
        <v>513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GB193" s="44"/>
      <c r="GC193" s="44"/>
      <c r="GD193" s="44"/>
      <c r="GE193" s="67"/>
      <c r="GF193" s="67"/>
      <c r="GG193" s="12"/>
    </row>
    <row r="194" spans="1:189" ht="15">
      <c r="A194" s="11" t="s">
        <v>514</v>
      </c>
      <c r="B194" s="2" t="s">
        <v>515</v>
      </c>
      <c r="C194" s="38">
        <f aca="true" t="shared" si="222" ref="C194:BN194">ROUND((C190)*(1+C191+C192),2)</f>
        <v>54867827.17</v>
      </c>
      <c r="D194" s="38">
        <f t="shared" si="222"/>
        <v>310837439.86</v>
      </c>
      <c r="E194" s="38">
        <f t="shared" si="222"/>
        <v>57295087.06</v>
      </c>
      <c r="F194" s="38">
        <f t="shared" si="222"/>
        <v>110255388</v>
      </c>
      <c r="G194" s="38">
        <f t="shared" si="222"/>
        <v>8022861.5</v>
      </c>
      <c r="H194" s="38">
        <f t="shared" si="222"/>
        <v>7269053.61</v>
      </c>
      <c r="I194" s="38">
        <f t="shared" si="222"/>
        <v>94125696.18</v>
      </c>
      <c r="J194" s="38">
        <f t="shared" si="222"/>
        <v>15181752.42</v>
      </c>
      <c r="K194" s="38">
        <f t="shared" si="222"/>
        <v>2895253.53</v>
      </c>
      <c r="L194" s="38">
        <f t="shared" si="222"/>
        <v>22219200.44</v>
      </c>
      <c r="M194" s="38">
        <f t="shared" si="222"/>
        <v>12839419.72</v>
      </c>
      <c r="N194" s="38">
        <f t="shared" si="222"/>
        <v>366170236.3</v>
      </c>
      <c r="O194" s="38">
        <f t="shared" si="222"/>
        <v>106800223.93</v>
      </c>
      <c r="P194" s="38">
        <f t="shared" si="222"/>
        <v>2173606.88</v>
      </c>
      <c r="Q194" s="38">
        <f t="shared" si="222"/>
        <v>281849186.51</v>
      </c>
      <c r="R194" s="38">
        <f t="shared" si="222"/>
        <v>3838740.43</v>
      </c>
      <c r="S194" s="38">
        <f t="shared" si="222"/>
        <v>11119878.07</v>
      </c>
      <c r="T194" s="38">
        <f t="shared" si="222"/>
        <v>1839498.33</v>
      </c>
      <c r="U194" s="38">
        <f t="shared" si="222"/>
        <v>986291.88</v>
      </c>
      <c r="V194" s="38">
        <f t="shared" si="222"/>
        <v>2654030.16</v>
      </c>
      <c r="W194" s="39">
        <f t="shared" si="222"/>
        <v>2226499.31</v>
      </c>
      <c r="X194" s="38">
        <f t="shared" si="222"/>
        <v>727526.7</v>
      </c>
      <c r="Y194" s="38">
        <f t="shared" si="222"/>
        <v>4217749.6</v>
      </c>
      <c r="Z194" s="38">
        <f t="shared" si="222"/>
        <v>2621543.11</v>
      </c>
      <c r="AA194" s="38">
        <f t="shared" si="222"/>
        <v>189806838.19</v>
      </c>
      <c r="AB194" s="38">
        <f t="shared" si="222"/>
        <v>207504797.9</v>
      </c>
      <c r="AC194" s="38">
        <f t="shared" si="222"/>
        <v>7157286.2</v>
      </c>
      <c r="AD194" s="38">
        <f t="shared" si="222"/>
        <v>7861439.23</v>
      </c>
      <c r="AE194" s="38">
        <f t="shared" si="222"/>
        <v>1543773.51</v>
      </c>
      <c r="AF194" s="38">
        <f t="shared" si="222"/>
        <v>2101993.59</v>
      </c>
      <c r="AG194" s="38">
        <f t="shared" si="222"/>
        <v>7041485.07</v>
      </c>
      <c r="AH194" s="38">
        <f t="shared" si="222"/>
        <v>7816778.84</v>
      </c>
      <c r="AI194" s="38">
        <f t="shared" si="222"/>
        <v>3078411.7</v>
      </c>
      <c r="AJ194" s="38">
        <f t="shared" si="222"/>
        <v>2646404.14</v>
      </c>
      <c r="AK194" s="38">
        <f t="shared" si="222"/>
        <v>2689647.04</v>
      </c>
      <c r="AL194" s="38">
        <f t="shared" si="222"/>
        <v>2863729.41</v>
      </c>
      <c r="AM194" s="38">
        <f t="shared" si="222"/>
        <v>3957062.91</v>
      </c>
      <c r="AN194" s="38">
        <f t="shared" si="222"/>
        <v>3620815.2</v>
      </c>
      <c r="AO194" s="38">
        <f t="shared" si="222"/>
        <v>35801506.06</v>
      </c>
      <c r="AP194" s="38">
        <f t="shared" si="222"/>
        <v>591542306.86</v>
      </c>
      <c r="AQ194" s="38">
        <f t="shared" si="222"/>
        <v>2798207.1</v>
      </c>
      <c r="AR194" s="38">
        <f t="shared" si="222"/>
        <v>425205950.7</v>
      </c>
      <c r="AS194" s="38">
        <f t="shared" si="222"/>
        <v>47421046.79</v>
      </c>
      <c r="AT194" s="38">
        <f t="shared" si="222"/>
        <v>18683822.04</v>
      </c>
      <c r="AU194" s="38">
        <f t="shared" si="222"/>
        <v>3482373.47</v>
      </c>
      <c r="AV194" s="38">
        <f t="shared" si="222"/>
        <v>3151271.21</v>
      </c>
      <c r="AW194" s="38">
        <f t="shared" si="222"/>
        <v>2554823.33</v>
      </c>
      <c r="AX194" s="38">
        <f t="shared" si="222"/>
        <v>725128.01</v>
      </c>
      <c r="AY194" s="38">
        <f t="shared" si="222"/>
        <v>4813811.73</v>
      </c>
      <c r="AZ194" s="38">
        <f t="shared" si="222"/>
        <v>78263695.66</v>
      </c>
      <c r="BA194" s="38">
        <f t="shared" si="222"/>
        <v>60454787.64</v>
      </c>
      <c r="BB194" s="38">
        <f t="shared" si="222"/>
        <v>50809992.45</v>
      </c>
      <c r="BC194" s="38">
        <f t="shared" si="222"/>
        <v>219632219.85</v>
      </c>
      <c r="BD194" s="38">
        <f t="shared" si="222"/>
        <v>31067211.66</v>
      </c>
      <c r="BE194" s="38">
        <f t="shared" si="222"/>
        <v>10761311</v>
      </c>
      <c r="BF194" s="38">
        <f t="shared" si="222"/>
        <v>158130691.88</v>
      </c>
      <c r="BG194" s="38">
        <f t="shared" si="222"/>
        <v>7532922.73</v>
      </c>
      <c r="BH194" s="38">
        <f t="shared" si="222"/>
        <v>5230131.92</v>
      </c>
      <c r="BI194" s="38">
        <f t="shared" si="222"/>
        <v>2626375.13</v>
      </c>
      <c r="BJ194" s="38">
        <f t="shared" si="222"/>
        <v>39959767.56</v>
      </c>
      <c r="BK194" s="38">
        <f t="shared" si="222"/>
        <v>100677939.53</v>
      </c>
      <c r="BL194" s="38">
        <f t="shared" si="222"/>
        <v>2205717.19</v>
      </c>
      <c r="BM194" s="38">
        <f t="shared" si="222"/>
        <v>3022900.36</v>
      </c>
      <c r="BN194" s="38">
        <f t="shared" si="222"/>
        <v>26626507.05</v>
      </c>
      <c r="BO194" s="38">
        <f aca="true" t="shared" si="223" ref="BO194:DZ194">ROUND((BO190)*(1+BO191+BO192),2)</f>
        <v>11697845.73</v>
      </c>
      <c r="BP194" s="38">
        <f t="shared" si="223"/>
        <v>2395891.9</v>
      </c>
      <c r="BQ194" s="38">
        <f t="shared" si="223"/>
        <v>41026248.28</v>
      </c>
      <c r="BR194" s="38">
        <f t="shared" si="223"/>
        <v>32606286.86</v>
      </c>
      <c r="BS194" s="38">
        <f t="shared" si="223"/>
        <v>8885795.05</v>
      </c>
      <c r="BT194" s="38">
        <f t="shared" si="223"/>
        <v>3316025.87</v>
      </c>
      <c r="BU194" s="38">
        <f t="shared" si="223"/>
        <v>3873243.37</v>
      </c>
      <c r="BV194" s="38">
        <f t="shared" si="223"/>
        <v>9613902.67</v>
      </c>
      <c r="BW194" s="38">
        <f t="shared" si="223"/>
        <v>12781997.15</v>
      </c>
      <c r="BX194" s="38">
        <f t="shared" si="223"/>
        <v>1246736.29</v>
      </c>
      <c r="BY194" s="38">
        <f t="shared" si="223"/>
        <v>4581271.21</v>
      </c>
      <c r="BZ194" s="38">
        <f t="shared" si="223"/>
        <v>2399369.52</v>
      </c>
      <c r="CA194" s="38">
        <f t="shared" si="223"/>
        <v>2298484.91</v>
      </c>
      <c r="CB194" s="38">
        <f t="shared" si="223"/>
        <v>586762257.37</v>
      </c>
      <c r="CC194" s="38">
        <f t="shared" si="223"/>
        <v>2056325.63</v>
      </c>
      <c r="CD194" s="38">
        <f t="shared" si="223"/>
        <v>1115439.08</v>
      </c>
      <c r="CE194" s="38">
        <f t="shared" si="223"/>
        <v>1858261.74</v>
      </c>
      <c r="CF194" s="38">
        <f t="shared" si="223"/>
        <v>1548289.6</v>
      </c>
      <c r="CG194" s="38">
        <f t="shared" si="223"/>
        <v>2076249.11</v>
      </c>
      <c r="CH194" s="38">
        <f t="shared" si="223"/>
        <v>1631127.86</v>
      </c>
      <c r="CI194" s="38">
        <f t="shared" si="223"/>
        <v>5461133.94</v>
      </c>
      <c r="CJ194" s="38">
        <f t="shared" si="223"/>
        <v>8655343.83</v>
      </c>
      <c r="CK194" s="38">
        <f t="shared" si="223"/>
        <v>34971187.04</v>
      </c>
      <c r="CL194" s="38">
        <f t="shared" si="223"/>
        <v>10137381.18</v>
      </c>
      <c r="CM194" s="38">
        <f t="shared" si="223"/>
        <v>6312939.34</v>
      </c>
      <c r="CN194" s="38">
        <f t="shared" si="223"/>
        <v>188813554.52</v>
      </c>
      <c r="CO194" s="38">
        <f t="shared" si="223"/>
        <v>103431092.61</v>
      </c>
      <c r="CP194" s="38">
        <f t="shared" si="223"/>
        <v>8719708.77</v>
      </c>
      <c r="CQ194" s="38">
        <f t="shared" si="223"/>
        <v>10709099.41</v>
      </c>
      <c r="CR194" s="38">
        <f t="shared" si="223"/>
        <v>2287136.82</v>
      </c>
      <c r="CS194" s="38">
        <f t="shared" si="223"/>
        <v>3148127.24</v>
      </c>
      <c r="CT194" s="38">
        <f t="shared" si="223"/>
        <v>1475658.21</v>
      </c>
      <c r="CU194" s="38">
        <f t="shared" si="223"/>
        <v>3072762.47</v>
      </c>
      <c r="CV194" s="38">
        <f t="shared" si="223"/>
        <v>779580.98</v>
      </c>
      <c r="CW194" s="38">
        <f t="shared" si="223"/>
        <v>2058929.2</v>
      </c>
      <c r="CX194" s="38">
        <f t="shared" si="223"/>
        <v>3678584.12</v>
      </c>
      <c r="CY194" s="38">
        <f t="shared" si="223"/>
        <v>1571180.52</v>
      </c>
      <c r="CZ194" s="38">
        <f t="shared" si="223"/>
        <v>16228588.65</v>
      </c>
      <c r="DA194" s="38">
        <f t="shared" si="223"/>
        <v>2156892.35</v>
      </c>
      <c r="DB194" s="38">
        <f t="shared" si="223"/>
        <v>2982351.78</v>
      </c>
      <c r="DC194" s="38">
        <f t="shared" si="223"/>
        <v>2216457.18</v>
      </c>
      <c r="DD194" s="38">
        <f t="shared" si="223"/>
        <v>1663439.56</v>
      </c>
      <c r="DE194" s="38">
        <f t="shared" si="223"/>
        <v>3735294.81</v>
      </c>
      <c r="DF194" s="38">
        <f t="shared" si="223"/>
        <v>152056121.27</v>
      </c>
      <c r="DG194" s="38">
        <f t="shared" si="223"/>
        <v>1396493.48</v>
      </c>
      <c r="DH194" s="38">
        <f t="shared" si="223"/>
        <v>15693561.09</v>
      </c>
      <c r="DI194" s="38">
        <f t="shared" si="223"/>
        <v>20100216.9</v>
      </c>
      <c r="DJ194" s="38">
        <f t="shared" si="223"/>
        <v>5238754.63</v>
      </c>
      <c r="DK194" s="38">
        <f t="shared" si="223"/>
        <v>3397699.69</v>
      </c>
      <c r="DL194" s="38">
        <f t="shared" si="223"/>
        <v>44567106.81</v>
      </c>
      <c r="DM194" s="38">
        <f t="shared" si="223"/>
        <v>3280392.94</v>
      </c>
      <c r="DN194" s="38">
        <f t="shared" si="223"/>
        <v>10853992.48</v>
      </c>
      <c r="DO194" s="38">
        <f t="shared" si="223"/>
        <v>22502217.29</v>
      </c>
      <c r="DP194" s="38">
        <f t="shared" si="223"/>
        <v>2429652.92</v>
      </c>
      <c r="DQ194" s="38">
        <f t="shared" si="223"/>
        <v>4124410.86</v>
      </c>
      <c r="DR194" s="38">
        <f t="shared" si="223"/>
        <v>10221153.27</v>
      </c>
      <c r="DS194" s="38">
        <f t="shared" si="223"/>
        <v>6678790.43</v>
      </c>
      <c r="DT194" s="38">
        <f t="shared" si="223"/>
        <v>2206808.51</v>
      </c>
      <c r="DU194" s="38">
        <f t="shared" si="223"/>
        <v>3479477.53</v>
      </c>
      <c r="DV194" s="38">
        <f t="shared" si="223"/>
        <v>2356306.37</v>
      </c>
      <c r="DW194" s="38">
        <f t="shared" si="223"/>
        <v>3256053.92</v>
      </c>
      <c r="DX194" s="38">
        <f t="shared" si="223"/>
        <v>2653432.66</v>
      </c>
      <c r="DY194" s="38">
        <f t="shared" si="223"/>
        <v>3423928.74</v>
      </c>
      <c r="DZ194" s="38">
        <f t="shared" si="223"/>
        <v>8645154.63</v>
      </c>
      <c r="EA194" s="38">
        <f aca="true" t="shared" si="224" ref="EA194:FX194">ROUND((EA190)*(1+EA191+EA192),2)</f>
        <v>4380095.91</v>
      </c>
      <c r="EB194" s="38">
        <f t="shared" si="224"/>
        <v>4659437.81</v>
      </c>
      <c r="EC194" s="38">
        <f t="shared" si="224"/>
        <v>2719381.91</v>
      </c>
      <c r="ED194" s="38">
        <f t="shared" si="224"/>
        <v>15804466.48</v>
      </c>
      <c r="EE194" s="38">
        <f t="shared" si="224"/>
        <v>2454322.1</v>
      </c>
      <c r="EF194" s="38">
        <f t="shared" si="224"/>
        <v>11694826.5</v>
      </c>
      <c r="EG194" s="38">
        <f t="shared" si="224"/>
        <v>2600539.76</v>
      </c>
      <c r="EH194" s="38">
        <f t="shared" si="224"/>
        <v>2389585.9</v>
      </c>
      <c r="EI194" s="38">
        <f t="shared" si="224"/>
        <v>125855790.64</v>
      </c>
      <c r="EJ194" s="38">
        <f t="shared" si="224"/>
        <v>60487461.6</v>
      </c>
      <c r="EK194" s="38">
        <f t="shared" si="224"/>
        <v>4949511.02</v>
      </c>
      <c r="EL194" s="38">
        <f t="shared" si="224"/>
        <v>3555323.78</v>
      </c>
      <c r="EM194" s="38">
        <f t="shared" si="224"/>
        <v>4458687.33</v>
      </c>
      <c r="EN194" s="38">
        <f t="shared" si="224"/>
        <v>8615396.53</v>
      </c>
      <c r="EO194" s="38">
        <f t="shared" si="224"/>
        <v>3719077.27</v>
      </c>
      <c r="EP194" s="38">
        <f t="shared" si="224"/>
        <v>3634260.45</v>
      </c>
      <c r="EQ194" s="38">
        <f t="shared" si="224"/>
        <v>16626998.71</v>
      </c>
      <c r="ER194" s="38">
        <f t="shared" si="224"/>
        <v>3593387.78</v>
      </c>
      <c r="ES194" s="38">
        <f t="shared" si="224"/>
        <v>1579441.33</v>
      </c>
      <c r="ET194" s="38">
        <f t="shared" si="224"/>
        <v>2571984.13</v>
      </c>
      <c r="EU194" s="38">
        <f t="shared" si="224"/>
        <v>4846056.6</v>
      </c>
      <c r="EV194" s="38">
        <f t="shared" si="224"/>
        <v>1070135.59</v>
      </c>
      <c r="EW194" s="38">
        <f t="shared" si="224"/>
        <v>7360795.95</v>
      </c>
      <c r="EX194" s="38">
        <f t="shared" si="224"/>
        <v>2878525.67</v>
      </c>
      <c r="EY194" s="38">
        <f t="shared" si="224"/>
        <v>6233279.89</v>
      </c>
      <c r="EZ194" s="38">
        <f t="shared" si="224"/>
        <v>1706065.62</v>
      </c>
      <c r="FA194" s="38">
        <f t="shared" si="224"/>
        <v>22775751.09</v>
      </c>
      <c r="FB194" s="38">
        <f t="shared" si="224"/>
        <v>3459592.12</v>
      </c>
      <c r="FC194" s="38">
        <f t="shared" si="224"/>
        <v>18902428.14</v>
      </c>
      <c r="FD194" s="38">
        <f t="shared" si="224"/>
        <v>3288198.55</v>
      </c>
      <c r="FE194" s="38">
        <f t="shared" si="224"/>
        <v>1413939.62</v>
      </c>
      <c r="FF194" s="38">
        <f t="shared" si="224"/>
        <v>2227435.79</v>
      </c>
      <c r="FG194" s="38">
        <f t="shared" si="224"/>
        <v>1506687.1</v>
      </c>
      <c r="FH194" s="38">
        <f t="shared" si="224"/>
        <v>1334632.37</v>
      </c>
      <c r="FI194" s="38">
        <f t="shared" si="224"/>
        <v>13536067.43</v>
      </c>
      <c r="FJ194" s="38">
        <f t="shared" si="224"/>
        <v>12594801.77</v>
      </c>
      <c r="FK194" s="38">
        <f t="shared" si="224"/>
        <v>15535529.73</v>
      </c>
      <c r="FL194" s="38">
        <f t="shared" si="224"/>
        <v>30406309.35</v>
      </c>
      <c r="FM194" s="38">
        <f t="shared" si="224"/>
        <v>21672197.94</v>
      </c>
      <c r="FN194" s="38">
        <f t="shared" si="224"/>
        <v>137436273.38</v>
      </c>
      <c r="FO194" s="38">
        <f t="shared" si="224"/>
        <v>8305600.19</v>
      </c>
      <c r="FP194" s="38">
        <f t="shared" si="224"/>
        <v>17327660.73</v>
      </c>
      <c r="FQ194" s="38">
        <f t="shared" si="224"/>
        <v>6559227.32</v>
      </c>
      <c r="FR194" s="38">
        <f t="shared" si="224"/>
        <v>1950671.46</v>
      </c>
      <c r="FS194" s="38">
        <f t="shared" si="224"/>
        <v>2079819.99</v>
      </c>
      <c r="FT194" s="38">
        <f t="shared" si="224"/>
        <v>1345199.28</v>
      </c>
      <c r="FU194" s="38">
        <f t="shared" si="224"/>
        <v>6375495.12</v>
      </c>
      <c r="FV194" s="38">
        <f t="shared" si="224"/>
        <v>5328185.52</v>
      </c>
      <c r="FW194" s="38">
        <f t="shared" si="224"/>
        <v>1868149.68</v>
      </c>
      <c r="FX194" s="38">
        <f t="shared" si="224"/>
        <v>1248932.04</v>
      </c>
      <c r="FY194" s="38"/>
      <c r="FZ194" s="60">
        <f>SUM(C194:FX194)</f>
        <v>6001429694.660002</v>
      </c>
      <c r="GA194" s="60"/>
      <c r="GB194" s="60"/>
      <c r="GC194" s="60"/>
      <c r="GD194" s="60"/>
      <c r="GG194" s="12"/>
    </row>
    <row r="195" spans="1:189" ht="15">
      <c r="A195" s="40"/>
      <c r="B195" s="2" t="s">
        <v>516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9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G195" s="12"/>
    </row>
    <row r="196" spans="1:189" ht="15">
      <c r="A196" s="40"/>
      <c r="B196" s="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9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60"/>
      <c r="GC196" s="60"/>
      <c r="GD196" s="60"/>
      <c r="GG196" s="12"/>
    </row>
    <row r="197" spans="1:189" ht="15.75">
      <c r="A197" s="40"/>
      <c r="B197" s="36" t="s">
        <v>517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9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G197" s="12"/>
    </row>
    <row r="198" spans="1:189" ht="15">
      <c r="A198" s="11" t="s">
        <v>518</v>
      </c>
      <c r="B198" s="2" t="s">
        <v>519</v>
      </c>
      <c r="C198" s="38">
        <f>(C33)</f>
        <v>7055.43</v>
      </c>
      <c r="D198" s="38">
        <f aca="true" t="shared" si="225" ref="D198:BO198">(D33)</f>
        <v>7055.43</v>
      </c>
      <c r="E198" s="38">
        <f t="shared" si="225"/>
        <v>7055.43</v>
      </c>
      <c r="F198" s="38">
        <f t="shared" si="225"/>
        <v>7055.43</v>
      </c>
      <c r="G198" s="38">
        <f t="shared" si="225"/>
        <v>7055.43</v>
      </c>
      <c r="H198" s="38">
        <f t="shared" si="225"/>
        <v>7055.43</v>
      </c>
      <c r="I198" s="38">
        <f t="shared" si="225"/>
        <v>7055.43</v>
      </c>
      <c r="J198" s="38">
        <f t="shared" si="225"/>
        <v>7055.43</v>
      </c>
      <c r="K198" s="38">
        <f t="shared" si="225"/>
        <v>7055.43</v>
      </c>
      <c r="L198" s="38">
        <f t="shared" si="225"/>
        <v>7055.43</v>
      </c>
      <c r="M198" s="38">
        <f t="shared" si="225"/>
        <v>7055.43</v>
      </c>
      <c r="N198" s="38">
        <f t="shared" si="225"/>
        <v>7055.43</v>
      </c>
      <c r="O198" s="38">
        <f t="shared" si="225"/>
        <v>7055.43</v>
      </c>
      <c r="P198" s="38">
        <f t="shared" si="225"/>
        <v>7055.43</v>
      </c>
      <c r="Q198" s="38">
        <f t="shared" si="225"/>
        <v>7055.43</v>
      </c>
      <c r="R198" s="38">
        <f t="shared" si="225"/>
        <v>7055.43</v>
      </c>
      <c r="S198" s="38">
        <f t="shared" si="225"/>
        <v>7055.43</v>
      </c>
      <c r="T198" s="38">
        <f t="shared" si="225"/>
        <v>7055.43</v>
      </c>
      <c r="U198" s="38">
        <f t="shared" si="225"/>
        <v>7055.43</v>
      </c>
      <c r="V198" s="38">
        <f t="shared" si="225"/>
        <v>7055.43</v>
      </c>
      <c r="W198" s="38">
        <f t="shared" si="225"/>
        <v>7055.43</v>
      </c>
      <c r="X198" s="38">
        <f t="shared" si="225"/>
        <v>7055.43</v>
      </c>
      <c r="Y198" s="38">
        <f t="shared" si="225"/>
        <v>7055.43</v>
      </c>
      <c r="Z198" s="38">
        <f t="shared" si="225"/>
        <v>7055.43</v>
      </c>
      <c r="AA198" s="38">
        <f t="shared" si="225"/>
        <v>7055.43</v>
      </c>
      <c r="AB198" s="38">
        <f t="shared" si="225"/>
        <v>7055.43</v>
      </c>
      <c r="AC198" s="38">
        <f t="shared" si="225"/>
        <v>7055.43</v>
      </c>
      <c r="AD198" s="38">
        <f t="shared" si="225"/>
        <v>7055.43</v>
      </c>
      <c r="AE198" s="38">
        <f t="shared" si="225"/>
        <v>7055.43</v>
      </c>
      <c r="AF198" s="38">
        <f t="shared" si="225"/>
        <v>7055.43</v>
      </c>
      <c r="AG198" s="38">
        <f t="shared" si="225"/>
        <v>7055.43</v>
      </c>
      <c r="AH198" s="38">
        <f t="shared" si="225"/>
        <v>7055.43</v>
      </c>
      <c r="AI198" s="38">
        <f t="shared" si="225"/>
        <v>7055.43</v>
      </c>
      <c r="AJ198" s="38">
        <f t="shared" si="225"/>
        <v>7055.43</v>
      </c>
      <c r="AK198" s="38">
        <f t="shared" si="225"/>
        <v>7055.43</v>
      </c>
      <c r="AL198" s="38">
        <f t="shared" si="225"/>
        <v>7055.43</v>
      </c>
      <c r="AM198" s="38">
        <f t="shared" si="225"/>
        <v>7055.43</v>
      </c>
      <c r="AN198" s="38">
        <f t="shared" si="225"/>
        <v>7055.43</v>
      </c>
      <c r="AO198" s="38">
        <f t="shared" si="225"/>
        <v>7055.43</v>
      </c>
      <c r="AP198" s="38">
        <f t="shared" si="225"/>
        <v>7055.43</v>
      </c>
      <c r="AQ198" s="38">
        <f t="shared" si="225"/>
        <v>7055.43</v>
      </c>
      <c r="AR198" s="38">
        <f t="shared" si="225"/>
        <v>7055.43</v>
      </c>
      <c r="AS198" s="38">
        <f t="shared" si="225"/>
        <v>7055.43</v>
      </c>
      <c r="AT198" s="38">
        <f t="shared" si="225"/>
        <v>7055.43</v>
      </c>
      <c r="AU198" s="38">
        <f t="shared" si="225"/>
        <v>7055.43</v>
      </c>
      <c r="AV198" s="38">
        <f t="shared" si="225"/>
        <v>7055.43</v>
      </c>
      <c r="AW198" s="38">
        <f t="shared" si="225"/>
        <v>7055.43</v>
      </c>
      <c r="AX198" s="38">
        <f t="shared" si="225"/>
        <v>7055.43</v>
      </c>
      <c r="AY198" s="38">
        <f t="shared" si="225"/>
        <v>7055.43</v>
      </c>
      <c r="AZ198" s="38">
        <f t="shared" si="225"/>
        <v>7055.43</v>
      </c>
      <c r="BA198" s="38">
        <f t="shared" si="225"/>
        <v>7055.43</v>
      </c>
      <c r="BB198" s="38">
        <f t="shared" si="225"/>
        <v>7055.43</v>
      </c>
      <c r="BC198" s="38">
        <f t="shared" si="225"/>
        <v>7055.43</v>
      </c>
      <c r="BD198" s="38">
        <f t="shared" si="225"/>
        <v>7055.43</v>
      </c>
      <c r="BE198" s="38">
        <f t="shared" si="225"/>
        <v>7055.43</v>
      </c>
      <c r="BF198" s="38">
        <f t="shared" si="225"/>
        <v>7055.43</v>
      </c>
      <c r="BG198" s="38">
        <f t="shared" si="225"/>
        <v>7055.43</v>
      </c>
      <c r="BH198" s="38">
        <f t="shared" si="225"/>
        <v>7055.43</v>
      </c>
      <c r="BI198" s="38">
        <f t="shared" si="225"/>
        <v>7055.43</v>
      </c>
      <c r="BJ198" s="38">
        <f t="shared" si="225"/>
        <v>7055.43</v>
      </c>
      <c r="BK198" s="38">
        <f t="shared" si="225"/>
        <v>7055.43</v>
      </c>
      <c r="BL198" s="38">
        <f t="shared" si="225"/>
        <v>7055.43</v>
      </c>
      <c r="BM198" s="38">
        <f t="shared" si="225"/>
        <v>7055.43</v>
      </c>
      <c r="BN198" s="38">
        <f t="shared" si="225"/>
        <v>7055.43</v>
      </c>
      <c r="BO198" s="38">
        <f t="shared" si="225"/>
        <v>7055.43</v>
      </c>
      <c r="BP198" s="38">
        <f aca="true" t="shared" si="226" ref="BP198:EA198">(BP33)</f>
        <v>7055.43</v>
      </c>
      <c r="BQ198" s="38">
        <f t="shared" si="226"/>
        <v>7055.43</v>
      </c>
      <c r="BR198" s="38">
        <f t="shared" si="226"/>
        <v>7055.43</v>
      </c>
      <c r="BS198" s="38">
        <f t="shared" si="226"/>
        <v>7055.43</v>
      </c>
      <c r="BT198" s="38">
        <f t="shared" si="226"/>
        <v>7055.43</v>
      </c>
      <c r="BU198" s="38">
        <f t="shared" si="226"/>
        <v>7055.43</v>
      </c>
      <c r="BV198" s="38">
        <f t="shared" si="226"/>
        <v>7055.43</v>
      </c>
      <c r="BW198" s="38">
        <f t="shared" si="226"/>
        <v>7055.43</v>
      </c>
      <c r="BX198" s="38">
        <f t="shared" si="226"/>
        <v>7055.43</v>
      </c>
      <c r="BY198" s="38">
        <f t="shared" si="226"/>
        <v>7055.43</v>
      </c>
      <c r="BZ198" s="38">
        <f t="shared" si="226"/>
        <v>7055.43</v>
      </c>
      <c r="CA198" s="38">
        <f t="shared" si="226"/>
        <v>7055.43</v>
      </c>
      <c r="CB198" s="38">
        <f t="shared" si="226"/>
        <v>7055.43</v>
      </c>
      <c r="CC198" s="38">
        <f t="shared" si="226"/>
        <v>7055.43</v>
      </c>
      <c r="CD198" s="38">
        <f t="shared" si="226"/>
        <v>7055.43</v>
      </c>
      <c r="CE198" s="38">
        <f t="shared" si="226"/>
        <v>7055.43</v>
      </c>
      <c r="CF198" s="38">
        <f t="shared" si="226"/>
        <v>7055.43</v>
      </c>
      <c r="CG198" s="38">
        <f t="shared" si="226"/>
        <v>7055.43</v>
      </c>
      <c r="CH198" s="38">
        <f t="shared" si="226"/>
        <v>7055.43</v>
      </c>
      <c r="CI198" s="38">
        <f t="shared" si="226"/>
        <v>7055.43</v>
      </c>
      <c r="CJ198" s="38">
        <f t="shared" si="226"/>
        <v>7055.43</v>
      </c>
      <c r="CK198" s="38">
        <f t="shared" si="226"/>
        <v>7055.43</v>
      </c>
      <c r="CL198" s="38">
        <f t="shared" si="226"/>
        <v>7055.43</v>
      </c>
      <c r="CM198" s="38">
        <f t="shared" si="226"/>
        <v>7055.43</v>
      </c>
      <c r="CN198" s="38">
        <f t="shared" si="226"/>
        <v>7055.43</v>
      </c>
      <c r="CO198" s="38">
        <f t="shared" si="226"/>
        <v>7055.43</v>
      </c>
      <c r="CP198" s="38">
        <f t="shared" si="226"/>
        <v>7055.43</v>
      </c>
      <c r="CQ198" s="38">
        <f t="shared" si="226"/>
        <v>7055.43</v>
      </c>
      <c r="CR198" s="38">
        <f t="shared" si="226"/>
        <v>7055.43</v>
      </c>
      <c r="CS198" s="38">
        <f t="shared" si="226"/>
        <v>7055.43</v>
      </c>
      <c r="CT198" s="38">
        <f t="shared" si="226"/>
        <v>7055.43</v>
      </c>
      <c r="CU198" s="38">
        <f t="shared" si="226"/>
        <v>7055.43</v>
      </c>
      <c r="CV198" s="38">
        <f t="shared" si="226"/>
        <v>7055.43</v>
      </c>
      <c r="CW198" s="38">
        <f t="shared" si="226"/>
        <v>7055.43</v>
      </c>
      <c r="CX198" s="38">
        <f t="shared" si="226"/>
        <v>7055.43</v>
      </c>
      <c r="CY198" s="38">
        <f t="shared" si="226"/>
        <v>7055.43</v>
      </c>
      <c r="CZ198" s="38">
        <f t="shared" si="226"/>
        <v>7055.43</v>
      </c>
      <c r="DA198" s="38">
        <f t="shared" si="226"/>
        <v>7055.43</v>
      </c>
      <c r="DB198" s="38">
        <f t="shared" si="226"/>
        <v>7055.43</v>
      </c>
      <c r="DC198" s="38">
        <f t="shared" si="226"/>
        <v>7055.43</v>
      </c>
      <c r="DD198" s="38">
        <f t="shared" si="226"/>
        <v>7055.43</v>
      </c>
      <c r="DE198" s="38">
        <f t="shared" si="226"/>
        <v>7055.43</v>
      </c>
      <c r="DF198" s="38">
        <f t="shared" si="226"/>
        <v>7055.43</v>
      </c>
      <c r="DG198" s="38">
        <f t="shared" si="226"/>
        <v>7055.43</v>
      </c>
      <c r="DH198" s="38">
        <f t="shared" si="226"/>
        <v>7055.43</v>
      </c>
      <c r="DI198" s="38">
        <f t="shared" si="226"/>
        <v>7055.43</v>
      </c>
      <c r="DJ198" s="38">
        <f t="shared" si="226"/>
        <v>7055.43</v>
      </c>
      <c r="DK198" s="38">
        <f t="shared" si="226"/>
        <v>7055.43</v>
      </c>
      <c r="DL198" s="38">
        <f t="shared" si="226"/>
        <v>7055.43</v>
      </c>
      <c r="DM198" s="38">
        <f t="shared" si="226"/>
        <v>7055.43</v>
      </c>
      <c r="DN198" s="38">
        <f t="shared" si="226"/>
        <v>7055.43</v>
      </c>
      <c r="DO198" s="38">
        <f t="shared" si="226"/>
        <v>7055.43</v>
      </c>
      <c r="DP198" s="38">
        <f t="shared" si="226"/>
        <v>7055.43</v>
      </c>
      <c r="DQ198" s="38">
        <f t="shared" si="226"/>
        <v>7055.43</v>
      </c>
      <c r="DR198" s="38">
        <f t="shared" si="226"/>
        <v>7055.43</v>
      </c>
      <c r="DS198" s="38">
        <f t="shared" si="226"/>
        <v>7055.43</v>
      </c>
      <c r="DT198" s="38">
        <f t="shared" si="226"/>
        <v>7055.43</v>
      </c>
      <c r="DU198" s="38">
        <f t="shared" si="226"/>
        <v>7055.43</v>
      </c>
      <c r="DV198" s="38">
        <f t="shared" si="226"/>
        <v>7055.43</v>
      </c>
      <c r="DW198" s="38">
        <f t="shared" si="226"/>
        <v>7055.43</v>
      </c>
      <c r="DX198" s="38">
        <f t="shared" si="226"/>
        <v>7055.43</v>
      </c>
      <c r="DY198" s="38">
        <f t="shared" si="226"/>
        <v>7055.43</v>
      </c>
      <c r="DZ198" s="38">
        <f t="shared" si="226"/>
        <v>7055.43</v>
      </c>
      <c r="EA198" s="38">
        <f t="shared" si="226"/>
        <v>7055.43</v>
      </c>
      <c r="EB198" s="38">
        <f aca="true" t="shared" si="227" ref="EB198:FX198">(EB33)</f>
        <v>7055.43</v>
      </c>
      <c r="EC198" s="38">
        <f t="shared" si="227"/>
        <v>7055.43</v>
      </c>
      <c r="ED198" s="38">
        <f t="shared" si="227"/>
        <v>7055.43</v>
      </c>
      <c r="EE198" s="38">
        <f t="shared" si="227"/>
        <v>7055.43</v>
      </c>
      <c r="EF198" s="38">
        <f t="shared" si="227"/>
        <v>7055.43</v>
      </c>
      <c r="EG198" s="38">
        <f t="shared" si="227"/>
        <v>7055.43</v>
      </c>
      <c r="EH198" s="38">
        <f t="shared" si="227"/>
        <v>7055.43</v>
      </c>
      <c r="EI198" s="38">
        <f t="shared" si="227"/>
        <v>7055.43</v>
      </c>
      <c r="EJ198" s="38">
        <f t="shared" si="227"/>
        <v>7055.43</v>
      </c>
      <c r="EK198" s="38">
        <f t="shared" si="227"/>
        <v>7055.43</v>
      </c>
      <c r="EL198" s="38">
        <f t="shared" si="227"/>
        <v>7055.43</v>
      </c>
      <c r="EM198" s="38">
        <f t="shared" si="227"/>
        <v>7055.43</v>
      </c>
      <c r="EN198" s="38">
        <f t="shared" si="227"/>
        <v>7055.43</v>
      </c>
      <c r="EO198" s="38">
        <f t="shared" si="227"/>
        <v>7055.43</v>
      </c>
      <c r="EP198" s="38">
        <f t="shared" si="227"/>
        <v>7055.43</v>
      </c>
      <c r="EQ198" s="38">
        <f t="shared" si="227"/>
        <v>7055.43</v>
      </c>
      <c r="ER198" s="38">
        <f t="shared" si="227"/>
        <v>7055.43</v>
      </c>
      <c r="ES198" s="38">
        <f t="shared" si="227"/>
        <v>7055.43</v>
      </c>
      <c r="ET198" s="38">
        <f t="shared" si="227"/>
        <v>7055.43</v>
      </c>
      <c r="EU198" s="38">
        <f t="shared" si="227"/>
        <v>7055.43</v>
      </c>
      <c r="EV198" s="38">
        <f t="shared" si="227"/>
        <v>7055.43</v>
      </c>
      <c r="EW198" s="38">
        <f t="shared" si="227"/>
        <v>7055.43</v>
      </c>
      <c r="EX198" s="38">
        <f t="shared" si="227"/>
        <v>7055.43</v>
      </c>
      <c r="EY198" s="38">
        <f t="shared" si="227"/>
        <v>7055.43</v>
      </c>
      <c r="EZ198" s="38">
        <f t="shared" si="227"/>
        <v>7055.43</v>
      </c>
      <c r="FA198" s="38">
        <f t="shared" si="227"/>
        <v>7055.43</v>
      </c>
      <c r="FB198" s="38">
        <f t="shared" si="227"/>
        <v>7055.43</v>
      </c>
      <c r="FC198" s="38">
        <f t="shared" si="227"/>
        <v>7055.43</v>
      </c>
      <c r="FD198" s="38">
        <f t="shared" si="227"/>
        <v>7055.43</v>
      </c>
      <c r="FE198" s="38">
        <f t="shared" si="227"/>
        <v>7055.43</v>
      </c>
      <c r="FF198" s="38">
        <f t="shared" si="227"/>
        <v>7055.43</v>
      </c>
      <c r="FG198" s="38">
        <f t="shared" si="227"/>
        <v>7055.43</v>
      </c>
      <c r="FH198" s="38">
        <f t="shared" si="227"/>
        <v>7055.43</v>
      </c>
      <c r="FI198" s="38">
        <f t="shared" si="227"/>
        <v>7055.43</v>
      </c>
      <c r="FJ198" s="38">
        <f t="shared" si="227"/>
        <v>7055.43</v>
      </c>
      <c r="FK198" s="38">
        <f t="shared" si="227"/>
        <v>7055.43</v>
      </c>
      <c r="FL198" s="38">
        <f t="shared" si="227"/>
        <v>7055.43</v>
      </c>
      <c r="FM198" s="38">
        <f t="shared" si="227"/>
        <v>7055.43</v>
      </c>
      <c r="FN198" s="38">
        <f t="shared" si="227"/>
        <v>7055.43</v>
      </c>
      <c r="FO198" s="38">
        <f t="shared" si="227"/>
        <v>7055.43</v>
      </c>
      <c r="FP198" s="38">
        <f t="shared" si="227"/>
        <v>7055.43</v>
      </c>
      <c r="FQ198" s="38">
        <f t="shared" si="227"/>
        <v>7055.43</v>
      </c>
      <c r="FR198" s="38">
        <f t="shared" si="227"/>
        <v>7055.43</v>
      </c>
      <c r="FS198" s="38">
        <f t="shared" si="227"/>
        <v>7055.43</v>
      </c>
      <c r="FT198" s="38">
        <f t="shared" si="227"/>
        <v>7055.43</v>
      </c>
      <c r="FU198" s="38">
        <f t="shared" si="227"/>
        <v>7055.43</v>
      </c>
      <c r="FV198" s="38">
        <f t="shared" si="227"/>
        <v>7055.43</v>
      </c>
      <c r="FW198" s="38">
        <f t="shared" si="227"/>
        <v>7055.43</v>
      </c>
      <c r="FX198" s="38">
        <f t="shared" si="227"/>
        <v>7055.43</v>
      </c>
      <c r="FY198" s="21"/>
      <c r="FZ198" s="38"/>
      <c r="GA198" s="38"/>
      <c r="GB198" s="38"/>
      <c r="GC198" s="38"/>
      <c r="GD198" s="38"/>
      <c r="GG198" s="12"/>
    </row>
    <row r="199" spans="1:186" ht="15">
      <c r="A199" s="11" t="s">
        <v>520</v>
      </c>
      <c r="B199" s="2" t="s">
        <v>521</v>
      </c>
      <c r="C199" s="21">
        <f>(C96)</f>
        <v>5815.5</v>
      </c>
      <c r="D199" s="21">
        <f aca="true" t="shared" si="228" ref="D199:BO199">(D96)</f>
        <v>38247.5</v>
      </c>
      <c r="E199" s="21">
        <f t="shared" si="228"/>
        <v>7221.4</v>
      </c>
      <c r="F199" s="21">
        <f t="shared" si="228"/>
        <v>15458.9</v>
      </c>
      <c r="G199" s="21">
        <f t="shared" si="228"/>
        <v>1047.6</v>
      </c>
      <c r="H199" s="21">
        <f t="shared" si="228"/>
        <v>952.5</v>
      </c>
      <c r="I199" s="21">
        <f t="shared" si="228"/>
        <v>10051.4</v>
      </c>
      <c r="J199" s="21">
        <f t="shared" si="228"/>
        <v>2097.6000000000004</v>
      </c>
      <c r="K199" s="21">
        <f t="shared" si="228"/>
        <v>297.4</v>
      </c>
      <c r="L199" s="21">
        <f t="shared" si="228"/>
        <v>2931.4</v>
      </c>
      <c r="M199" s="21">
        <f t="shared" si="228"/>
        <v>1489.5</v>
      </c>
      <c r="N199" s="21">
        <f t="shared" si="228"/>
        <v>49785</v>
      </c>
      <c r="O199" s="21">
        <f t="shared" si="228"/>
        <v>14928</v>
      </c>
      <c r="P199" s="21">
        <f t="shared" si="228"/>
        <v>157.1</v>
      </c>
      <c r="Q199" s="21">
        <f t="shared" si="228"/>
        <v>36461.8</v>
      </c>
      <c r="R199" s="21">
        <f t="shared" si="228"/>
        <v>453.59999999999997</v>
      </c>
      <c r="S199" s="21">
        <f t="shared" si="228"/>
        <v>1482.3</v>
      </c>
      <c r="T199" s="21">
        <f t="shared" si="228"/>
        <v>147</v>
      </c>
      <c r="U199" s="21">
        <f t="shared" si="228"/>
        <v>67.2</v>
      </c>
      <c r="V199" s="21">
        <f t="shared" si="228"/>
        <v>270</v>
      </c>
      <c r="W199" s="21">
        <f t="shared" si="228"/>
        <v>65.5</v>
      </c>
      <c r="X199" s="21">
        <f t="shared" si="228"/>
        <v>48.7</v>
      </c>
      <c r="Y199" s="21">
        <f t="shared" si="228"/>
        <v>528.6</v>
      </c>
      <c r="Z199" s="21">
        <f t="shared" si="228"/>
        <v>269.3</v>
      </c>
      <c r="AA199" s="21">
        <f t="shared" si="228"/>
        <v>26120.2</v>
      </c>
      <c r="AB199" s="21">
        <f t="shared" si="228"/>
        <v>28201.5</v>
      </c>
      <c r="AC199" s="21">
        <f t="shared" si="228"/>
        <v>935</v>
      </c>
      <c r="AD199" s="21">
        <f t="shared" si="228"/>
        <v>1068.8</v>
      </c>
      <c r="AE199" s="21">
        <f t="shared" si="228"/>
        <v>114.5</v>
      </c>
      <c r="AF199" s="21">
        <f t="shared" si="228"/>
        <v>175.6</v>
      </c>
      <c r="AG199" s="21">
        <f t="shared" si="228"/>
        <v>907.1</v>
      </c>
      <c r="AH199" s="21">
        <f t="shared" si="228"/>
        <v>1050</v>
      </c>
      <c r="AI199" s="21">
        <f t="shared" si="228"/>
        <v>328.4</v>
      </c>
      <c r="AJ199" s="21">
        <f t="shared" si="228"/>
        <v>253.70000000000002</v>
      </c>
      <c r="AK199" s="21">
        <f t="shared" si="228"/>
        <v>235.9</v>
      </c>
      <c r="AL199" s="21">
        <f t="shared" si="228"/>
        <v>270.5</v>
      </c>
      <c r="AM199" s="21">
        <f t="shared" si="228"/>
        <v>485.6</v>
      </c>
      <c r="AN199" s="21">
        <f t="shared" si="228"/>
        <v>449</v>
      </c>
      <c r="AO199" s="21">
        <f t="shared" si="228"/>
        <v>5063.4</v>
      </c>
      <c r="AP199" s="21">
        <f t="shared" si="228"/>
        <v>74870.5</v>
      </c>
      <c r="AQ199" s="21">
        <f t="shared" si="228"/>
        <v>267</v>
      </c>
      <c r="AR199" s="21">
        <f t="shared" si="228"/>
        <v>56594.4</v>
      </c>
      <c r="AS199" s="21">
        <f t="shared" si="228"/>
        <v>6124.599999999999</v>
      </c>
      <c r="AT199" s="21">
        <f t="shared" si="228"/>
        <v>2572.3</v>
      </c>
      <c r="AU199" s="21">
        <f t="shared" si="228"/>
        <v>357.7</v>
      </c>
      <c r="AV199" s="21">
        <f t="shared" si="228"/>
        <v>306</v>
      </c>
      <c r="AW199" s="21">
        <f t="shared" si="228"/>
        <v>222.4</v>
      </c>
      <c r="AX199" s="21">
        <f t="shared" si="228"/>
        <v>45.800000000000004</v>
      </c>
      <c r="AY199" s="21">
        <f t="shared" si="228"/>
        <v>582.3</v>
      </c>
      <c r="AZ199" s="21">
        <f t="shared" si="228"/>
        <v>10355.099999999999</v>
      </c>
      <c r="BA199" s="21">
        <f t="shared" si="228"/>
        <v>8575.3</v>
      </c>
      <c r="BB199" s="21">
        <f t="shared" si="228"/>
        <v>7208.6</v>
      </c>
      <c r="BC199" s="21">
        <f t="shared" si="228"/>
        <v>30041.800000000003</v>
      </c>
      <c r="BD199" s="21">
        <f t="shared" si="228"/>
        <v>4405.3</v>
      </c>
      <c r="BE199" s="21">
        <f t="shared" si="228"/>
        <v>1434.5</v>
      </c>
      <c r="BF199" s="21">
        <f t="shared" si="228"/>
        <v>22408.9</v>
      </c>
      <c r="BG199" s="21">
        <f t="shared" si="228"/>
        <v>942.2</v>
      </c>
      <c r="BH199" s="21">
        <f t="shared" si="228"/>
        <v>648.5</v>
      </c>
      <c r="BI199" s="21">
        <f t="shared" si="228"/>
        <v>238.6</v>
      </c>
      <c r="BJ199" s="21">
        <f t="shared" si="228"/>
        <v>5667.7</v>
      </c>
      <c r="BK199" s="21">
        <f t="shared" si="228"/>
        <v>13952.2</v>
      </c>
      <c r="BL199" s="21">
        <f t="shared" si="228"/>
        <v>165.8</v>
      </c>
      <c r="BM199" s="21">
        <f t="shared" si="228"/>
        <v>305.5</v>
      </c>
      <c r="BN199" s="21">
        <f t="shared" si="228"/>
        <v>3775.8</v>
      </c>
      <c r="BO199" s="21">
        <f t="shared" si="228"/>
        <v>1630.8999999999999</v>
      </c>
      <c r="BP199" s="21">
        <f aca="true" t="shared" si="229" ref="BP199:EA199">(BP96)</f>
        <v>207.7</v>
      </c>
      <c r="BQ199" s="21">
        <f t="shared" si="229"/>
        <v>5334</v>
      </c>
      <c r="BR199" s="21">
        <f t="shared" si="229"/>
        <v>4530.5</v>
      </c>
      <c r="BS199" s="21">
        <f t="shared" si="229"/>
        <v>1153.2</v>
      </c>
      <c r="BT199" s="21">
        <f t="shared" si="229"/>
        <v>331</v>
      </c>
      <c r="BU199" s="21">
        <f t="shared" si="229"/>
        <v>446.70000000000005</v>
      </c>
      <c r="BV199" s="21">
        <f t="shared" si="229"/>
        <v>1301.6000000000001</v>
      </c>
      <c r="BW199" s="21">
        <f t="shared" si="229"/>
        <v>1724</v>
      </c>
      <c r="BX199" s="21">
        <f t="shared" si="229"/>
        <v>82.39999999999999</v>
      </c>
      <c r="BY199" s="21">
        <f t="shared" si="229"/>
        <v>573.3000000000001</v>
      </c>
      <c r="BZ199" s="21">
        <f t="shared" si="229"/>
        <v>234.10000000000002</v>
      </c>
      <c r="CA199" s="21">
        <f t="shared" si="229"/>
        <v>188.10000000000002</v>
      </c>
      <c r="CB199" s="21">
        <f t="shared" si="229"/>
        <v>80816.3</v>
      </c>
      <c r="CC199" s="21">
        <f t="shared" si="229"/>
        <v>175.8</v>
      </c>
      <c r="CD199" s="21">
        <f t="shared" si="229"/>
        <v>79.1</v>
      </c>
      <c r="CE199" s="21">
        <f t="shared" si="229"/>
        <v>149.89999999999998</v>
      </c>
      <c r="CF199" s="21">
        <f t="shared" si="229"/>
        <v>117</v>
      </c>
      <c r="CG199" s="21">
        <f t="shared" si="229"/>
        <v>183</v>
      </c>
      <c r="CH199" s="21">
        <f t="shared" si="229"/>
        <v>121.3</v>
      </c>
      <c r="CI199" s="21">
        <f t="shared" si="229"/>
        <v>735.8</v>
      </c>
      <c r="CJ199" s="21">
        <f t="shared" si="229"/>
        <v>1088.5</v>
      </c>
      <c r="CK199" s="21">
        <f t="shared" si="229"/>
        <v>4792.7</v>
      </c>
      <c r="CL199" s="21">
        <f t="shared" si="229"/>
        <v>1323.2</v>
      </c>
      <c r="CM199" s="21">
        <f t="shared" si="229"/>
        <v>770.2</v>
      </c>
      <c r="CN199" s="21">
        <f t="shared" si="229"/>
        <v>26075</v>
      </c>
      <c r="CO199" s="21">
        <f t="shared" si="229"/>
        <v>14639.4</v>
      </c>
      <c r="CP199" s="21">
        <f t="shared" si="229"/>
        <v>1126.2</v>
      </c>
      <c r="CQ199" s="21">
        <f t="shared" si="229"/>
        <v>1435.8</v>
      </c>
      <c r="CR199" s="21">
        <f t="shared" si="229"/>
        <v>198.3</v>
      </c>
      <c r="CS199" s="21">
        <f t="shared" si="229"/>
        <v>337.6</v>
      </c>
      <c r="CT199" s="21">
        <f t="shared" si="229"/>
        <v>110.7</v>
      </c>
      <c r="CU199" s="21">
        <f t="shared" si="229"/>
        <v>33.6</v>
      </c>
      <c r="CV199" s="21">
        <f t="shared" si="229"/>
        <v>55.5</v>
      </c>
      <c r="CW199" s="21">
        <f t="shared" si="229"/>
        <v>167.1</v>
      </c>
      <c r="CX199" s="21">
        <f t="shared" si="229"/>
        <v>451.5</v>
      </c>
      <c r="CY199" s="21">
        <f t="shared" si="229"/>
        <v>50.900000000000006</v>
      </c>
      <c r="CZ199" s="21">
        <f t="shared" si="229"/>
        <v>2300.6</v>
      </c>
      <c r="DA199" s="21">
        <f t="shared" si="229"/>
        <v>180</v>
      </c>
      <c r="DB199" s="21">
        <f t="shared" si="229"/>
        <v>308</v>
      </c>
      <c r="DC199" s="21">
        <f t="shared" si="229"/>
        <v>172</v>
      </c>
      <c r="DD199" s="21">
        <f t="shared" si="229"/>
        <v>124.9</v>
      </c>
      <c r="DE199" s="21">
        <f t="shared" si="229"/>
        <v>462.8</v>
      </c>
      <c r="DF199" s="21">
        <f t="shared" si="229"/>
        <v>21558.5</v>
      </c>
      <c r="DG199" s="21">
        <f t="shared" si="229"/>
        <v>97.7</v>
      </c>
      <c r="DH199" s="21">
        <f t="shared" si="229"/>
        <v>2224.8</v>
      </c>
      <c r="DI199" s="21">
        <f t="shared" si="229"/>
        <v>2821</v>
      </c>
      <c r="DJ199" s="21">
        <f t="shared" si="229"/>
        <v>665.1</v>
      </c>
      <c r="DK199" s="21">
        <f t="shared" si="229"/>
        <v>367.29999999999995</v>
      </c>
      <c r="DL199" s="21">
        <f t="shared" si="229"/>
        <v>6029</v>
      </c>
      <c r="DM199" s="21">
        <f t="shared" si="229"/>
        <v>311.5</v>
      </c>
      <c r="DN199" s="21">
        <f t="shared" si="229"/>
        <v>1428.3</v>
      </c>
      <c r="DO199" s="21">
        <f t="shared" si="229"/>
        <v>2990.4</v>
      </c>
      <c r="DP199" s="21">
        <f t="shared" si="229"/>
        <v>200.1</v>
      </c>
      <c r="DQ199" s="21">
        <f t="shared" si="229"/>
        <v>497.29999999999995</v>
      </c>
      <c r="DR199" s="21">
        <f t="shared" si="229"/>
        <v>1330.5</v>
      </c>
      <c r="DS199" s="21">
        <f t="shared" si="229"/>
        <v>825.9</v>
      </c>
      <c r="DT199" s="21">
        <f t="shared" si="229"/>
        <v>174.9</v>
      </c>
      <c r="DU199" s="21">
        <f t="shared" si="229"/>
        <v>411.1</v>
      </c>
      <c r="DV199" s="21">
        <f t="shared" si="229"/>
        <v>199</v>
      </c>
      <c r="DW199" s="21">
        <f t="shared" si="229"/>
        <v>360.6</v>
      </c>
      <c r="DX199" s="21">
        <f t="shared" si="229"/>
        <v>214.3</v>
      </c>
      <c r="DY199" s="21">
        <f t="shared" si="229"/>
        <v>333.6</v>
      </c>
      <c r="DZ199" s="21">
        <f t="shared" si="229"/>
        <v>1115.5</v>
      </c>
      <c r="EA199" s="21">
        <f t="shared" si="229"/>
        <v>520.3</v>
      </c>
      <c r="EB199" s="21">
        <f aca="true" t="shared" si="230" ref="EB199:FX199">(EB96)</f>
        <v>592.2</v>
      </c>
      <c r="EC199" s="21">
        <f t="shared" si="230"/>
        <v>290.2</v>
      </c>
      <c r="ED199" s="21">
        <f t="shared" si="230"/>
        <v>1645.8</v>
      </c>
      <c r="EE199" s="21">
        <f t="shared" si="230"/>
        <v>227.2</v>
      </c>
      <c r="EF199" s="21">
        <f t="shared" si="230"/>
        <v>1571.8999999999999</v>
      </c>
      <c r="EG199" s="21">
        <f t="shared" si="230"/>
        <v>272.7</v>
      </c>
      <c r="EH199" s="21">
        <f t="shared" si="230"/>
        <v>226.9</v>
      </c>
      <c r="EI199" s="21">
        <f t="shared" si="230"/>
        <v>17128.3</v>
      </c>
      <c r="EJ199" s="21">
        <f t="shared" si="230"/>
        <v>8579.9</v>
      </c>
      <c r="EK199" s="21">
        <f t="shared" si="230"/>
        <v>647.8</v>
      </c>
      <c r="EL199" s="21">
        <f t="shared" si="230"/>
        <v>454.1</v>
      </c>
      <c r="EM199" s="21">
        <f t="shared" si="230"/>
        <v>569</v>
      </c>
      <c r="EN199" s="21">
        <f t="shared" si="230"/>
        <v>1041.6</v>
      </c>
      <c r="EO199" s="21">
        <f t="shared" si="230"/>
        <v>469.3</v>
      </c>
      <c r="EP199" s="21">
        <f t="shared" si="230"/>
        <v>392.79999999999995</v>
      </c>
      <c r="EQ199" s="21">
        <f t="shared" si="230"/>
        <v>2234.7</v>
      </c>
      <c r="ER199" s="21">
        <f t="shared" si="230"/>
        <v>378.6</v>
      </c>
      <c r="ES199" s="21">
        <f t="shared" si="230"/>
        <v>116.5</v>
      </c>
      <c r="ET199" s="21">
        <f t="shared" si="230"/>
        <v>199.6</v>
      </c>
      <c r="EU199" s="21">
        <f t="shared" si="230"/>
        <v>580.1</v>
      </c>
      <c r="EV199" s="21">
        <f t="shared" si="230"/>
        <v>67.3</v>
      </c>
      <c r="EW199" s="21">
        <f t="shared" si="230"/>
        <v>721.6</v>
      </c>
      <c r="EX199" s="21">
        <f t="shared" si="230"/>
        <v>259.5</v>
      </c>
      <c r="EY199" s="21">
        <f t="shared" si="230"/>
        <v>240</v>
      </c>
      <c r="EZ199" s="21">
        <f t="shared" si="230"/>
        <v>124.4</v>
      </c>
      <c r="FA199" s="21">
        <f t="shared" si="230"/>
        <v>2940.8</v>
      </c>
      <c r="FB199" s="21">
        <f t="shared" si="230"/>
        <v>411</v>
      </c>
      <c r="FC199" s="21">
        <f t="shared" si="230"/>
        <v>2667.4</v>
      </c>
      <c r="FD199" s="21">
        <f t="shared" si="230"/>
        <v>369.8</v>
      </c>
      <c r="FE199" s="21">
        <f t="shared" si="230"/>
        <v>101</v>
      </c>
      <c r="FF199" s="21">
        <f t="shared" si="230"/>
        <v>186.7</v>
      </c>
      <c r="FG199" s="21">
        <f t="shared" si="230"/>
        <v>107</v>
      </c>
      <c r="FH199" s="21">
        <f t="shared" si="230"/>
        <v>94.8</v>
      </c>
      <c r="FI199" s="21">
        <f t="shared" si="230"/>
        <v>1811.3</v>
      </c>
      <c r="FJ199" s="21">
        <f t="shared" si="230"/>
        <v>1749.9</v>
      </c>
      <c r="FK199" s="21">
        <f t="shared" si="230"/>
        <v>2143.3</v>
      </c>
      <c r="FL199" s="21">
        <f t="shared" si="230"/>
        <v>4315.9</v>
      </c>
      <c r="FM199" s="21">
        <f t="shared" si="230"/>
        <v>3075.9</v>
      </c>
      <c r="FN199" s="21">
        <f t="shared" si="230"/>
        <v>18867</v>
      </c>
      <c r="FO199" s="21">
        <f t="shared" si="230"/>
        <v>1104.1999999999998</v>
      </c>
      <c r="FP199" s="21">
        <f t="shared" si="230"/>
        <v>2280.4</v>
      </c>
      <c r="FQ199" s="21">
        <f t="shared" si="230"/>
        <v>831.5</v>
      </c>
      <c r="FR199" s="21">
        <f t="shared" si="230"/>
        <v>147.3</v>
      </c>
      <c r="FS199" s="21">
        <f t="shared" si="230"/>
        <v>163.9</v>
      </c>
      <c r="FT199" s="21">
        <f t="shared" si="230"/>
        <v>95.39999999999999</v>
      </c>
      <c r="FU199" s="21">
        <f t="shared" si="230"/>
        <v>782.9</v>
      </c>
      <c r="FV199" s="21">
        <f t="shared" si="230"/>
        <v>670.4</v>
      </c>
      <c r="FW199" s="21">
        <f t="shared" si="230"/>
        <v>137.3</v>
      </c>
      <c r="FX199" s="21">
        <f t="shared" si="230"/>
        <v>82</v>
      </c>
      <c r="FY199" s="21"/>
      <c r="FZ199" s="38"/>
      <c r="GA199" s="38"/>
      <c r="GB199" s="38"/>
      <c r="GC199" s="38"/>
      <c r="GD199" s="38"/>
    </row>
    <row r="200" spans="1:189" ht="15">
      <c r="A200" s="11" t="s">
        <v>522</v>
      </c>
      <c r="B200" s="2" t="s">
        <v>523</v>
      </c>
      <c r="C200" s="21">
        <f>C34</f>
        <v>6795</v>
      </c>
      <c r="D200" s="21">
        <f aca="true" t="shared" si="231" ref="D200:BO200">D34</f>
        <v>6795</v>
      </c>
      <c r="E200" s="21">
        <f t="shared" si="231"/>
        <v>6795</v>
      </c>
      <c r="F200" s="21">
        <f t="shared" si="231"/>
        <v>6795</v>
      </c>
      <c r="G200" s="21">
        <f t="shared" si="231"/>
        <v>6795</v>
      </c>
      <c r="H200" s="21">
        <f t="shared" si="231"/>
        <v>6795</v>
      </c>
      <c r="I200" s="21">
        <f t="shared" si="231"/>
        <v>6795</v>
      </c>
      <c r="J200" s="21">
        <f t="shared" si="231"/>
        <v>6795</v>
      </c>
      <c r="K200" s="21">
        <f t="shared" si="231"/>
        <v>6795</v>
      </c>
      <c r="L200" s="21">
        <f t="shared" si="231"/>
        <v>6795</v>
      </c>
      <c r="M200" s="21">
        <f t="shared" si="231"/>
        <v>6795</v>
      </c>
      <c r="N200" s="21">
        <f t="shared" si="231"/>
        <v>6795</v>
      </c>
      <c r="O200" s="21">
        <f t="shared" si="231"/>
        <v>6795</v>
      </c>
      <c r="P200" s="21">
        <f t="shared" si="231"/>
        <v>6795</v>
      </c>
      <c r="Q200" s="21">
        <f t="shared" si="231"/>
        <v>6795</v>
      </c>
      <c r="R200" s="21">
        <f t="shared" si="231"/>
        <v>6795</v>
      </c>
      <c r="S200" s="21">
        <f t="shared" si="231"/>
        <v>6795</v>
      </c>
      <c r="T200" s="21">
        <f t="shared" si="231"/>
        <v>6795</v>
      </c>
      <c r="U200" s="21">
        <f t="shared" si="231"/>
        <v>6795</v>
      </c>
      <c r="V200" s="21">
        <f t="shared" si="231"/>
        <v>6795</v>
      </c>
      <c r="W200" s="21">
        <f t="shared" si="231"/>
        <v>6795</v>
      </c>
      <c r="X200" s="21">
        <f t="shared" si="231"/>
        <v>6795</v>
      </c>
      <c r="Y200" s="21">
        <f t="shared" si="231"/>
        <v>6795</v>
      </c>
      <c r="Z200" s="21">
        <f t="shared" si="231"/>
        <v>6795</v>
      </c>
      <c r="AA200" s="21">
        <f t="shared" si="231"/>
        <v>6795</v>
      </c>
      <c r="AB200" s="21">
        <f t="shared" si="231"/>
        <v>6795</v>
      </c>
      <c r="AC200" s="21">
        <f t="shared" si="231"/>
        <v>6795</v>
      </c>
      <c r="AD200" s="21">
        <f t="shared" si="231"/>
        <v>6795</v>
      </c>
      <c r="AE200" s="21">
        <f t="shared" si="231"/>
        <v>6795</v>
      </c>
      <c r="AF200" s="21">
        <f t="shared" si="231"/>
        <v>6795</v>
      </c>
      <c r="AG200" s="21">
        <f t="shared" si="231"/>
        <v>6795</v>
      </c>
      <c r="AH200" s="21">
        <f t="shared" si="231"/>
        <v>6795</v>
      </c>
      <c r="AI200" s="21">
        <f t="shared" si="231"/>
        <v>6795</v>
      </c>
      <c r="AJ200" s="21">
        <f t="shared" si="231"/>
        <v>6795</v>
      </c>
      <c r="AK200" s="21">
        <f t="shared" si="231"/>
        <v>6795</v>
      </c>
      <c r="AL200" s="21">
        <f t="shared" si="231"/>
        <v>6795</v>
      </c>
      <c r="AM200" s="21">
        <f t="shared" si="231"/>
        <v>6795</v>
      </c>
      <c r="AN200" s="21">
        <f t="shared" si="231"/>
        <v>6795</v>
      </c>
      <c r="AO200" s="21">
        <f t="shared" si="231"/>
        <v>6795</v>
      </c>
      <c r="AP200" s="21">
        <f t="shared" si="231"/>
        <v>6795</v>
      </c>
      <c r="AQ200" s="21">
        <f t="shared" si="231"/>
        <v>6795</v>
      </c>
      <c r="AR200" s="21">
        <f t="shared" si="231"/>
        <v>6795</v>
      </c>
      <c r="AS200" s="21">
        <f t="shared" si="231"/>
        <v>6795</v>
      </c>
      <c r="AT200" s="21">
        <f t="shared" si="231"/>
        <v>6795</v>
      </c>
      <c r="AU200" s="21">
        <f t="shared" si="231"/>
        <v>6795</v>
      </c>
      <c r="AV200" s="21">
        <f t="shared" si="231"/>
        <v>6795</v>
      </c>
      <c r="AW200" s="21">
        <f t="shared" si="231"/>
        <v>6795</v>
      </c>
      <c r="AX200" s="21">
        <f t="shared" si="231"/>
        <v>6795</v>
      </c>
      <c r="AY200" s="21">
        <f t="shared" si="231"/>
        <v>6795</v>
      </c>
      <c r="AZ200" s="21">
        <f t="shared" si="231"/>
        <v>6795</v>
      </c>
      <c r="BA200" s="21">
        <f t="shared" si="231"/>
        <v>6795</v>
      </c>
      <c r="BB200" s="21">
        <f t="shared" si="231"/>
        <v>6795</v>
      </c>
      <c r="BC200" s="21">
        <f t="shared" si="231"/>
        <v>6795</v>
      </c>
      <c r="BD200" s="21">
        <f t="shared" si="231"/>
        <v>6795</v>
      </c>
      <c r="BE200" s="21">
        <f t="shared" si="231"/>
        <v>6795</v>
      </c>
      <c r="BF200" s="21">
        <f t="shared" si="231"/>
        <v>6795</v>
      </c>
      <c r="BG200" s="21">
        <f t="shared" si="231"/>
        <v>6795</v>
      </c>
      <c r="BH200" s="21">
        <f t="shared" si="231"/>
        <v>6795</v>
      </c>
      <c r="BI200" s="21">
        <f t="shared" si="231"/>
        <v>6795</v>
      </c>
      <c r="BJ200" s="21">
        <f t="shared" si="231"/>
        <v>6795</v>
      </c>
      <c r="BK200" s="21">
        <f t="shared" si="231"/>
        <v>6795</v>
      </c>
      <c r="BL200" s="21">
        <f t="shared" si="231"/>
        <v>6795</v>
      </c>
      <c r="BM200" s="21">
        <f t="shared" si="231"/>
        <v>6795</v>
      </c>
      <c r="BN200" s="21">
        <f t="shared" si="231"/>
        <v>6795</v>
      </c>
      <c r="BO200" s="21">
        <f t="shared" si="231"/>
        <v>6795</v>
      </c>
      <c r="BP200" s="21">
        <f aca="true" t="shared" si="232" ref="BP200:EA200">BP34</f>
        <v>6795</v>
      </c>
      <c r="BQ200" s="21">
        <f t="shared" si="232"/>
        <v>6795</v>
      </c>
      <c r="BR200" s="21">
        <f t="shared" si="232"/>
        <v>6795</v>
      </c>
      <c r="BS200" s="21">
        <f t="shared" si="232"/>
        <v>6795</v>
      </c>
      <c r="BT200" s="21">
        <f t="shared" si="232"/>
        <v>6795</v>
      </c>
      <c r="BU200" s="21">
        <f t="shared" si="232"/>
        <v>6795</v>
      </c>
      <c r="BV200" s="21">
        <f t="shared" si="232"/>
        <v>6795</v>
      </c>
      <c r="BW200" s="21">
        <f t="shared" si="232"/>
        <v>6795</v>
      </c>
      <c r="BX200" s="21">
        <f t="shared" si="232"/>
        <v>6795</v>
      </c>
      <c r="BY200" s="21">
        <f t="shared" si="232"/>
        <v>6795</v>
      </c>
      <c r="BZ200" s="21">
        <f t="shared" si="232"/>
        <v>6795</v>
      </c>
      <c r="CA200" s="21">
        <f t="shared" si="232"/>
        <v>6795</v>
      </c>
      <c r="CB200" s="21">
        <f t="shared" si="232"/>
        <v>6795</v>
      </c>
      <c r="CC200" s="21">
        <f t="shared" si="232"/>
        <v>6795</v>
      </c>
      <c r="CD200" s="21">
        <f t="shared" si="232"/>
        <v>6795</v>
      </c>
      <c r="CE200" s="21">
        <f t="shared" si="232"/>
        <v>6795</v>
      </c>
      <c r="CF200" s="21">
        <f t="shared" si="232"/>
        <v>6795</v>
      </c>
      <c r="CG200" s="21">
        <f t="shared" si="232"/>
        <v>6795</v>
      </c>
      <c r="CH200" s="21">
        <f t="shared" si="232"/>
        <v>6795</v>
      </c>
      <c r="CI200" s="21">
        <f t="shared" si="232"/>
        <v>6795</v>
      </c>
      <c r="CJ200" s="21">
        <f t="shared" si="232"/>
        <v>6795</v>
      </c>
      <c r="CK200" s="21">
        <f t="shared" si="232"/>
        <v>6795</v>
      </c>
      <c r="CL200" s="21">
        <f t="shared" si="232"/>
        <v>6795</v>
      </c>
      <c r="CM200" s="21">
        <f t="shared" si="232"/>
        <v>6795</v>
      </c>
      <c r="CN200" s="21">
        <f t="shared" si="232"/>
        <v>6795</v>
      </c>
      <c r="CO200" s="21">
        <f t="shared" si="232"/>
        <v>6795</v>
      </c>
      <c r="CP200" s="21">
        <f t="shared" si="232"/>
        <v>6795</v>
      </c>
      <c r="CQ200" s="21">
        <f t="shared" si="232"/>
        <v>6795</v>
      </c>
      <c r="CR200" s="21">
        <f t="shared" si="232"/>
        <v>6795</v>
      </c>
      <c r="CS200" s="21">
        <f t="shared" si="232"/>
        <v>6795</v>
      </c>
      <c r="CT200" s="21">
        <f t="shared" si="232"/>
        <v>6795</v>
      </c>
      <c r="CU200" s="21">
        <f t="shared" si="232"/>
        <v>6795</v>
      </c>
      <c r="CV200" s="21">
        <f t="shared" si="232"/>
        <v>6795</v>
      </c>
      <c r="CW200" s="21">
        <f t="shared" si="232"/>
        <v>6795</v>
      </c>
      <c r="CX200" s="21">
        <f t="shared" si="232"/>
        <v>6795</v>
      </c>
      <c r="CY200" s="21">
        <f t="shared" si="232"/>
        <v>6795</v>
      </c>
      <c r="CZ200" s="21">
        <f t="shared" si="232"/>
        <v>6795</v>
      </c>
      <c r="DA200" s="21">
        <f t="shared" si="232"/>
        <v>6795</v>
      </c>
      <c r="DB200" s="21">
        <f t="shared" si="232"/>
        <v>6795</v>
      </c>
      <c r="DC200" s="21">
        <f t="shared" si="232"/>
        <v>6795</v>
      </c>
      <c r="DD200" s="21">
        <f t="shared" si="232"/>
        <v>6795</v>
      </c>
      <c r="DE200" s="21">
        <f t="shared" si="232"/>
        <v>6795</v>
      </c>
      <c r="DF200" s="21">
        <f t="shared" si="232"/>
        <v>6795</v>
      </c>
      <c r="DG200" s="21">
        <f t="shared" si="232"/>
        <v>6795</v>
      </c>
      <c r="DH200" s="21">
        <f t="shared" si="232"/>
        <v>6795</v>
      </c>
      <c r="DI200" s="21">
        <f t="shared" si="232"/>
        <v>6795</v>
      </c>
      <c r="DJ200" s="21">
        <f t="shared" si="232"/>
        <v>6795</v>
      </c>
      <c r="DK200" s="21">
        <f t="shared" si="232"/>
        <v>6795</v>
      </c>
      <c r="DL200" s="21">
        <f t="shared" si="232"/>
        <v>6795</v>
      </c>
      <c r="DM200" s="21">
        <f t="shared" si="232"/>
        <v>6795</v>
      </c>
      <c r="DN200" s="21">
        <f t="shared" si="232"/>
        <v>6795</v>
      </c>
      <c r="DO200" s="21">
        <f t="shared" si="232"/>
        <v>6795</v>
      </c>
      <c r="DP200" s="21">
        <f t="shared" si="232"/>
        <v>6795</v>
      </c>
      <c r="DQ200" s="21">
        <f t="shared" si="232"/>
        <v>6795</v>
      </c>
      <c r="DR200" s="21">
        <f t="shared" si="232"/>
        <v>6795</v>
      </c>
      <c r="DS200" s="21">
        <f t="shared" si="232"/>
        <v>6795</v>
      </c>
      <c r="DT200" s="21">
        <f t="shared" si="232"/>
        <v>6795</v>
      </c>
      <c r="DU200" s="21">
        <f t="shared" si="232"/>
        <v>6795</v>
      </c>
      <c r="DV200" s="21">
        <f t="shared" si="232"/>
        <v>6795</v>
      </c>
      <c r="DW200" s="21">
        <f t="shared" si="232"/>
        <v>6795</v>
      </c>
      <c r="DX200" s="21">
        <f t="shared" si="232"/>
        <v>6795</v>
      </c>
      <c r="DY200" s="21">
        <f t="shared" si="232"/>
        <v>6795</v>
      </c>
      <c r="DZ200" s="21">
        <f t="shared" si="232"/>
        <v>6795</v>
      </c>
      <c r="EA200" s="21">
        <f t="shared" si="232"/>
        <v>6795</v>
      </c>
      <c r="EB200" s="21">
        <f aca="true" t="shared" si="233" ref="EB200:FX200">EB34</f>
        <v>6795</v>
      </c>
      <c r="EC200" s="21">
        <f t="shared" si="233"/>
        <v>6795</v>
      </c>
      <c r="ED200" s="21">
        <f t="shared" si="233"/>
        <v>6795</v>
      </c>
      <c r="EE200" s="21">
        <f t="shared" si="233"/>
        <v>6795</v>
      </c>
      <c r="EF200" s="21">
        <f t="shared" si="233"/>
        <v>6795</v>
      </c>
      <c r="EG200" s="21">
        <f t="shared" si="233"/>
        <v>6795</v>
      </c>
      <c r="EH200" s="21">
        <f t="shared" si="233"/>
        <v>6795</v>
      </c>
      <c r="EI200" s="21">
        <f t="shared" si="233"/>
        <v>6795</v>
      </c>
      <c r="EJ200" s="21">
        <f t="shared" si="233"/>
        <v>6795</v>
      </c>
      <c r="EK200" s="21">
        <f t="shared" si="233"/>
        <v>6795</v>
      </c>
      <c r="EL200" s="21">
        <f t="shared" si="233"/>
        <v>6795</v>
      </c>
      <c r="EM200" s="21">
        <f t="shared" si="233"/>
        <v>6795</v>
      </c>
      <c r="EN200" s="21">
        <f t="shared" si="233"/>
        <v>6795</v>
      </c>
      <c r="EO200" s="21">
        <f t="shared" si="233"/>
        <v>6795</v>
      </c>
      <c r="EP200" s="21">
        <f t="shared" si="233"/>
        <v>6795</v>
      </c>
      <c r="EQ200" s="21">
        <f t="shared" si="233"/>
        <v>6795</v>
      </c>
      <c r="ER200" s="21">
        <f t="shared" si="233"/>
        <v>6795</v>
      </c>
      <c r="ES200" s="21">
        <f t="shared" si="233"/>
        <v>6795</v>
      </c>
      <c r="ET200" s="21">
        <f t="shared" si="233"/>
        <v>6795</v>
      </c>
      <c r="EU200" s="21">
        <f t="shared" si="233"/>
        <v>6795</v>
      </c>
      <c r="EV200" s="21">
        <f t="shared" si="233"/>
        <v>6795</v>
      </c>
      <c r="EW200" s="21">
        <f t="shared" si="233"/>
        <v>6795</v>
      </c>
      <c r="EX200" s="21">
        <f t="shared" si="233"/>
        <v>6795</v>
      </c>
      <c r="EY200" s="21">
        <f t="shared" si="233"/>
        <v>6795</v>
      </c>
      <c r="EZ200" s="21">
        <f t="shared" si="233"/>
        <v>6795</v>
      </c>
      <c r="FA200" s="21">
        <f t="shared" si="233"/>
        <v>6795</v>
      </c>
      <c r="FB200" s="21">
        <f t="shared" si="233"/>
        <v>6795</v>
      </c>
      <c r="FC200" s="21">
        <f t="shared" si="233"/>
        <v>6795</v>
      </c>
      <c r="FD200" s="21">
        <f t="shared" si="233"/>
        <v>6795</v>
      </c>
      <c r="FE200" s="21">
        <f t="shared" si="233"/>
        <v>6795</v>
      </c>
      <c r="FF200" s="21">
        <f t="shared" si="233"/>
        <v>6795</v>
      </c>
      <c r="FG200" s="21">
        <f t="shared" si="233"/>
        <v>6795</v>
      </c>
      <c r="FH200" s="21">
        <f t="shared" si="233"/>
        <v>6795</v>
      </c>
      <c r="FI200" s="21">
        <f t="shared" si="233"/>
        <v>6795</v>
      </c>
      <c r="FJ200" s="21">
        <f t="shared" si="233"/>
        <v>6795</v>
      </c>
      <c r="FK200" s="21">
        <f t="shared" si="233"/>
        <v>6795</v>
      </c>
      <c r="FL200" s="21">
        <f t="shared" si="233"/>
        <v>6795</v>
      </c>
      <c r="FM200" s="21">
        <f t="shared" si="233"/>
        <v>6795</v>
      </c>
      <c r="FN200" s="21">
        <f t="shared" si="233"/>
        <v>6795</v>
      </c>
      <c r="FO200" s="21">
        <f t="shared" si="233"/>
        <v>6795</v>
      </c>
      <c r="FP200" s="21">
        <f t="shared" si="233"/>
        <v>6795</v>
      </c>
      <c r="FQ200" s="21">
        <f t="shared" si="233"/>
        <v>6795</v>
      </c>
      <c r="FR200" s="21">
        <f t="shared" si="233"/>
        <v>6795</v>
      </c>
      <c r="FS200" s="21">
        <f t="shared" si="233"/>
        <v>6795</v>
      </c>
      <c r="FT200" s="21">
        <f t="shared" si="233"/>
        <v>6795</v>
      </c>
      <c r="FU200" s="21">
        <f t="shared" si="233"/>
        <v>6795</v>
      </c>
      <c r="FV200" s="21">
        <f t="shared" si="233"/>
        <v>6795</v>
      </c>
      <c r="FW200" s="21">
        <f t="shared" si="233"/>
        <v>6795</v>
      </c>
      <c r="FX200" s="21">
        <f t="shared" si="233"/>
        <v>6795</v>
      </c>
      <c r="FY200" s="21"/>
      <c r="FZ200" s="38"/>
      <c r="GA200" s="38"/>
      <c r="GB200" s="38"/>
      <c r="GC200" s="38"/>
      <c r="GD200" s="38"/>
      <c r="GG200" s="12"/>
    </row>
    <row r="201" spans="1:189" ht="15">
      <c r="A201" s="11" t="s">
        <v>524</v>
      </c>
      <c r="B201" s="7" t="s">
        <v>525</v>
      </c>
      <c r="C201" s="21">
        <f>C99+C100+C97+C98</f>
        <v>1506.5</v>
      </c>
      <c r="D201" s="21">
        <f aca="true" t="shared" si="234" ref="D201:BO201">D99+D100+D97+D98</f>
        <v>4831.5</v>
      </c>
      <c r="E201" s="21">
        <f t="shared" si="234"/>
        <v>0</v>
      </c>
      <c r="F201" s="21">
        <f t="shared" si="234"/>
        <v>0</v>
      </c>
      <c r="G201" s="21">
        <f t="shared" si="234"/>
        <v>0</v>
      </c>
      <c r="H201" s="21">
        <f t="shared" si="234"/>
        <v>0</v>
      </c>
      <c r="I201" s="21">
        <f t="shared" si="234"/>
        <v>2187</v>
      </c>
      <c r="J201" s="21">
        <f t="shared" si="234"/>
        <v>0</v>
      </c>
      <c r="K201" s="21">
        <f t="shared" si="234"/>
        <v>0</v>
      </c>
      <c r="L201" s="21">
        <f t="shared" si="234"/>
        <v>0</v>
      </c>
      <c r="M201" s="21">
        <f t="shared" si="234"/>
        <v>0</v>
      </c>
      <c r="N201" s="21">
        <f t="shared" si="234"/>
        <v>3</v>
      </c>
      <c r="O201" s="21">
        <f t="shared" si="234"/>
        <v>0</v>
      </c>
      <c r="P201" s="21">
        <f t="shared" si="234"/>
        <v>0</v>
      </c>
      <c r="Q201" s="21">
        <f t="shared" si="234"/>
        <v>90</v>
      </c>
      <c r="R201" s="21">
        <f t="shared" si="234"/>
        <v>0</v>
      </c>
      <c r="S201" s="21">
        <f t="shared" si="234"/>
        <v>0</v>
      </c>
      <c r="T201" s="21">
        <f t="shared" si="234"/>
        <v>0</v>
      </c>
      <c r="U201" s="21">
        <f t="shared" si="234"/>
        <v>0</v>
      </c>
      <c r="V201" s="21">
        <f t="shared" si="234"/>
        <v>0</v>
      </c>
      <c r="W201" s="21">
        <f t="shared" si="234"/>
        <v>226</v>
      </c>
      <c r="X201" s="21">
        <f t="shared" si="234"/>
        <v>0</v>
      </c>
      <c r="Y201" s="21">
        <f t="shared" si="234"/>
        <v>0</v>
      </c>
      <c r="Z201" s="21">
        <f t="shared" si="234"/>
        <v>2</v>
      </c>
      <c r="AA201" s="21">
        <f t="shared" si="234"/>
        <v>0</v>
      </c>
      <c r="AB201" s="21">
        <f t="shared" si="234"/>
        <v>116</v>
      </c>
      <c r="AC201" s="21">
        <f t="shared" si="234"/>
        <v>4</v>
      </c>
      <c r="AD201" s="21">
        <f t="shared" si="234"/>
        <v>0</v>
      </c>
      <c r="AE201" s="21">
        <f t="shared" si="234"/>
        <v>0</v>
      </c>
      <c r="AF201" s="21">
        <f t="shared" si="234"/>
        <v>0</v>
      </c>
      <c r="AG201" s="21">
        <f t="shared" si="234"/>
        <v>0</v>
      </c>
      <c r="AH201" s="21">
        <f t="shared" si="234"/>
        <v>0</v>
      </c>
      <c r="AI201" s="21">
        <f t="shared" si="234"/>
        <v>0</v>
      </c>
      <c r="AJ201" s="21">
        <f t="shared" si="234"/>
        <v>0</v>
      </c>
      <c r="AK201" s="21">
        <f t="shared" si="234"/>
        <v>0</v>
      </c>
      <c r="AL201" s="21">
        <f t="shared" si="234"/>
        <v>0</v>
      </c>
      <c r="AM201" s="21">
        <f t="shared" si="234"/>
        <v>0</v>
      </c>
      <c r="AN201" s="21">
        <f t="shared" si="234"/>
        <v>0</v>
      </c>
      <c r="AO201" s="21">
        <f t="shared" si="234"/>
        <v>0</v>
      </c>
      <c r="AP201" s="21">
        <f t="shared" si="234"/>
        <v>134</v>
      </c>
      <c r="AQ201" s="21">
        <f t="shared" si="234"/>
        <v>0</v>
      </c>
      <c r="AR201" s="21">
        <f t="shared" si="234"/>
        <v>3012</v>
      </c>
      <c r="AS201" s="21">
        <f t="shared" si="234"/>
        <v>0</v>
      </c>
      <c r="AT201" s="21">
        <f t="shared" si="234"/>
        <v>4</v>
      </c>
      <c r="AU201" s="21">
        <f t="shared" si="234"/>
        <v>0</v>
      </c>
      <c r="AV201" s="21">
        <f t="shared" si="234"/>
        <v>0</v>
      </c>
      <c r="AW201" s="21">
        <f t="shared" si="234"/>
        <v>0</v>
      </c>
      <c r="AX201" s="21">
        <f t="shared" si="234"/>
        <v>0</v>
      </c>
      <c r="AY201" s="21">
        <f t="shared" si="234"/>
        <v>0</v>
      </c>
      <c r="AZ201" s="21">
        <f t="shared" si="234"/>
        <v>0</v>
      </c>
      <c r="BA201" s="21">
        <f t="shared" si="234"/>
        <v>3</v>
      </c>
      <c r="BB201" s="21">
        <f t="shared" si="234"/>
        <v>0</v>
      </c>
      <c r="BC201" s="21">
        <f t="shared" si="234"/>
        <v>179</v>
      </c>
      <c r="BD201" s="21">
        <f t="shared" si="234"/>
        <v>0</v>
      </c>
      <c r="BE201" s="21">
        <f t="shared" si="234"/>
        <v>0</v>
      </c>
      <c r="BF201" s="21">
        <f t="shared" si="234"/>
        <v>29</v>
      </c>
      <c r="BG201" s="21">
        <f t="shared" si="234"/>
        <v>0</v>
      </c>
      <c r="BH201" s="21">
        <f t="shared" si="234"/>
        <v>0</v>
      </c>
      <c r="BI201" s="21">
        <f t="shared" si="234"/>
        <v>0</v>
      </c>
      <c r="BJ201" s="21">
        <f t="shared" si="234"/>
        <v>0</v>
      </c>
      <c r="BK201" s="21">
        <f t="shared" si="234"/>
        <v>331.5</v>
      </c>
      <c r="BL201" s="21">
        <f t="shared" si="234"/>
        <v>18</v>
      </c>
      <c r="BM201" s="21">
        <f t="shared" si="234"/>
        <v>0</v>
      </c>
      <c r="BN201" s="21">
        <f t="shared" si="234"/>
        <v>0</v>
      </c>
      <c r="BO201" s="21">
        <f t="shared" si="234"/>
        <v>0</v>
      </c>
      <c r="BP201" s="21">
        <f aca="true" t="shared" si="235" ref="BP201:EA201">BP99+BP100+BP97+BP98</f>
        <v>0</v>
      </c>
      <c r="BQ201" s="21">
        <f t="shared" si="235"/>
        <v>0</v>
      </c>
      <c r="BR201" s="21">
        <f t="shared" si="235"/>
        <v>0</v>
      </c>
      <c r="BS201" s="21">
        <f t="shared" si="235"/>
        <v>0</v>
      </c>
      <c r="BT201" s="21">
        <f t="shared" si="235"/>
        <v>0</v>
      </c>
      <c r="BU201" s="21">
        <f t="shared" si="235"/>
        <v>0</v>
      </c>
      <c r="BV201" s="21">
        <f t="shared" si="235"/>
        <v>0</v>
      </c>
      <c r="BW201" s="21">
        <f t="shared" si="235"/>
        <v>0</v>
      </c>
      <c r="BX201" s="21">
        <f t="shared" si="235"/>
        <v>0</v>
      </c>
      <c r="BY201" s="21">
        <f t="shared" si="235"/>
        <v>0</v>
      </c>
      <c r="BZ201" s="21">
        <f t="shared" si="235"/>
        <v>0</v>
      </c>
      <c r="CA201" s="21">
        <f t="shared" si="235"/>
        <v>0</v>
      </c>
      <c r="CB201" s="21">
        <f t="shared" si="235"/>
        <v>205.5</v>
      </c>
      <c r="CC201" s="21">
        <f t="shared" si="235"/>
        <v>0</v>
      </c>
      <c r="CD201" s="21">
        <f t="shared" si="235"/>
        <v>0</v>
      </c>
      <c r="CE201" s="21">
        <f t="shared" si="235"/>
        <v>0</v>
      </c>
      <c r="CF201" s="21">
        <f t="shared" si="235"/>
        <v>0</v>
      </c>
      <c r="CG201" s="21">
        <f t="shared" si="235"/>
        <v>0</v>
      </c>
      <c r="CH201" s="21">
        <f t="shared" si="235"/>
        <v>0</v>
      </c>
      <c r="CI201" s="21">
        <f t="shared" si="235"/>
        <v>0</v>
      </c>
      <c r="CJ201" s="21">
        <f t="shared" si="235"/>
        <v>0</v>
      </c>
      <c r="CK201" s="21">
        <f t="shared" si="235"/>
        <v>0</v>
      </c>
      <c r="CL201" s="21">
        <f t="shared" si="235"/>
        <v>0</v>
      </c>
      <c r="CM201" s="21">
        <f t="shared" si="235"/>
        <v>0</v>
      </c>
      <c r="CN201" s="21">
        <f t="shared" si="235"/>
        <v>735</v>
      </c>
      <c r="CO201" s="21">
        <f t="shared" si="235"/>
        <v>33.5</v>
      </c>
      <c r="CP201" s="21">
        <f t="shared" si="235"/>
        <v>0</v>
      </c>
      <c r="CQ201" s="21">
        <f t="shared" si="235"/>
        <v>0</v>
      </c>
      <c r="CR201" s="21">
        <f t="shared" si="235"/>
        <v>0</v>
      </c>
      <c r="CS201" s="21">
        <f t="shared" si="235"/>
        <v>0</v>
      </c>
      <c r="CT201" s="21">
        <f t="shared" si="235"/>
        <v>0</v>
      </c>
      <c r="CU201" s="21">
        <f t="shared" si="235"/>
        <v>400</v>
      </c>
      <c r="CV201" s="21">
        <f t="shared" si="235"/>
        <v>0</v>
      </c>
      <c r="CW201" s="21">
        <f t="shared" si="235"/>
        <v>0</v>
      </c>
      <c r="CX201" s="21">
        <f t="shared" si="235"/>
        <v>0</v>
      </c>
      <c r="CY201" s="21">
        <f t="shared" si="235"/>
        <v>149</v>
      </c>
      <c r="CZ201" s="21">
        <f t="shared" si="235"/>
        <v>0</v>
      </c>
      <c r="DA201" s="21">
        <f t="shared" si="235"/>
        <v>0</v>
      </c>
      <c r="DB201" s="21">
        <f t="shared" si="235"/>
        <v>0</v>
      </c>
      <c r="DC201" s="21">
        <f t="shared" si="235"/>
        <v>0</v>
      </c>
      <c r="DD201" s="21">
        <f t="shared" si="235"/>
        <v>0</v>
      </c>
      <c r="DE201" s="21">
        <f t="shared" si="235"/>
        <v>0</v>
      </c>
      <c r="DF201" s="21">
        <f t="shared" si="235"/>
        <v>8</v>
      </c>
      <c r="DG201" s="21">
        <f t="shared" si="235"/>
        <v>0</v>
      </c>
      <c r="DH201" s="21">
        <f t="shared" si="235"/>
        <v>0</v>
      </c>
      <c r="DI201" s="21">
        <f t="shared" si="235"/>
        <v>3</v>
      </c>
      <c r="DJ201" s="21">
        <f t="shared" si="235"/>
        <v>0</v>
      </c>
      <c r="DK201" s="21">
        <f t="shared" si="235"/>
        <v>0</v>
      </c>
      <c r="DL201" s="21">
        <f t="shared" si="235"/>
        <v>0</v>
      </c>
      <c r="DM201" s="21">
        <f t="shared" si="235"/>
        <v>0</v>
      </c>
      <c r="DN201" s="21">
        <f t="shared" si="235"/>
        <v>0</v>
      </c>
      <c r="DO201" s="21">
        <f t="shared" si="235"/>
        <v>0</v>
      </c>
      <c r="DP201" s="21">
        <f t="shared" si="235"/>
        <v>0</v>
      </c>
      <c r="DQ201" s="21">
        <f t="shared" si="235"/>
        <v>0</v>
      </c>
      <c r="DR201" s="21">
        <f t="shared" si="235"/>
        <v>0</v>
      </c>
      <c r="DS201" s="21">
        <f t="shared" si="235"/>
        <v>0</v>
      </c>
      <c r="DT201" s="21">
        <f t="shared" si="235"/>
        <v>0</v>
      </c>
      <c r="DU201" s="21">
        <f t="shared" si="235"/>
        <v>0</v>
      </c>
      <c r="DV201" s="21">
        <f t="shared" si="235"/>
        <v>0</v>
      </c>
      <c r="DW201" s="21">
        <f t="shared" si="235"/>
        <v>0</v>
      </c>
      <c r="DX201" s="21">
        <f t="shared" si="235"/>
        <v>0</v>
      </c>
      <c r="DY201" s="21">
        <f t="shared" si="235"/>
        <v>0</v>
      </c>
      <c r="DZ201" s="21">
        <f t="shared" si="235"/>
        <v>0</v>
      </c>
      <c r="EA201" s="21">
        <f t="shared" si="235"/>
        <v>0</v>
      </c>
      <c r="EB201" s="21">
        <f aca="true" t="shared" si="236" ref="EB201:FX201">EB99+EB100+EB97+EB98</f>
        <v>0</v>
      </c>
      <c r="EC201" s="21">
        <f t="shared" si="236"/>
        <v>0</v>
      </c>
      <c r="ED201" s="21">
        <f t="shared" si="236"/>
        <v>0</v>
      </c>
      <c r="EE201" s="21">
        <f t="shared" si="236"/>
        <v>0</v>
      </c>
      <c r="EF201" s="21">
        <f t="shared" si="236"/>
        <v>5</v>
      </c>
      <c r="EG201" s="21">
        <f t="shared" si="236"/>
        <v>0</v>
      </c>
      <c r="EH201" s="21">
        <f t="shared" si="236"/>
        <v>0</v>
      </c>
      <c r="EI201" s="21">
        <f t="shared" si="236"/>
        <v>0</v>
      </c>
      <c r="EJ201" s="21">
        <f t="shared" si="236"/>
        <v>0</v>
      </c>
      <c r="EK201" s="21">
        <f t="shared" si="236"/>
        <v>0</v>
      </c>
      <c r="EL201" s="21">
        <f t="shared" si="236"/>
        <v>0</v>
      </c>
      <c r="EM201" s="21">
        <f t="shared" si="236"/>
        <v>0</v>
      </c>
      <c r="EN201" s="21">
        <f t="shared" si="236"/>
        <v>110</v>
      </c>
      <c r="EO201" s="21">
        <f t="shared" si="236"/>
        <v>0</v>
      </c>
      <c r="EP201" s="21">
        <f t="shared" si="236"/>
        <v>0</v>
      </c>
      <c r="EQ201" s="21">
        <f t="shared" si="236"/>
        <v>0</v>
      </c>
      <c r="ER201" s="21">
        <f t="shared" si="236"/>
        <v>0</v>
      </c>
      <c r="ES201" s="21">
        <f t="shared" si="236"/>
        <v>0</v>
      </c>
      <c r="ET201" s="21">
        <f t="shared" si="236"/>
        <v>0</v>
      </c>
      <c r="EU201" s="21">
        <f t="shared" si="236"/>
        <v>0</v>
      </c>
      <c r="EV201" s="21">
        <f t="shared" si="236"/>
        <v>0</v>
      </c>
      <c r="EW201" s="21">
        <f t="shared" si="236"/>
        <v>0</v>
      </c>
      <c r="EX201" s="21">
        <f t="shared" si="236"/>
        <v>1</v>
      </c>
      <c r="EY201" s="21">
        <f t="shared" si="236"/>
        <v>627</v>
      </c>
      <c r="EZ201" s="21">
        <f t="shared" si="236"/>
        <v>0</v>
      </c>
      <c r="FA201" s="21">
        <f t="shared" si="236"/>
        <v>1.5</v>
      </c>
      <c r="FB201" s="21">
        <f t="shared" si="236"/>
        <v>0</v>
      </c>
      <c r="FC201" s="21">
        <f t="shared" si="236"/>
        <v>0</v>
      </c>
      <c r="FD201" s="21">
        <f t="shared" si="236"/>
        <v>0</v>
      </c>
      <c r="FE201" s="21">
        <f t="shared" si="236"/>
        <v>0</v>
      </c>
      <c r="FF201" s="21">
        <f t="shared" si="236"/>
        <v>0</v>
      </c>
      <c r="FG201" s="21">
        <f t="shared" si="236"/>
        <v>0</v>
      </c>
      <c r="FH201" s="21">
        <f t="shared" si="236"/>
        <v>0</v>
      </c>
      <c r="FI201" s="21">
        <f t="shared" si="236"/>
        <v>0</v>
      </c>
      <c r="FJ201" s="21">
        <f t="shared" si="236"/>
        <v>0</v>
      </c>
      <c r="FK201" s="21">
        <f t="shared" si="236"/>
        <v>0</v>
      </c>
      <c r="FL201" s="21">
        <f t="shared" si="236"/>
        <v>0</v>
      </c>
      <c r="FM201" s="21">
        <f t="shared" si="236"/>
        <v>0</v>
      </c>
      <c r="FN201" s="21">
        <f t="shared" si="236"/>
        <v>15</v>
      </c>
      <c r="FO201" s="21">
        <f t="shared" si="236"/>
        <v>0</v>
      </c>
      <c r="FP201" s="21">
        <f t="shared" si="236"/>
        <v>0</v>
      </c>
      <c r="FQ201" s="21">
        <f t="shared" si="236"/>
        <v>0</v>
      </c>
      <c r="FR201" s="21">
        <f t="shared" si="236"/>
        <v>0</v>
      </c>
      <c r="FS201" s="21">
        <f t="shared" si="236"/>
        <v>0</v>
      </c>
      <c r="FT201" s="21">
        <f t="shared" si="236"/>
        <v>0</v>
      </c>
      <c r="FU201" s="21">
        <f t="shared" si="236"/>
        <v>0</v>
      </c>
      <c r="FV201" s="21">
        <f t="shared" si="236"/>
        <v>0</v>
      </c>
      <c r="FW201" s="21">
        <f t="shared" si="236"/>
        <v>0</v>
      </c>
      <c r="FX201" s="21">
        <f t="shared" si="236"/>
        <v>0</v>
      </c>
      <c r="FY201" s="38"/>
      <c r="GB201" s="38"/>
      <c r="GC201" s="38"/>
      <c r="GD201" s="38"/>
      <c r="GG201" s="12"/>
    </row>
    <row r="202" spans="1:189" ht="15">
      <c r="A202" s="11" t="s">
        <v>526</v>
      </c>
      <c r="B202" s="2" t="s">
        <v>527</v>
      </c>
      <c r="C202" s="38">
        <f>(C198*C199)+(C200*C201)</f>
        <v>51267520.665</v>
      </c>
      <c r="D202" s="38">
        <f aca="true" t="shared" si="237" ref="D202:BO202">(D198*D199)+(D200*D201)</f>
        <v>302682601.425</v>
      </c>
      <c r="E202" s="38">
        <f t="shared" si="237"/>
        <v>50950082.202</v>
      </c>
      <c r="F202" s="38">
        <f t="shared" si="237"/>
        <v>109069186.827</v>
      </c>
      <c r="G202" s="38">
        <f t="shared" si="237"/>
        <v>7391268.467999999</v>
      </c>
      <c r="H202" s="38">
        <f t="shared" si="237"/>
        <v>6720297.075</v>
      </c>
      <c r="I202" s="38">
        <f t="shared" si="237"/>
        <v>85777614.102</v>
      </c>
      <c r="J202" s="38">
        <f t="shared" si="237"/>
        <v>14799469.968000004</v>
      </c>
      <c r="K202" s="38">
        <f t="shared" si="237"/>
        <v>2098284.8819999998</v>
      </c>
      <c r="L202" s="38">
        <f t="shared" si="237"/>
        <v>20682287.502</v>
      </c>
      <c r="M202" s="38">
        <f t="shared" si="237"/>
        <v>10509062.985000001</v>
      </c>
      <c r="N202" s="38">
        <f t="shared" si="237"/>
        <v>351274967.55</v>
      </c>
      <c r="O202" s="38">
        <f t="shared" si="237"/>
        <v>105323459.04</v>
      </c>
      <c r="P202" s="38">
        <f t="shared" si="237"/>
        <v>1108408.053</v>
      </c>
      <c r="Q202" s="38">
        <f t="shared" si="237"/>
        <v>257865227.57400003</v>
      </c>
      <c r="R202" s="38">
        <f t="shared" si="237"/>
        <v>3200343.048</v>
      </c>
      <c r="S202" s="38">
        <f t="shared" si="237"/>
        <v>10458263.889</v>
      </c>
      <c r="T202" s="38">
        <f t="shared" si="237"/>
        <v>1037148.2100000001</v>
      </c>
      <c r="U202" s="38">
        <f t="shared" si="237"/>
        <v>474124.89600000007</v>
      </c>
      <c r="V202" s="38">
        <f t="shared" si="237"/>
        <v>1904966.1</v>
      </c>
      <c r="W202" s="38">
        <f t="shared" si="237"/>
        <v>1997800.665</v>
      </c>
      <c r="X202" s="38">
        <f t="shared" si="237"/>
        <v>343599.44100000005</v>
      </c>
      <c r="Y202" s="38">
        <f t="shared" si="237"/>
        <v>3729500.2980000004</v>
      </c>
      <c r="Z202" s="38">
        <f t="shared" si="237"/>
        <v>1913617.299</v>
      </c>
      <c r="AA202" s="38">
        <f t="shared" si="237"/>
        <v>184289242.68600002</v>
      </c>
      <c r="AB202" s="38">
        <f t="shared" si="237"/>
        <v>199761929.145</v>
      </c>
      <c r="AC202" s="38">
        <f t="shared" si="237"/>
        <v>6624007.05</v>
      </c>
      <c r="AD202" s="38">
        <f t="shared" si="237"/>
        <v>7540843.584</v>
      </c>
      <c r="AE202" s="38">
        <f t="shared" si="237"/>
        <v>807846.735</v>
      </c>
      <c r="AF202" s="38">
        <f t="shared" si="237"/>
        <v>1238933.508</v>
      </c>
      <c r="AG202" s="38">
        <f t="shared" si="237"/>
        <v>6399980.553</v>
      </c>
      <c r="AH202" s="38">
        <f t="shared" si="237"/>
        <v>7408201.5</v>
      </c>
      <c r="AI202" s="38">
        <f t="shared" si="237"/>
        <v>2317003.212</v>
      </c>
      <c r="AJ202" s="38">
        <f t="shared" si="237"/>
        <v>1789962.5910000002</v>
      </c>
      <c r="AK202" s="38">
        <f t="shared" si="237"/>
        <v>1664375.9370000002</v>
      </c>
      <c r="AL202" s="38">
        <f t="shared" si="237"/>
        <v>1908493.8150000002</v>
      </c>
      <c r="AM202" s="38">
        <f t="shared" si="237"/>
        <v>3426116.808</v>
      </c>
      <c r="AN202" s="38">
        <f t="shared" si="237"/>
        <v>3167888.0700000003</v>
      </c>
      <c r="AO202" s="38">
        <f t="shared" si="237"/>
        <v>35724464.262</v>
      </c>
      <c r="AP202" s="38">
        <f t="shared" si="237"/>
        <v>529154101.815</v>
      </c>
      <c r="AQ202" s="38">
        <f t="shared" si="237"/>
        <v>1883799.81</v>
      </c>
      <c r="AR202" s="38">
        <f t="shared" si="237"/>
        <v>419764367.592</v>
      </c>
      <c r="AS202" s="38">
        <f t="shared" si="237"/>
        <v>43211686.578</v>
      </c>
      <c r="AT202" s="38">
        <f t="shared" si="237"/>
        <v>18175862.589</v>
      </c>
      <c r="AU202" s="38">
        <f t="shared" si="237"/>
        <v>2523727.311</v>
      </c>
      <c r="AV202" s="38">
        <f t="shared" si="237"/>
        <v>2158961.58</v>
      </c>
      <c r="AW202" s="38">
        <f t="shared" si="237"/>
        <v>1569127.6320000002</v>
      </c>
      <c r="AX202" s="38">
        <f t="shared" si="237"/>
        <v>323138.694</v>
      </c>
      <c r="AY202" s="38">
        <f t="shared" si="237"/>
        <v>4108376.889</v>
      </c>
      <c r="AZ202" s="38">
        <f t="shared" si="237"/>
        <v>73059683.19299999</v>
      </c>
      <c r="BA202" s="38">
        <f t="shared" si="237"/>
        <v>60522813.879</v>
      </c>
      <c r="BB202" s="38">
        <f t="shared" si="237"/>
        <v>50859772.69800001</v>
      </c>
      <c r="BC202" s="38">
        <f t="shared" si="237"/>
        <v>213174121.97400004</v>
      </c>
      <c r="BD202" s="38">
        <f t="shared" si="237"/>
        <v>31081285.779000003</v>
      </c>
      <c r="BE202" s="38">
        <f t="shared" si="237"/>
        <v>10121014.335</v>
      </c>
      <c r="BF202" s="38">
        <f t="shared" si="237"/>
        <v>158301480.32700002</v>
      </c>
      <c r="BG202" s="38">
        <f t="shared" si="237"/>
        <v>6647626.146000001</v>
      </c>
      <c r="BH202" s="38">
        <f t="shared" si="237"/>
        <v>4575446.355</v>
      </c>
      <c r="BI202" s="38">
        <f t="shared" si="237"/>
        <v>1683425.598</v>
      </c>
      <c r="BJ202" s="38">
        <f t="shared" si="237"/>
        <v>39988060.611</v>
      </c>
      <c r="BK202" s="38">
        <f t="shared" si="237"/>
        <v>100691312.94600001</v>
      </c>
      <c r="BL202" s="38">
        <f t="shared" si="237"/>
        <v>1292100.2940000002</v>
      </c>
      <c r="BM202" s="38">
        <f t="shared" si="237"/>
        <v>2155433.865</v>
      </c>
      <c r="BN202" s="38">
        <f t="shared" si="237"/>
        <v>26639892.594000004</v>
      </c>
      <c r="BO202" s="38">
        <f t="shared" si="237"/>
        <v>11506700.786999999</v>
      </c>
      <c r="BP202" s="38">
        <f aca="true" t="shared" si="238" ref="BP202:EA202">(BP198*BP199)+(BP200*BP201)</f>
        <v>1465412.811</v>
      </c>
      <c r="BQ202" s="38">
        <f t="shared" si="238"/>
        <v>37633663.620000005</v>
      </c>
      <c r="BR202" s="38">
        <f t="shared" si="238"/>
        <v>31964625.615000002</v>
      </c>
      <c r="BS202" s="38">
        <f t="shared" si="238"/>
        <v>8136321.876000001</v>
      </c>
      <c r="BT202" s="38">
        <f t="shared" si="238"/>
        <v>2335347.33</v>
      </c>
      <c r="BU202" s="38">
        <f t="shared" si="238"/>
        <v>3151660.5810000002</v>
      </c>
      <c r="BV202" s="38">
        <f t="shared" si="238"/>
        <v>9183347.688000001</v>
      </c>
      <c r="BW202" s="38">
        <f t="shared" si="238"/>
        <v>12163561.32</v>
      </c>
      <c r="BX202" s="38">
        <f t="shared" si="238"/>
        <v>581367.4319999999</v>
      </c>
      <c r="BY202" s="38">
        <f t="shared" si="238"/>
        <v>4044878.019000001</v>
      </c>
      <c r="BZ202" s="38">
        <f t="shared" si="238"/>
        <v>1651676.1630000002</v>
      </c>
      <c r="CA202" s="38">
        <f t="shared" si="238"/>
        <v>1327126.3830000001</v>
      </c>
      <c r="CB202" s="38">
        <f t="shared" si="238"/>
        <v>571590120.0090001</v>
      </c>
      <c r="CC202" s="38">
        <f t="shared" si="238"/>
        <v>1240344.594</v>
      </c>
      <c r="CD202" s="38">
        <f t="shared" si="238"/>
        <v>558084.513</v>
      </c>
      <c r="CE202" s="38">
        <f t="shared" si="238"/>
        <v>1057608.957</v>
      </c>
      <c r="CF202" s="38">
        <f t="shared" si="238"/>
        <v>825485.31</v>
      </c>
      <c r="CG202" s="38">
        <f t="shared" si="238"/>
        <v>1291143.69</v>
      </c>
      <c r="CH202" s="38">
        <f t="shared" si="238"/>
        <v>855823.659</v>
      </c>
      <c r="CI202" s="38">
        <f t="shared" si="238"/>
        <v>5191385.394</v>
      </c>
      <c r="CJ202" s="38">
        <f t="shared" si="238"/>
        <v>7679835.555000001</v>
      </c>
      <c r="CK202" s="38">
        <f t="shared" si="238"/>
        <v>33814559.361</v>
      </c>
      <c r="CL202" s="38">
        <f t="shared" si="238"/>
        <v>9335744.976</v>
      </c>
      <c r="CM202" s="38">
        <f t="shared" si="238"/>
        <v>5434092.186000001</v>
      </c>
      <c r="CN202" s="38">
        <f t="shared" si="238"/>
        <v>188964662.25</v>
      </c>
      <c r="CO202" s="38">
        <f t="shared" si="238"/>
        <v>103514894.442</v>
      </c>
      <c r="CP202" s="38">
        <f t="shared" si="238"/>
        <v>7945825.266000001</v>
      </c>
      <c r="CQ202" s="38">
        <f t="shared" si="238"/>
        <v>10130186.394</v>
      </c>
      <c r="CR202" s="38">
        <f t="shared" si="238"/>
        <v>1399091.769</v>
      </c>
      <c r="CS202" s="38">
        <f t="shared" si="238"/>
        <v>2381913.168</v>
      </c>
      <c r="CT202" s="38">
        <f t="shared" si="238"/>
        <v>781036.101</v>
      </c>
      <c r="CU202" s="38">
        <f t="shared" si="238"/>
        <v>2955062.448</v>
      </c>
      <c r="CV202" s="38">
        <f t="shared" si="238"/>
        <v>391576.365</v>
      </c>
      <c r="CW202" s="38">
        <f t="shared" si="238"/>
        <v>1178962.3530000001</v>
      </c>
      <c r="CX202" s="38">
        <f t="shared" si="238"/>
        <v>3185526.645</v>
      </c>
      <c r="CY202" s="38">
        <f t="shared" si="238"/>
        <v>1371576.387</v>
      </c>
      <c r="CZ202" s="38">
        <f t="shared" si="238"/>
        <v>16231722.258</v>
      </c>
      <c r="DA202" s="38">
        <f t="shared" si="238"/>
        <v>1269977.4000000001</v>
      </c>
      <c r="DB202" s="38">
        <f t="shared" si="238"/>
        <v>2173072.44</v>
      </c>
      <c r="DC202" s="38">
        <f t="shared" si="238"/>
        <v>1213533.96</v>
      </c>
      <c r="DD202" s="38">
        <f t="shared" si="238"/>
        <v>881223.207</v>
      </c>
      <c r="DE202" s="38">
        <f t="shared" si="238"/>
        <v>3265253.004</v>
      </c>
      <c r="DF202" s="38">
        <f t="shared" si="238"/>
        <v>152158847.655</v>
      </c>
      <c r="DG202" s="38">
        <f t="shared" si="238"/>
        <v>689315.511</v>
      </c>
      <c r="DH202" s="38">
        <f t="shared" si="238"/>
        <v>15696920.664000003</v>
      </c>
      <c r="DI202" s="38">
        <f t="shared" si="238"/>
        <v>19923753.03</v>
      </c>
      <c r="DJ202" s="38">
        <f t="shared" si="238"/>
        <v>4692566.493000001</v>
      </c>
      <c r="DK202" s="38">
        <f t="shared" si="238"/>
        <v>2591459.439</v>
      </c>
      <c r="DL202" s="38">
        <f t="shared" si="238"/>
        <v>42537187.47</v>
      </c>
      <c r="DM202" s="38">
        <f t="shared" si="238"/>
        <v>2197766.4450000003</v>
      </c>
      <c r="DN202" s="38">
        <f t="shared" si="238"/>
        <v>10077270.669</v>
      </c>
      <c r="DO202" s="38">
        <f t="shared" si="238"/>
        <v>21098557.872</v>
      </c>
      <c r="DP202" s="38">
        <f t="shared" si="238"/>
        <v>1411791.543</v>
      </c>
      <c r="DQ202" s="38">
        <f t="shared" si="238"/>
        <v>3508665.3389999997</v>
      </c>
      <c r="DR202" s="38">
        <f t="shared" si="238"/>
        <v>9387249.615</v>
      </c>
      <c r="DS202" s="38">
        <f t="shared" si="238"/>
        <v>5827079.637</v>
      </c>
      <c r="DT202" s="38">
        <f t="shared" si="238"/>
        <v>1233994.7070000002</v>
      </c>
      <c r="DU202" s="38">
        <f t="shared" si="238"/>
        <v>2900487.2730000005</v>
      </c>
      <c r="DV202" s="38">
        <f t="shared" si="238"/>
        <v>1404030.57</v>
      </c>
      <c r="DW202" s="38">
        <f t="shared" si="238"/>
        <v>2544188.058</v>
      </c>
      <c r="DX202" s="38">
        <f t="shared" si="238"/>
        <v>1511978.6490000002</v>
      </c>
      <c r="DY202" s="38">
        <f t="shared" si="238"/>
        <v>2353691.4480000003</v>
      </c>
      <c r="DZ202" s="38">
        <f t="shared" si="238"/>
        <v>7870332.165</v>
      </c>
      <c r="EA202" s="38">
        <f t="shared" si="238"/>
        <v>3670940.229</v>
      </c>
      <c r="EB202" s="38">
        <f aca="true" t="shared" si="239" ref="EB202:FX202">(EB198*EB199)+(EB200*EB201)</f>
        <v>4178225.6460000006</v>
      </c>
      <c r="EC202" s="38">
        <f t="shared" si="239"/>
        <v>2047485.786</v>
      </c>
      <c r="ED202" s="38">
        <f t="shared" si="239"/>
        <v>11611826.694</v>
      </c>
      <c r="EE202" s="38">
        <f t="shared" si="239"/>
        <v>1602993.696</v>
      </c>
      <c r="EF202" s="38">
        <f t="shared" si="239"/>
        <v>11124405.417</v>
      </c>
      <c r="EG202" s="38">
        <f t="shared" si="239"/>
        <v>1924015.761</v>
      </c>
      <c r="EH202" s="38">
        <f t="shared" si="239"/>
        <v>1600877.067</v>
      </c>
      <c r="EI202" s="38">
        <f t="shared" si="239"/>
        <v>120847521.669</v>
      </c>
      <c r="EJ202" s="38">
        <f t="shared" si="239"/>
        <v>60534883.857</v>
      </c>
      <c r="EK202" s="38">
        <f t="shared" si="239"/>
        <v>4570507.554</v>
      </c>
      <c r="EL202" s="38">
        <f t="shared" si="239"/>
        <v>3203870.7630000003</v>
      </c>
      <c r="EM202" s="38">
        <f t="shared" si="239"/>
        <v>4014539.6700000004</v>
      </c>
      <c r="EN202" s="38">
        <f t="shared" si="239"/>
        <v>8096385.887999999</v>
      </c>
      <c r="EO202" s="38">
        <f t="shared" si="239"/>
        <v>3311113.299</v>
      </c>
      <c r="EP202" s="38">
        <f t="shared" si="239"/>
        <v>2771372.9039999996</v>
      </c>
      <c r="EQ202" s="38">
        <f t="shared" si="239"/>
        <v>15766769.421</v>
      </c>
      <c r="ER202" s="38">
        <f t="shared" si="239"/>
        <v>2671185.7980000004</v>
      </c>
      <c r="ES202" s="38">
        <f t="shared" si="239"/>
        <v>821957.5950000001</v>
      </c>
      <c r="ET202" s="38">
        <f t="shared" si="239"/>
        <v>1408263.828</v>
      </c>
      <c r="EU202" s="38">
        <f t="shared" si="239"/>
        <v>4092854.9430000004</v>
      </c>
      <c r="EV202" s="38">
        <f t="shared" si="239"/>
        <v>474830.439</v>
      </c>
      <c r="EW202" s="38">
        <f t="shared" si="239"/>
        <v>5091198.288000001</v>
      </c>
      <c r="EX202" s="38">
        <f t="shared" si="239"/>
        <v>1837679.085</v>
      </c>
      <c r="EY202" s="38">
        <f t="shared" si="239"/>
        <v>5953768.2</v>
      </c>
      <c r="EZ202" s="38">
        <f t="shared" si="239"/>
        <v>877695.4920000001</v>
      </c>
      <c r="FA202" s="38">
        <f t="shared" si="239"/>
        <v>20758801.044000003</v>
      </c>
      <c r="FB202" s="38">
        <f t="shared" si="239"/>
        <v>2899781.73</v>
      </c>
      <c r="FC202" s="38">
        <f t="shared" si="239"/>
        <v>18819653.982</v>
      </c>
      <c r="FD202" s="38">
        <f t="shared" si="239"/>
        <v>2609098.014</v>
      </c>
      <c r="FE202" s="38">
        <f t="shared" si="239"/>
        <v>712598.43</v>
      </c>
      <c r="FF202" s="38">
        <f t="shared" si="239"/>
        <v>1317248.781</v>
      </c>
      <c r="FG202" s="38">
        <f t="shared" si="239"/>
        <v>754931.01</v>
      </c>
      <c r="FH202" s="38">
        <f t="shared" si="239"/>
        <v>668854.764</v>
      </c>
      <c r="FI202" s="38">
        <f t="shared" si="239"/>
        <v>12779500.359000001</v>
      </c>
      <c r="FJ202" s="38">
        <f t="shared" si="239"/>
        <v>12346296.957</v>
      </c>
      <c r="FK202" s="38">
        <f t="shared" si="239"/>
        <v>15121903.119000003</v>
      </c>
      <c r="FL202" s="38">
        <f t="shared" si="239"/>
        <v>30450530.336999997</v>
      </c>
      <c r="FM202" s="38">
        <f t="shared" si="239"/>
        <v>21701797.137000002</v>
      </c>
      <c r="FN202" s="38">
        <f t="shared" si="239"/>
        <v>133216722.81</v>
      </c>
      <c r="FO202" s="38">
        <f t="shared" si="239"/>
        <v>7790605.805999999</v>
      </c>
      <c r="FP202" s="38">
        <f t="shared" si="239"/>
        <v>16089202.572</v>
      </c>
      <c r="FQ202" s="38">
        <f t="shared" si="239"/>
        <v>5866590.045</v>
      </c>
      <c r="FR202" s="38">
        <f t="shared" si="239"/>
        <v>1039264.8390000002</v>
      </c>
      <c r="FS202" s="38">
        <f t="shared" si="239"/>
        <v>1156384.9770000002</v>
      </c>
      <c r="FT202" s="38">
        <f t="shared" si="239"/>
        <v>673088.022</v>
      </c>
      <c r="FU202" s="38">
        <f t="shared" si="239"/>
        <v>5523696.147</v>
      </c>
      <c r="FV202" s="38">
        <f t="shared" si="239"/>
        <v>4729960.272</v>
      </c>
      <c r="FW202" s="38">
        <f t="shared" si="239"/>
        <v>968710.5390000001</v>
      </c>
      <c r="FX202" s="38">
        <f t="shared" si="239"/>
        <v>578545.26</v>
      </c>
      <c r="FZ202" s="60">
        <f>SUM(C202:FX202)</f>
        <v>5697868096.583996</v>
      </c>
      <c r="GA202" s="60"/>
      <c r="GB202" s="38"/>
      <c r="GC202" s="38"/>
      <c r="GD202" s="38"/>
      <c r="GG202" s="12"/>
    </row>
    <row r="203" spans="1:189" ht="15">
      <c r="A203" s="40"/>
      <c r="B203" s="2"/>
      <c r="FY203" s="38"/>
      <c r="FZ203" s="38"/>
      <c r="GA203" s="38"/>
      <c r="GB203" s="38"/>
      <c r="GC203" s="38"/>
      <c r="GD203" s="38"/>
      <c r="GG203" s="12"/>
    </row>
    <row r="204" spans="1:189" ht="15.75">
      <c r="A204" s="11" t="s">
        <v>394</v>
      </c>
      <c r="B204" s="36" t="s">
        <v>528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9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GB204" s="60"/>
      <c r="GC204" s="60"/>
      <c r="GD204" s="60"/>
      <c r="GG204" s="12"/>
    </row>
    <row r="205" spans="1:192" ht="15">
      <c r="A205" s="11" t="s">
        <v>529</v>
      </c>
      <c r="B205" s="2" t="s">
        <v>530</v>
      </c>
      <c r="C205" s="38">
        <f aca="true" t="shared" si="240" ref="C205:BN205">+C125</f>
        <v>40368586.82</v>
      </c>
      <c r="D205" s="38">
        <f t="shared" si="240"/>
        <v>266301133.72</v>
      </c>
      <c r="E205" s="38">
        <f t="shared" si="240"/>
        <v>49719121.79</v>
      </c>
      <c r="F205" s="38">
        <f t="shared" si="240"/>
        <v>106574110.41</v>
      </c>
      <c r="G205" s="38">
        <f t="shared" si="240"/>
        <v>7796240.1</v>
      </c>
      <c r="H205" s="38">
        <f t="shared" si="240"/>
        <v>7142236.19</v>
      </c>
      <c r="I205" s="38">
        <f t="shared" si="240"/>
        <v>69362652.99</v>
      </c>
      <c r="J205" s="38">
        <f t="shared" si="240"/>
        <v>13982735.76</v>
      </c>
      <c r="K205" s="38">
        <f t="shared" si="240"/>
        <v>2756916.43</v>
      </c>
      <c r="L205" s="38">
        <f t="shared" si="240"/>
        <v>20856397.47</v>
      </c>
      <c r="M205" s="38">
        <f t="shared" si="240"/>
        <v>11097001.49</v>
      </c>
      <c r="N205" s="38">
        <f t="shared" si="240"/>
        <v>356827123.79</v>
      </c>
      <c r="O205" s="38">
        <f t="shared" si="240"/>
        <v>104526296.18</v>
      </c>
      <c r="P205" s="38">
        <f t="shared" si="240"/>
        <v>2064324.03</v>
      </c>
      <c r="Q205" s="38">
        <f t="shared" si="240"/>
        <v>257505763.98</v>
      </c>
      <c r="R205" s="38">
        <f t="shared" si="240"/>
        <v>3743867.29</v>
      </c>
      <c r="S205" s="38">
        <f t="shared" si="240"/>
        <v>10583714.11</v>
      </c>
      <c r="T205" s="38">
        <f t="shared" si="240"/>
        <v>1790605.81</v>
      </c>
      <c r="U205" s="38">
        <f t="shared" si="240"/>
        <v>932135.24</v>
      </c>
      <c r="V205" s="38">
        <f t="shared" si="240"/>
        <v>2537353.81</v>
      </c>
      <c r="W205" s="39">
        <f t="shared" si="240"/>
        <v>593326.77</v>
      </c>
      <c r="X205" s="38">
        <f t="shared" si="240"/>
        <v>695107.97</v>
      </c>
      <c r="Y205" s="38">
        <f t="shared" si="240"/>
        <v>3848440.64</v>
      </c>
      <c r="Z205" s="38">
        <f t="shared" si="240"/>
        <v>2468855.6</v>
      </c>
      <c r="AA205" s="38">
        <f t="shared" si="240"/>
        <v>183386153.35</v>
      </c>
      <c r="AB205" s="38">
        <f t="shared" si="240"/>
        <v>202510063.27</v>
      </c>
      <c r="AC205" s="38">
        <f t="shared" si="240"/>
        <v>6881537.69</v>
      </c>
      <c r="AD205" s="38">
        <f t="shared" si="240"/>
        <v>7616396.76</v>
      </c>
      <c r="AE205" s="38">
        <f t="shared" si="240"/>
        <v>1458392.84</v>
      </c>
      <c r="AF205" s="38">
        <f t="shared" si="240"/>
        <v>2084411.31</v>
      </c>
      <c r="AG205" s="38">
        <f t="shared" si="240"/>
        <v>6910455.06</v>
      </c>
      <c r="AH205" s="38">
        <f t="shared" si="240"/>
        <v>7232086.11</v>
      </c>
      <c r="AI205" s="38">
        <f t="shared" si="240"/>
        <v>2915588.19</v>
      </c>
      <c r="AJ205" s="38">
        <f t="shared" si="240"/>
        <v>2537709.62</v>
      </c>
      <c r="AK205" s="38">
        <f t="shared" si="240"/>
        <v>2417847.47</v>
      </c>
      <c r="AL205" s="38">
        <f t="shared" si="240"/>
        <v>2579750</v>
      </c>
      <c r="AM205" s="38">
        <f t="shared" si="240"/>
        <v>3674758.23</v>
      </c>
      <c r="AN205" s="38">
        <f t="shared" si="240"/>
        <v>3550467.08</v>
      </c>
      <c r="AO205" s="38">
        <f t="shared" si="240"/>
        <v>34324767.8</v>
      </c>
      <c r="AP205" s="38">
        <f t="shared" si="240"/>
        <v>529940622.19</v>
      </c>
      <c r="AQ205" s="38">
        <f t="shared" si="240"/>
        <v>2695314.71</v>
      </c>
      <c r="AR205" s="38">
        <f t="shared" si="240"/>
        <v>400283450.46</v>
      </c>
      <c r="AS205" s="38">
        <f t="shared" si="240"/>
        <v>45473496.51</v>
      </c>
      <c r="AT205" s="38">
        <f t="shared" si="240"/>
        <v>18405627.21</v>
      </c>
      <c r="AU205" s="38">
        <f t="shared" si="240"/>
        <v>3334328.34</v>
      </c>
      <c r="AV205" s="38">
        <f t="shared" si="240"/>
        <v>2996717.72</v>
      </c>
      <c r="AW205" s="38">
        <f t="shared" si="240"/>
        <v>2548031.01</v>
      </c>
      <c r="AX205" s="38">
        <f t="shared" si="240"/>
        <v>706893.16</v>
      </c>
      <c r="AY205" s="38">
        <f t="shared" si="240"/>
        <v>4643573.82</v>
      </c>
      <c r="AZ205" s="38">
        <f t="shared" si="240"/>
        <v>71010186.01</v>
      </c>
      <c r="BA205" s="38">
        <f t="shared" si="240"/>
        <v>57510902.18</v>
      </c>
      <c r="BB205" s="38">
        <f t="shared" si="240"/>
        <v>48706134.85</v>
      </c>
      <c r="BC205" s="38">
        <f t="shared" si="240"/>
        <v>206486621.07</v>
      </c>
      <c r="BD205" s="38">
        <f t="shared" si="240"/>
        <v>30182255.16</v>
      </c>
      <c r="BE205" s="38">
        <f t="shared" si="240"/>
        <v>10453403.96</v>
      </c>
      <c r="BF205" s="38">
        <f t="shared" si="240"/>
        <v>155127581.87</v>
      </c>
      <c r="BG205" s="38">
        <f t="shared" si="240"/>
        <v>7022425.57</v>
      </c>
      <c r="BH205" s="38">
        <f t="shared" si="240"/>
        <v>5122557.82</v>
      </c>
      <c r="BI205" s="38">
        <f t="shared" si="240"/>
        <v>2587355.63</v>
      </c>
      <c r="BJ205" s="38">
        <f t="shared" si="240"/>
        <v>39424054.73</v>
      </c>
      <c r="BK205" s="38">
        <f t="shared" si="240"/>
        <v>95737072.6</v>
      </c>
      <c r="BL205" s="38">
        <f t="shared" si="240"/>
        <v>1998004.66</v>
      </c>
      <c r="BM205" s="38">
        <f t="shared" si="240"/>
        <v>2915855.98</v>
      </c>
      <c r="BN205" s="38">
        <f t="shared" si="240"/>
        <v>24869163.46</v>
      </c>
      <c r="BO205" s="38">
        <f aca="true" t="shared" si="241" ref="BO205:DZ205">+BO125</f>
        <v>11143304.11</v>
      </c>
      <c r="BP205" s="38">
        <f t="shared" si="241"/>
        <v>2319661.59</v>
      </c>
      <c r="BQ205" s="38">
        <f t="shared" si="241"/>
        <v>39266240.98</v>
      </c>
      <c r="BR205" s="38">
        <f t="shared" si="241"/>
        <v>30951390.36</v>
      </c>
      <c r="BS205" s="38">
        <f t="shared" si="241"/>
        <v>8537388.65</v>
      </c>
      <c r="BT205" s="38">
        <f t="shared" si="241"/>
        <v>3229111.71</v>
      </c>
      <c r="BU205" s="38">
        <f t="shared" si="241"/>
        <v>3778127.79</v>
      </c>
      <c r="BV205" s="38">
        <f t="shared" si="241"/>
        <v>9415822.34</v>
      </c>
      <c r="BW205" s="38">
        <f t="shared" si="241"/>
        <v>12477862.54</v>
      </c>
      <c r="BX205" s="38">
        <f t="shared" si="241"/>
        <v>1236827.06</v>
      </c>
      <c r="BY205" s="38">
        <f t="shared" si="241"/>
        <v>4191666.45</v>
      </c>
      <c r="BZ205" s="38">
        <f t="shared" si="241"/>
        <v>2365263.69</v>
      </c>
      <c r="CA205" s="38">
        <f t="shared" si="241"/>
        <v>2245788.76</v>
      </c>
      <c r="CB205" s="38">
        <f t="shared" si="241"/>
        <v>566933248.12</v>
      </c>
      <c r="CC205" s="38">
        <f t="shared" si="241"/>
        <v>1998301.59</v>
      </c>
      <c r="CD205" s="38">
        <f t="shared" si="241"/>
        <v>1052543.57</v>
      </c>
      <c r="CE205" s="38">
        <f t="shared" si="241"/>
        <v>1805161.98</v>
      </c>
      <c r="CF205" s="38">
        <f t="shared" si="241"/>
        <v>1451949.94</v>
      </c>
      <c r="CG205" s="38">
        <f t="shared" si="241"/>
        <v>2069814.81</v>
      </c>
      <c r="CH205" s="38">
        <f t="shared" si="241"/>
        <v>1538369.83</v>
      </c>
      <c r="CI205" s="38">
        <f t="shared" si="241"/>
        <v>5196702.06</v>
      </c>
      <c r="CJ205" s="38">
        <f t="shared" si="241"/>
        <v>7918595.94</v>
      </c>
      <c r="CK205" s="38">
        <f t="shared" si="241"/>
        <v>33968013.65</v>
      </c>
      <c r="CL205" s="38">
        <f t="shared" si="241"/>
        <v>9878609.68</v>
      </c>
      <c r="CM205" s="38">
        <f t="shared" si="241"/>
        <v>6037087.11</v>
      </c>
      <c r="CN205" s="38">
        <f t="shared" si="241"/>
        <v>176266009.89</v>
      </c>
      <c r="CO205" s="38">
        <f t="shared" si="241"/>
        <v>98792359.11</v>
      </c>
      <c r="CP205" s="38">
        <f t="shared" si="241"/>
        <v>8425259.47</v>
      </c>
      <c r="CQ205" s="38">
        <f t="shared" si="241"/>
        <v>10112857.57</v>
      </c>
      <c r="CR205" s="38">
        <f t="shared" si="241"/>
        <v>2238090.01</v>
      </c>
      <c r="CS205" s="38">
        <f t="shared" si="241"/>
        <v>3012873.33</v>
      </c>
      <c r="CT205" s="38">
        <f t="shared" si="241"/>
        <v>1429111.67</v>
      </c>
      <c r="CU205" s="38">
        <f t="shared" si="241"/>
        <v>245145.68</v>
      </c>
      <c r="CV205" s="38">
        <f t="shared" si="241"/>
        <v>748703.54</v>
      </c>
      <c r="CW205" s="38">
        <f t="shared" si="241"/>
        <v>2005906.56</v>
      </c>
      <c r="CX205" s="38">
        <f t="shared" si="241"/>
        <v>3553130.33</v>
      </c>
      <c r="CY205" s="38">
        <f t="shared" si="241"/>
        <v>559858.29</v>
      </c>
      <c r="CZ205" s="38">
        <f t="shared" si="241"/>
        <v>15526643.26</v>
      </c>
      <c r="DA205" s="38">
        <f t="shared" si="241"/>
        <v>2119830.07</v>
      </c>
      <c r="DB205" s="38">
        <f t="shared" si="241"/>
        <v>2906203.22</v>
      </c>
      <c r="DC205" s="38">
        <f t="shared" si="241"/>
        <v>2074143.23</v>
      </c>
      <c r="DD205" s="38">
        <f t="shared" si="241"/>
        <v>1636201.56</v>
      </c>
      <c r="DE205" s="38">
        <f t="shared" si="241"/>
        <v>3611221.78</v>
      </c>
      <c r="DF205" s="38">
        <f t="shared" si="241"/>
        <v>141249253.69</v>
      </c>
      <c r="DG205" s="38">
        <f t="shared" si="241"/>
        <v>1367985.75</v>
      </c>
      <c r="DH205" s="38">
        <f t="shared" si="241"/>
        <v>14771186.83</v>
      </c>
      <c r="DI205" s="38">
        <f t="shared" si="241"/>
        <v>18701396.59</v>
      </c>
      <c r="DJ205" s="38">
        <f t="shared" si="241"/>
        <v>5059913.14</v>
      </c>
      <c r="DK205" s="38">
        <f t="shared" si="241"/>
        <v>3221855.42</v>
      </c>
      <c r="DL205" s="38">
        <f t="shared" si="241"/>
        <v>41797244.34</v>
      </c>
      <c r="DM205" s="38">
        <f t="shared" si="241"/>
        <v>3140577.36</v>
      </c>
      <c r="DN205" s="38">
        <f t="shared" si="241"/>
        <v>10237527.23</v>
      </c>
      <c r="DO205" s="38">
        <f t="shared" si="241"/>
        <v>20499138.37</v>
      </c>
      <c r="DP205" s="38">
        <f t="shared" si="241"/>
        <v>2353609.18</v>
      </c>
      <c r="DQ205" s="38">
        <f t="shared" si="241"/>
        <v>3929895.83</v>
      </c>
      <c r="DR205" s="38">
        <f t="shared" si="241"/>
        <v>9273469.74</v>
      </c>
      <c r="DS205" s="38">
        <f t="shared" si="241"/>
        <v>5995838.48</v>
      </c>
      <c r="DT205" s="38">
        <f t="shared" si="241"/>
        <v>2094230.14</v>
      </c>
      <c r="DU205" s="38">
        <f t="shared" si="241"/>
        <v>3354130.91</v>
      </c>
      <c r="DV205" s="38">
        <f t="shared" si="241"/>
        <v>2254341.04</v>
      </c>
      <c r="DW205" s="38">
        <f t="shared" si="241"/>
        <v>3153547.28</v>
      </c>
      <c r="DX205" s="38">
        <f t="shared" si="241"/>
        <v>2676906.9</v>
      </c>
      <c r="DY205" s="38">
        <f t="shared" si="241"/>
        <v>3353768.29</v>
      </c>
      <c r="DZ205" s="38">
        <f t="shared" si="241"/>
        <v>8407824.42</v>
      </c>
      <c r="EA205" s="38">
        <f aca="true" t="shared" si="242" ref="EA205:FU205">+EA125</f>
        <v>4227154.75</v>
      </c>
      <c r="EB205" s="38">
        <f t="shared" si="242"/>
        <v>4416698.11</v>
      </c>
      <c r="EC205" s="38">
        <f t="shared" si="242"/>
        <v>2634587.42</v>
      </c>
      <c r="ED205" s="38">
        <f t="shared" si="242"/>
        <v>15731562.95</v>
      </c>
      <c r="EE205" s="38">
        <f t="shared" si="242"/>
        <v>2339488.71</v>
      </c>
      <c r="EF205" s="38">
        <f t="shared" si="242"/>
        <v>10743588.42</v>
      </c>
      <c r="EG205" s="38">
        <f t="shared" si="242"/>
        <v>2470128.82</v>
      </c>
      <c r="EH205" s="38">
        <f t="shared" si="242"/>
        <v>2336092.65</v>
      </c>
      <c r="EI205" s="38">
        <f t="shared" si="242"/>
        <v>114651782.02</v>
      </c>
      <c r="EJ205" s="38">
        <f t="shared" si="242"/>
        <v>56924470.15</v>
      </c>
      <c r="EK205" s="38">
        <f t="shared" si="242"/>
        <v>4826353.45</v>
      </c>
      <c r="EL205" s="38">
        <f t="shared" si="242"/>
        <v>3461062.06</v>
      </c>
      <c r="EM205" s="38">
        <f t="shared" si="242"/>
        <v>4288855.2</v>
      </c>
      <c r="EN205" s="38">
        <f t="shared" si="242"/>
        <v>7213209.33</v>
      </c>
      <c r="EO205" s="38">
        <f t="shared" si="242"/>
        <v>3569122.1</v>
      </c>
      <c r="EP205" s="38">
        <f t="shared" si="242"/>
        <v>3588038.04</v>
      </c>
      <c r="EQ205" s="38">
        <f t="shared" si="242"/>
        <v>16378085.93</v>
      </c>
      <c r="ER205" s="38">
        <f t="shared" si="242"/>
        <v>3518925.17</v>
      </c>
      <c r="ES205" s="38">
        <f t="shared" si="242"/>
        <v>1496824.1</v>
      </c>
      <c r="ET205" s="38">
        <f t="shared" si="242"/>
        <v>2456131.25</v>
      </c>
      <c r="EU205" s="38">
        <f t="shared" si="242"/>
        <v>4259579.64</v>
      </c>
      <c r="EV205" s="38">
        <f t="shared" si="242"/>
        <v>1007633.24</v>
      </c>
      <c r="EW205" s="38">
        <f t="shared" si="242"/>
        <v>7187530.89</v>
      </c>
      <c r="EX205" s="38">
        <f t="shared" si="242"/>
        <v>2783810.92</v>
      </c>
      <c r="EY205" s="38">
        <f t="shared" si="242"/>
        <v>1706474.75</v>
      </c>
      <c r="EZ205" s="38">
        <f t="shared" si="242"/>
        <v>1603688.01</v>
      </c>
      <c r="FA205" s="38">
        <f t="shared" si="242"/>
        <v>22059125.28</v>
      </c>
      <c r="FB205" s="38">
        <f t="shared" si="242"/>
        <v>3411600.37</v>
      </c>
      <c r="FC205" s="38">
        <f t="shared" si="242"/>
        <v>18384494.82</v>
      </c>
      <c r="FD205" s="38">
        <f t="shared" si="242"/>
        <v>3229341.38</v>
      </c>
      <c r="FE205" s="38">
        <f t="shared" si="242"/>
        <v>1365047.65</v>
      </c>
      <c r="FF205" s="38">
        <f t="shared" si="242"/>
        <v>2187387.95</v>
      </c>
      <c r="FG205" s="38">
        <f t="shared" si="242"/>
        <v>1463048.09</v>
      </c>
      <c r="FH205" s="38">
        <f t="shared" si="242"/>
        <v>1287110.77</v>
      </c>
      <c r="FI205" s="38">
        <f t="shared" si="242"/>
        <v>12635530.99</v>
      </c>
      <c r="FJ205" s="38">
        <f t="shared" si="242"/>
        <v>12180834.5</v>
      </c>
      <c r="FK205" s="38">
        <f t="shared" si="242"/>
        <v>14819199.31</v>
      </c>
      <c r="FL205" s="38">
        <f t="shared" si="242"/>
        <v>28802356.29</v>
      </c>
      <c r="FM205" s="38">
        <f t="shared" si="242"/>
        <v>20780718.91</v>
      </c>
      <c r="FN205" s="38">
        <f t="shared" si="242"/>
        <v>127202022.09</v>
      </c>
      <c r="FO205" s="38">
        <f t="shared" si="242"/>
        <v>7956354.48</v>
      </c>
      <c r="FP205" s="38">
        <f t="shared" si="242"/>
        <v>15904371.56</v>
      </c>
      <c r="FQ205" s="38">
        <f t="shared" si="242"/>
        <v>6185776.2</v>
      </c>
      <c r="FR205" s="38">
        <f t="shared" si="242"/>
        <v>1878772.19</v>
      </c>
      <c r="FS205" s="38">
        <f t="shared" si="242"/>
        <v>2025055.12</v>
      </c>
      <c r="FT205" s="38">
        <f t="shared" si="242"/>
        <v>1331334.68</v>
      </c>
      <c r="FU205" s="38">
        <f t="shared" si="242"/>
        <v>5989664.4</v>
      </c>
      <c r="FV205" s="38">
        <f>+FV125</f>
        <v>5051056.49</v>
      </c>
      <c r="FW205" s="38">
        <f>+FW125</f>
        <v>1782240.06</v>
      </c>
      <c r="FX205" s="38">
        <f>+FX125</f>
        <v>1210573.78</v>
      </c>
      <c r="FY205" s="38"/>
      <c r="FZ205" s="60">
        <f>SUM(C205:FX205)</f>
        <v>5602444003.099998</v>
      </c>
      <c r="GA205" s="60"/>
      <c r="GB205" s="38"/>
      <c r="GC205" s="38"/>
      <c r="GD205" s="38"/>
      <c r="GE205" s="40"/>
      <c r="GF205" s="40"/>
      <c r="GG205" s="38"/>
      <c r="GH205" s="38"/>
      <c r="GI205" s="38"/>
      <c r="GJ205" s="38"/>
    </row>
    <row r="206" spans="1:186" ht="15">
      <c r="A206" s="11" t="s">
        <v>531</v>
      </c>
      <c r="B206" s="2" t="s">
        <v>532</v>
      </c>
      <c r="C206" s="38">
        <f aca="true" t="shared" si="243" ref="C206:BN206">+C160</f>
        <v>4417207.82</v>
      </c>
      <c r="D206" s="38">
        <f t="shared" si="243"/>
        <v>11559603.23</v>
      </c>
      <c r="E206" s="38">
        <f t="shared" si="243"/>
        <v>7465871.36</v>
      </c>
      <c r="F206" s="38">
        <f t="shared" si="243"/>
        <v>3913547.43</v>
      </c>
      <c r="G206" s="38">
        <f t="shared" si="243"/>
        <v>231386.69</v>
      </c>
      <c r="H206" s="38">
        <f t="shared" si="243"/>
        <v>151257.94</v>
      </c>
      <c r="I206" s="38">
        <f t="shared" si="243"/>
        <v>10767773.95</v>
      </c>
      <c r="J206" s="38">
        <f t="shared" si="243"/>
        <v>1300460.02</v>
      </c>
      <c r="K206" s="38">
        <f t="shared" si="243"/>
        <v>159185.5</v>
      </c>
      <c r="L206" s="38">
        <f t="shared" si="243"/>
        <v>1580022.59</v>
      </c>
      <c r="M206" s="38">
        <f t="shared" si="243"/>
        <v>1853926.83</v>
      </c>
      <c r="N206" s="38">
        <f t="shared" si="243"/>
        <v>9452403.19</v>
      </c>
      <c r="O206" s="38">
        <f t="shared" si="243"/>
        <v>2389652.62</v>
      </c>
      <c r="P206" s="38">
        <f t="shared" si="243"/>
        <v>116211.85</v>
      </c>
      <c r="Q206" s="38">
        <f t="shared" si="243"/>
        <v>23793429.2</v>
      </c>
      <c r="R206" s="38">
        <f t="shared" si="243"/>
        <v>161540.94</v>
      </c>
      <c r="S206" s="38">
        <f t="shared" si="243"/>
        <v>569153.2</v>
      </c>
      <c r="T206" s="38">
        <f t="shared" si="243"/>
        <v>75278.53</v>
      </c>
      <c r="U206" s="38">
        <f t="shared" si="243"/>
        <v>56593.93</v>
      </c>
      <c r="V206" s="38">
        <f t="shared" si="243"/>
        <v>130025.29</v>
      </c>
      <c r="W206" s="39">
        <f t="shared" si="243"/>
        <v>139028.69</v>
      </c>
      <c r="X206" s="38">
        <f t="shared" si="243"/>
        <v>35112.23</v>
      </c>
      <c r="Y206" s="38">
        <f t="shared" si="243"/>
        <v>443842.56</v>
      </c>
      <c r="Z206" s="38">
        <f t="shared" si="243"/>
        <v>150166.56</v>
      </c>
      <c r="AA206" s="38">
        <f t="shared" si="243"/>
        <v>6578345.15</v>
      </c>
      <c r="AB206" s="38">
        <f t="shared" si="243"/>
        <v>4168469.47</v>
      </c>
      <c r="AC206" s="38">
        <f t="shared" si="243"/>
        <v>305722.43</v>
      </c>
      <c r="AD206" s="38">
        <f t="shared" si="243"/>
        <v>302461.03</v>
      </c>
      <c r="AE206" s="38">
        <f t="shared" si="243"/>
        <v>65876.05</v>
      </c>
      <c r="AF206" s="38">
        <f t="shared" si="243"/>
        <v>61250.36</v>
      </c>
      <c r="AG206" s="38">
        <f t="shared" si="243"/>
        <v>177259.91</v>
      </c>
      <c r="AH206" s="38">
        <f t="shared" si="243"/>
        <v>531331.03</v>
      </c>
      <c r="AI206" s="38">
        <f t="shared" si="243"/>
        <v>133065.88</v>
      </c>
      <c r="AJ206" s="38">
        <f t="shared" si="243"/>
        <v>169127.29</v>
      </c>
      <c r="AK206" s="38">
        <f t="shared" si="243"/>
        <v>234302.64</v>
      </c>
      <c r="AL206" s="38">
        <f t="shared" si="243"/>
        <v>233350.55</v>
      </c>
      <c r="AM206" s="38">
        <f t="shared" si="243"/>
        <v>334124.82</v>
      </c>
      <c r="AN206" s="38">
        <f t="shared" si="243"/>
        <v>129999.28</v>
      </c>
      <c r="AO206" s="38">
        <f t="shared" si="243"/>
        <v>1528408.69</v>
      </c>
      <c r="AP206" s="38">
        <f t="shared" si="243"/>
        <v>61266472.25</v>
      </c>
      <c r="AQ206" s="38">
        <f t="shared" si="243"/>
        <v>121380.02</v>
      </c>
      <c r="AR206" s="38">
        <f t="shared" si="243"/>
        <v>4768059.81</v>
      </c>
      <c r="AS206" s="38">
        <f t="shared" si="243"/>
        <v>1953891.74</v>
      </c>
      <c r="AT206" s="38">
        <f t="shared" si="243"/>
        <v>280345.4</v>
      </c>
      <c r="AU206" s="38">
        <f t="shared" si="243"/>
        <v>99218.87</v>
      </c>
      <c r="AV206" s="38">
        <f t="shared" si="243"/>
        <v>154654.14</v>
      </c>
      <c r="AW206" s="38">
        <f t="shared" si="243"/>
        <v>66954.56</v>
      </c>
      <c r="AX206" s="38">
        <f t="shared" si="243"/>
        <v>12964.85</v>
      </c>
      <c r="AY206" s="38">
        <f t="shared" si="243"/>
        <v>202043.55</v>
      </c>
      <c r="AZ206" s="38">
        <f t="shared" si="243"/>
        <v>6842513.03</v>
      </c>
      <c r="BA206" s="38">
        <f t="shared" si="243"/>
        <v>2417586.56</v>
      </c>
      <c r="BB206" s="38">
        <f t="shared" si="243"/>
        <v>1937732.01</v>
      </c>
      <c r="BC206" s="38">
        <f t="shared" si="243"/>
        <v>12459984.39</v>
      </c>
      <c r="BD206" s="38">
        <f t="shared" si="243"/>
        <v>495845.95</v>
      </c>
      <c r="BE206" s="38">
        <f t="shared" si="243"/>
        <v>318564.66</v>
      </c>
      <c r="BF206" s="38">
        <f t="shared" si="243"/>
        <v>1896678.35</v>
      </c>
      <c r="BG206" s="38">
        <f t="shared" si="243"/>
        <v>441079.81</v>
      </c>
      <c r="BH206" s="38">
        <f t="shared" si="243"/>
        <v>121140.4</v>
      </c>
      <c r="BI206" s="38">
        <f t="shared" si="243"/>
        <v>146002.33</v>
      </c>
      <c r="BJ206" s="38">
        <f t="shared" si="243"/>
        <v>449240.99</v>
      </c>
      <c r="BK206" s="38">
        <f t="shared" si="243"/>
        <v>1793232.87</v>
      </c>
      <c r="BL206" s="38">
        <f t="shared" si="243"/>
        <v>96309.13</v>
      </c>
      <c r="BM206" s="38">
        <f t="shared" si="243"/>
        <v>156797.65</v>
      </c>
      <c r="BN206" s="38">
        <f t="shared" si="243"/>
        <v>1325776.3</v>
      </c>
      <c r="BO206" s="38">
        <f aca="true" t="shared" si="244" ref="BO206:DZ206">+BO160</f>
        <v>555739.37</v>
      </c>
      <c r="BP206" s="38">
        <f t="shared" si="244"/>
        <v>101855.15</v>
      </c>
      <c r="BQ206" s="38">
        <f t="shared" si="244"/>
        <v>1617557.12</v>
      </c>
      <c r="BR206" s="38">
        <f t="shared" si="244"/>
        <v>1632884</v>
      </c>
      <c r="BS206" s="38">
        <f t="shared" si="244"/>
        <v>335276.84</v>
      </c>
      <c r="BT206" s="38">
        <f t="shared" si="244"/>
        <v>96463.62</v>
      </c>
      <c r="BU206" s="38">
        <f t="shared" si="244"/>
        <v>144629.47</v>
      </c>
      <c r="BV206" s="38">
        <f t="shared" si="244"/>
        <v>242716.4</v>
      </c>
      <c r="BW206" s="38">
        <f t="shared" si="244"/>
        <v>321008.21</v>
      </c>
      <c r="BX206" s="38">
        <f t="shared" si="244"/>
        <v>21434.33</v>
      </c>
      <c r="BY206" s="38">
        <f t="shared" si="244"/>
        <v>407820.19</v>
      </c>
      <c r="BZ206" s="38">
        <f t="shared" si="244"/>
        <v>100753.56</v>
      </c>
      <c r="CA206" s="38">
        <f t="shared" si="244"/>
        <v>95419.16</v>
      </c>
      <c r="CB206" s="38">
        <f t="shared" si="244"/>
        <v>18826581.17</v>
      </c>
      <c r="CC206" s="38">
        <f t="shared" si="244"/>
        <v>71202.28</v>
      </c>
      <c r="CD206" s="38">
        <f t="shared" si="244"/>
        <v>44869.49</v>
      </c>
      <c r="CE206" s="38">
        <f t="shared" si="244"/>
        <v>67485.84</v>
      </c>
      <c r="CF206" s="38">
        <f t="shared" si="244"/>
        <v>65374.98</v>
      </c>
      <c r="CG206" s="38">
        <f t="shared" si="244"/>
        <v>66234.07</v>
      </c>
      <c r="CH206" s="38">
        <f t="shared" si="244"/>
        <v>106227.42</v>
      </c>
      <c r="CI206" s="38">
        <f t="shared" si="244"/>
        <v>291634.57</v>
      </c>
      <c r="CJ206" s="38">
        <f t="shared" si="244"/>
        <v>688075.87</v>
      </c>
      <c r="CK206" s="38">
        <f t="shared" si="244"/>
        <v>995502.99</v>
      </c>
      <c r="CL206" s="38">
        <f t="shared" si="244"/>
        <v>298687.59</v>
      </c>
      <c r="CM206" s="38">
        <f t="shared" si="244"/>
        <v>331937.82</v>
      </c>
      <c r="CN206" s="38">
        <f t="shared" si="244"/>
        <v>5767356.24</v>
      </c>
      <c r="CO206" s="38">
        <f t="shared" si="244"/>
        <v>3667695.18</v>
      </c>
      <c r="CP206" s="38">
        <f t="shared" si="244"/>
        <v>299395.21</v>
      </c>
      <c r="CQ206" s="38">
        <f t="shared" si="244"/>
        <v>592529.78</v>
      </c>
      <c r="CR206" s="38">
        <f t="shared" si="244"/>
        <v>82210.02</v>
      </c>
      <c r="CS206" s="38">
        <f t="shared" si="244"/>
        <v>108270.67</v>
      </c>
      <c r="CT206" s="38">
        <f t="shared" si="244"/>
        <v>38264.56</v>
      </c>
      <c r="CU206" s="38">
        <f t="shared" si="244"/>
        <v>57083.92</v>
      </c>
      <c r="CV206" s="38">
        <f t="shared" si="244"/>
        <v>29948.14</v>
      </c>
      <c r="CW206" s="38">
        <f t="shared" si="244"/>
        <v>110054.77</v>
      </c>
      <c r="CX206" s="38">
        <f t="shared" si="244"/>
        <v>159123.58</v>
      </c>
      <c r="CY206" s="38">
        <f t="shared" si="244"/>
        <v>87509.48</v>
      </c>
      <c r="CZ206" s="38">
        <f t="shared" si="244"/>
        <v>710803.74</v>
      </c>
      <c r="DA206" s="38">
        <f t="shared" si="244"/>
        <v>69671.75</v>
      </c>
      <c r="DB206" s="38">
        <f t="shared" si="244"/>
        <v>69182.73</v>
      </c>
      <c r="DC206" s="38">
        <f t="shared" si="244"/>
        <v>78720.97</v>
      </c>
      <c r="DD206" s="38">
        <f t="shared" si="244"/>
        <v>66810.47</v>
      </c>
      <c r="DE206" s="38">
        <f t="shared" si="244"/>
        <v>127157.46</v>
      </c>
      <c r="DF206" s="38">
        <f t="shared" si="244"/>
        <v>6476251.32</v>
      </c>
      <c r="DG206" s="38">
        <f t="shared" si="244"/>
        <v>40829.54</v>
      </c>
      <c r="DH206" s="38">
        <f t="shared" si="244"/>
        <v>600009.75</v>
      </c>
      <c r="DI206" s="38">
        <f t="shared" si="244"/>
        <v>1264862.83</v>
      </c>
      <c r="DJ206" s="38">
        <f t="shared" si="244"/>
        <v>219678.59</v>
      </c>
      <c r="DK206" s="38">
        <f t="shared" si="244"/>
        <v>186522.01</v>
      </c>
      <c r="DL206" s="38">
        <f t="shared" si="244"/>
        <v>2948876.49</v>
      </c>
      <c r="DM206" s="38">
        <f t="shared" si="244"/>
        <v>164177.08</v>
      </c>
      <c r="DN206" s="38">
        <f t="shared" si="244"/>
        <v>577574.58</v>
      </c>
      <c r="DO206" s="38">
        <f t="shared" si="244"/>
        <v>1874586.15</v>
      </c>
      <c r="DP206" s="38">
        <f t="shared" si="244"/>
        <v>69726.11</v>
      </c>
      <c r="DQ206" s="38">
        <f t="shared" si="244"/>
        <v>185321.66</v>
      </c>
      <c r="DR206" s="38">
        <f t="shared" si="244"/>
        <v>885553.28</v>
      </c>
      <c r="DS206" s="38">
        <f t="shared" si="244"/>
        <v>708904.99</v>
      </c>
      <c r="DT206" s="38">
        <f t="shared" si="244"/>
        <v>144404.89</v>
      </c>
      <c r="DU206" s="38">
        <f t="shared" si="244"/>
        <v>154007.72</v>
      </c>
      <c r="DV206" s="38">
        <f t="shared" si="244"/>
        <v>119355.46</v>
      </c>
      <c r="DW206" s="38">
        <f t="shared" si="244"/>
        <v>136636.22</v>
      </c>
      <c r="DX206" s="38">
        <f t="shared" si="244"/>
        <v>62057.27</v>
      </c>
      <c r="DY206" s="38">
        <f t="shared" si="244"/>
        <v>102543.28</v>
      </c>
      <c r="DZ206" s="38">
        <f t="shared" si="244"/>
        <v>223404.68</v>
      </c>
      <c r="EA206" s="38">
        <f aca="true" t="shared" si="245" ref="EA206:FU206">+EA160</f>
        <v>156379.54</v>
      </c>
      <c r="EB206" s="38">
        <f t="shared" si="245"/>
        <v>212528.43</v>
      </c>
      <c r="EC206" s="38">
        <f t="shared" si="245"/>
        <v>89114.78</v>
      </c>
      <c r="ED206" s="38">
        <f t="shared" si="245"/>
        <v>113900.42</v>
      </c>
      <c r="EE206" s="38">
        <f t="shared" si="245"/>
        <v>134685.35</v>
      </c>
      <c r="EF206" s="38">
        <f t="shared" si="245"/>
        <v>978493.97</v>
      </c>
      <c r="EG206" s="38">
        <f t="shared" si="245"/>
        <v>167283.97</v>
      </c>
      <c r="EH206" s="38">
        <f t="shared" si="245"/>
        <v>114776.38</v>
      </c>
      <c r="EI206" s="38">
        <f t="shared" si="245"/>
        <v>10581241.43</v>
      </c>
      <c r="EJ206" s="38">
        <f t="shared" si="245"/>
        <v>2157900.45</v>
      </c>
      <c r="EK206" s="38">
        <f t="shared" si="245"/>
        <v>158335.39</v>
      </c>
      <c r="EL206" s="38">
        <f t="shared" si="245"/>
        <v>91918.98</v>
      </c>
      <c r="EM206" s="38">
        <f t="shared" si="245"/>
        <v>268891.62</v>
      </c>
      <c r="EN206" s="38">
        <f t="shared" si="245"/>
        <v>766420.53</v>
      </c>
      <c r="EO206" s="38">
        <f t="shared" si="245"/>
        <v>138536.39</v>
      </c>
      <c r="EP206" s="38">
        <f t="shared" si="245"/>
        <v>108627.67</v>
      </c>
      <c r="EQ206" s="38">
        <f t="shared" si="245"/>
        <v>221892.39</v>
      </c>
      <c r="ER206" s="38">
        <f t="shared" si="245"/>
        <v>143210.77</v>
      </c>
      <c r="ES206" s="38">
        <f t="shared" si="245"/>
        <v>92507.58</v>
      </c>
      <c r="ET206" s="38">
        <f t="shared" si="245"/>
        <v>124184.75</v>
      </c>
      <c r="EU206" s="38">
        <f t="shared" si="245"/>
        <v>824127.99</v>
      </c>
      <c r="EV206" s="38">
        <f t="shared" si="245"/>
        <v>67375.18</v>
      </c>
      <c r="EW206" s="38">
        <f t="shared" si="245"/>
        <v>157416.49</v>
      </c>
      <c r="EX206" s="38">
        <f t="shared" si="245"/>
        <v>132078.15</v>
      </c>
      <c r="EY206" s="38">
        <f t="shared" si="245"/>
        <v>247097.54</v>
      </c>
      <c r="EZ206" s="38">
        <f t="shared" si="245"/>
        <v>102873.23</v>
      </c>
      <c r="FA206" s="38">
        <f t="shared" si="245"/>
        <v>744045.41</v>
      </c>
      <c r="FB206" s="38">
        <f t="shared" si="245"/>
        <v>149313.55</v>
      </c>
      <c r="FC206" s="38">
        <f t="shared" si="245"/>
        <v>570516.21</v>
      </c>
      <c r="FD206" s="38">
        <f t="shared" si="245"/>
        <v>118100.63</v>
      </c>
      <c r="FE206" s="38">
        <f t="shared" si="245"/>
        <v>53520.68</v>
      </c>
      <c r="FF206" s="38">
        <f t="shared" si="245"/>
        <v>48363.89</v>
      </c>
      <c r="FG206" s="38">
        <f t="shared" si="245"/>
        <v>43481.24</v>
      </c>
      <c r="FH206" s="38">
        <f t="shared" si="245"/>
        <v>48877.62</v>
      </c>
      <c r="FI206" s="38">
        <f t="shared" si="245"/>
        <v>708500.1</v>
      </c>
      <c r="FJ206" s="38">
        <f t="shared" si="245"/>
        <v>436279.78</v>
      </c>
      <c r="FK206" s="38">
        <f t="shared" si="245"/>
        <v>774883.64</v>
      </c>
      <c r="FL206" s="38">
        <f t="shared" si="245"/>
        <v>472967.54</v>
      </c>
      <c r="FM206" s="38">
        <f t="shared" si="245"/>
        <v>677192.41</v>
      </c>
      <c r="FN206" s="38">
        <f t="shared" si="245"/>
        <v>9701705.1</v>
      </c>
      <c r="FO206" s="38">
        <f t="shared" si="245"/>
        <v>326843.18</v>
      </c>
      <c r="FP206" s="38">
        <f t="shared" si="245"/>
        <v>1450992.28</v>
      </c>
      <c r="FQ206" s="38">
        <f t="shared" si="245"/>
        <v>369176.64</v>
      </c>
      <c r="FR206" s="38">
        <f t="shared" si="245"/>
        <v>56631.02</v>
      </c>
      <c r="FS206" s="38">
        <f t="shared" si="245"/>
        <v>45220.88</v>
      </c>
      <c r="FT206" s="38">
        <f t="shared" si="245"/>
        <v>36841.97</v>
      </c>
      <c r="FU206" s="38">
        <f t="shared" si="245"/>
        <v>424356.13</v>
      </c>
      <c r="FV206" s="38">
        <f>+FV160</f>
        <v>248517.7</v>
      </c>
      <c r="FW206" s="38">
        <f>+FW160</f>
        <v>88631.72</v>
      </c>
      <c r="FX206" s="38">
        <f>+FX160</f>
        <v>38088.78</v>
      </c>
      <c r="FY206" s="38"/>
      <c r="FZ206" s="60">
        <f>SUM(C206:FX206)</f>
        <v>288469537.90000015</v>
      </c>
      <c r="GA206" s="60"/>
      <c r="GB206" s="38"/>
      <c r="GC206" s="38"/>
      <c r="GD206" s="38"/>
    </row>
    <row r="207" spans="1:189" ht="15">
      <c r="A207" s="11" t="s">
        <v>533</v>
      </c>
      <c r="B207" s="2" t="s">
        <v>534</v>
      </c>
      <c r="C207" s="38">
        <f aca="true" t="shared" si="246" ref="C207:BN207">+C205+C206</f>
        <v>44785794.64</v>
      </c>
      <c r="D207" s="38">
        <f t="shared" si="246"/>
        <v>277860736.95</v>
      </c>
      <c r="E207" s="38">
        <f t="shared" si="246"/>
        <v>57184993.15</v>
      </c>
      <c r="F207" s="38">
        <f t="shared" si="246"/>
        <v>110487657.84</v>
      </c>
      <c r="G207" s="38">
        <f t="shared" si="246"/>
        <v>8027626.79</v>
      </c>
      <c r="H207" s="38">
        <f t="shared" si="246"/>
        <v>7293494.130000001</v>
      </c>
      <c r="I207" s="38">
        <f t="shared" si="246"/>
        <v>80130426.94</v>
      </c>
      <c r="J207" s="38">
        <f t="shared" si="246"/>
        <v>15283195.78</v>
      </c>
      <c r="K207" s="38">
        <f t="shared" si="246"/>
        <v>2916101.93</v>
      </c>
      <c r="L207" s="38">
        <f t="shared" si="246"/>
        <v>22436420.06</v>
      </c>
      <c r="M207" s="38">
        <f t="shared" si="246"/>
        <v>12950928.32</v>
      </c>
      <c r="N207" s="38">
        <f t="shared" si="246"/>
        <v>366279526.98</v>
      </c>
      <c r="O207" s="38">
        <f t="shared" si="246"/>
        <v>106915948.80000001</v>
      </c>
      <c r="P207" s="38">
        <f t="shared" si="246"/>
        <v>2180535.88</v>
      </c>
      <c r="Q207" s="38">
        <f t="shared" si="246"/>
        <v>281299193.18</v>
      </c>
      <c r="R207" s="38">
        <f t="shared" si="246"/>
        <v>3905408.23</v>
      </c>
      <c r="S207" s="38">
        <f t="shared" si="246"/>
        <v>11152867.309999999</v>
      </c>
      <c r="T207" s="38">
        <f t="shared" si="246"/>
        <v>1865884.34</v>
      </c>
      <c r="U207" s="38">
        <f t="shared" si="246"/>
        <v>988729.17</v>
      </c>
      <c r="V207" s="38">
        <f t="shared" si="246"/>
        <v>2667379.1</v>
      </c>
      <c r="W207" s="39">
        <f t="shared" si="246"/>
        <v>732355.46</v>
      </c>
      <c r="X207" s="38">
        <f t="shared" si="246"/>
        <v>730220.2</v>
      </c>
      <c r="Y207" s="38">
        <f t="shared" si="246"/>
        <v>4292283.2</v>
      </c>
      <c r="Z207" s="38">
        <f t="shared" si="246"/>
        <v>2619022.16</v>
      </c>
      <c r="AA207" s="38">
        <f t="shared" si="246"/>
        <v>189964498.5</v>
      </c>
      <c r="AB207" s="38">
        <f t="shared" si="246"/>
        <v>206678532.74</v>
      </c>
      <c r="AC207" s="38">
        <f t="shared" si="246"/>
        <v>7187260.12</v>
      </c>
      <c r="AD207" s="38">
        <f t="shared" si="246"/>
        <v>7918857.79</v>
      </c>
      <c r="AE207" s="38">
        <f t="shared" si="246"/>
        <v>1524268.8900000001</v>
      </c>
      <c r="AF207" s="38">
        <f t="shared" si="246"/>
        <v>2145661.67</v>
      </c>
      <c r="AG207" s="38">
        <f t="shared" si="246"/>
        <v>7087714.97</v>
      </c>
      <c r="AH207" s="38">
        <f t="shared" si="246"/>
        <v>7763417.140000001</v>
      </c>
      <c r="AI207" s="38">
        <f t="shared" si="246"/>
        <v>3048654.07</v>
      </c>
      <c r="AJ207" s="38">
        <f t="shared" si="246"/>
        <v>2706836.91</v>
      </c>
      <c r="AK207" s="38">
        <f t="shared" si="246"/>
        <v>2652150.1100000003</v>
      </c>
      <c r="AL207" s="38">
        <f t="shared" si="246"/>
        <v>2813100.55</v>
      </c>
      <c r="AM207" s="38">
        <f t="shared" si="246"/>
        <v>4008883.05</v>
      </c>
      <c r="AN207" s="38">
        <f t="shared" si="246"/>
        <v>3680466.36</v>
      </c>
      <c r="AO207" s="38">
        <f t="shared" si="246"/>
        <v>35853176.489999995</v>
      </c>
      <c r="AP207" s="38">
        <f t="shared" si="246"/>
        <v>591207094.44</v>
      </c>
      <c r="AQ207" s="38">
        <f t="shared" si="246"/>
        <v>2816694.73</v>
      </c>
      <c r="AR207" s="38">
        <f t="shared" si="246"/>
        <v>405051510.27</v>
      </c>
      <c r="AS207" s="38">
        <f t="shared" si="246"/>
        <v>47427388.25</v>
      </c>
      <c r="AT207" s="38">
        <f t="shared" si="246"/>
        <v>18685972.61</v>
      </c>
      <c r="AU207" s="38">
        <f t="shared" si="246"/>
        <v>3433547.21</v>
      </c>
      <c r="AV207" s="38">
        <f t="shared" si="246"/>
        <v>3151371.8600000003</v>
      </c>
      <c r="AW207" s="38">
        <f t="shared" si="246"/>
        <v>2614985.57</v>
      </c>
      <c r="AX207" s="38">
        <f t="shared" si="246"/>
        <v>719858.01</v>
      </c>
      <c r="AY207" s="38">
        <f t="shared" si="246"/>
        <v>4845617.37</v>
      </c>
      <c r="AZ207" s="38">
        <f t="shared" si="246"/>
        <v>77852699.04</v>
      </c>
      <c r="BA207" s="38">
        <f t="shared" si="246"/>
        <v>59928488.74</v>
      </c>
      <c r="BB207" s="38">
        <f t="shared" si="246"/>
        <v>50643866.86</v>
      </c>
      <c r="BC207" s="38">
        <f t="shared" si="246"/>
        <v>218946605.45999998</v>
      </c>
      <c r="BD207" s="38">
        <f t="shared" si="246"/>
        <v>30678101.11</v>
      </c>
      <c r="BE207" s="38">
        <f t="shared" si="246"/>
        <v>10771968.620000001</v>
      </c>
      <c r="BF207" s="38">
        <f t="shared" si="246"/>
        <v>157024260.22</v>
      </c>
      <c r="BG207" s="38">
        <f t="shared" si="246"/>
        <v>7463505.38</v>
      </c>
      <c r="BH207" s="38">
        <f t="shared" si="246"/>
        <v>5243698.220000001</v>
      </c>
      <c r="BI207" s="38">
        <f t="shared" si="246"/>
        <v>2733357.96</v>
      </c>
      <c r="BJ207" s="38">
        <f t="shared" si="246"/>
        <v>39873295.72</v>
      </c>
      <c r="BK207" s="38">
        <f t="shared" si="246"/>
        <v>97530305.47</v>
      </c>
      <c r="BL207" s="38">
        <f t="shared" si="246"/>
        <v>2094313.79</v>
      </c>
      <c r="BM207" s="38">
        <f t="shared" si="246"/>
        <v>3072653.63</v>
      </c>
      <c r="BN207" s="38">
        <f t="shared" si="246"/>
        <v>26194939.76</v>
      </c>
      <c r="BO207" s="38">
        <f aca="true" t="shared" si="247" ref="BO207:DZ207">+BO205+BO206</f>
        <v>11699043.479999999</v>
      </c>
      <c r="BP207" s="38">
        <f t="shared" si="247"/>
        <v>2421516.7399999998</v>
      </c>
      <c r="BQ207" s="38">
        <f t="shared" si="247"/>
        <v>40883798.099999994</v>
      </c>
      <c r="BR207" s="38">
        <f t="shared" si="247"/>
        <v>32584274.36</v>
      </c>
      <c r="BS207" s="38">
        <f t="shared" si="247"/>
        <v>8872665.49</v>
      </c>
      <c r="BT207" s="38">
        <f t="shared" si="247"/>
        <v>3325575.33</v>
      </c>
      <c r="BU207" s="38">
        <f t="shared" si="247"/>
        <v>3922757.2600000002</v>
      </c>
      <c r="BV207" s="38">
        <f t="shared" si="247"/>
        <v>9658538.74</v>
      </c>
      <c r="BW207" s="38">
        <f t="shared" si="247"/>
        <v>12798870.75</v>
      </c>
      <c r="BX207" s="38">
        <f t="shared" si="247"/>
        <v>1258261.3900000001</v>
      </c>
      <c r="BY207" s="38">
        <f t="shared" si="247"/>
        <v>4599486.640000001</v>
      </c>
      <c r="BZ207" s="38">
        <f t="shared" si="247"/>
        <v>2466017.25</v>
      </c>
      <c r="CA207" s="38">
        <f t="shared" si="247"/>
        <v>2341207.92</v>
      </c>
      <c r="CB207" s="38">
        <f t="shared" si="247"/>
        <v>585759829.29</v>
      </c>
      <c r="CC207" s="38">
        <f t="shared" si="247"/>
        <v>2069503.87</v>
      </c>
      <c r="CD207" s="38">
        <f t="shared" si="247"/>
        <v>1097413.06</v>
      </c>
      <c r="CE207" s="38">
        <f t="shared" si="247"/>
        <v>1872647.82</v>
      </c>
      <c r="CF207" s="38">
        <f t="shared" si="247"/>
        <v>1517324.92</v>
      </c>
      <c r="CG207" s="38">
        <f t="shared" si="247"/>
        <v>2136048.88</v>
      </c>
      <c r="CH207" s="38">
        <f t="shared" si="247"/>
        <v>1644597.25</v>
      </c>
      <c r="CI207" s="38">
        <f t="shared" si="247"/>
        <v>5488336.63</v>
      </c>
      <c r="CJ207" s="38">
        <f t="shared" si="247"/>
        <v>8606671.81</v>
      </c>
      <c r="CK207" s="38">
        <f t="shared" si="247"/>
        <v>34963516.64</v>
      </c>
      <c r="CL207" s="38">
        <f t="shared" si="247"/>
        <v>10177297.27</v>
      </c>
      <c r="CM207" s="38">
        <f t="shared" si="247"/>
        <v>6369024.930000001</v>
      </c>
      <c r="CN207" s="38">
        <f t="shared" si="247"/>
        <v>182033366.13</v>
      </c>
      <c r="CO207" s="38">
        <f t="shared" si="247"/>
        <v>102460054.29</v>
      </c>
      <c r="CP207" s="38">
        <f t="shared" si="247"/>
        <v>8724654.680000002</v>
      </c>
      <c r="CQ207" s="38">
        <f t="shared" si="247"/>
        <v>10705387.35</v>
      </c>
      <c r="CR207" s="38">
        <f t="shared" si="247"/>
        <v>2320300.03</v>
      </c>
      <c r="CS207" s="38">
        <f t="shared" si="247"/>
        <v>3121144</v>
      </c>
      <c r="CT207" s="38">
        <f t="shared" si="247"/>
        <v>1467376.23</v>
      </c>
      <c r="CU207" s="38">
        <f t="shared" si="247"/>
        <v>302229.6</v>
      </c>
      <c r="CV207" s="38">
        <f t="shared" si="247"/>
        <v>778651.68</v>
      </c>
      <c r="CW207" s="38">
        <f t="shared" si="247"/>
        <v>2115961.33</v>
      </c>
      <c r="CX207" s="38">
        <f t="shared" si="247"/>
        <v>3712253.91</v>
      </c>
      <c r="CY207" s="38">
        <f t="shared" si="247"/>
        <v>647367.77</v>
      </c>
      <c r="CZ207" s="38">
        <f t="shared" si="247"/>
        <v>16237447</v>
      </c>
      <c r="DA207" s="38">
        <f t="shared" si="247"/>
        <v>2189501.82</v>
      </c>
      <c r="DB207" s="38">
        <f t="shared" si="247"/>
        <v>2975385.95</v>
      </c>
      <c r="DC207" s="38">
        <f t="shared" si="247"/>
        <v>2152864.2</v>
      </c>
      <c r="DD207" s="38">
        <f t="shared" si="247"/>
        <v>1703012.03</v>
      </c>
      <c r="DE207" s="38">
        <f t="shared" si="247"/>
        <v>3738379.2399999998</v>
      </c>
      <c r="DF207" s="38">
        <f t="shared" si="247"/>
        <v>147725505.01</v>
      </c>
      <c r="DG207" s="38">
        <f t="shared" si="247"/>
        <v>1408815.29</v>
      </c>
      <c r="DH207" s="38">
        <f t="shared" si="247"/>
        <v>15371196.58</v>
      </c>
      <c r="DI207" s="38">
        <f t="shared" si="247"/>
        <v>19966259.42</v>
      </c>
      <c r="DJ207" s="38">
        <f t="shared" si="247"/>
        <v>5279591.7299999995</v>
      </c>
      <c r="DK207" s="38">
        <f t="shared" si="247"/>
        <v>3408377.4299999997</v>
      </c>
      <c r="DL207" s="38">
        <f t="shared" si="247"/>
        <v>44746120.830000006</v>
      </c>
      <c r="DM207" s="38">
        <f t="shared" si="247"/>
        <v>3304754.44</v>
      </c>
      <c r="DN207" s="38">
        <f t="shared" si="247"/>
        <v>10815101.81</v>
      </c>
      <c r="DO207" s="38">
        <f t="shared" si="247"/>
        <v>22373724.52</v>
      </c>
      <c r="DP207" s="38">
        <f t="shared" si="247"/>
        <v>2423335.29</v>
      </c>
      <c r="DQ207" s="38">
        <f t="shared" si="247"/>
        <v>4115217.49</v>
      </c>
      <c r="DR207" s="38">
        <f t="shared" si="247"/>
        <v>10159023.02</v>
      </c>
      <c r="DS207" s="38">
        <f t="shared" si="247"/>
        <v>6704743.470000001</v>
      </c>
      <c r="DT207" s="38">
        <f t="shared" si="247"/>
        <v>2238635.03</v>
      </c>
      <c r="DU207" s="38">
        <f t="shared" si="247"/>
        <v>3508138.6300000004</v>
      </c>
      <c r="DV207" s="38">
        <f t="shared" si="247"/>
        <v>2373696.5</v>
      </c>
      <c r="DW207" s="38">
        <f t="shared" si="247"/>
        <v>3290183.5</v>
      </c>
      <c r="DX207" s="38">
        <f t="shared" si="247"/>
        <v>2738964.17</v>
      </c>
      <c r="DY207" s="38">
        <f t="shared" si="247"/>
        <v>3456311.57</v>
      </c>
      <c r="DZ207" s="38">
        <f t="shared" si="247"/>
        <v>8631229.1</v>
      </c>
      <c r="EA207" s="38">
        <f aca="true" t="shared" si="248" ref="EA207:FU207">+EA205+EA206</f>
        <v>4383534.29</v>
      </c>
      <c r="EB207" s="38">
        <f t="shared" si="248"/>
        <v>4629226.54</v>
      </c>
      <c r="EC207" s="38">
        <f t="shared" si="248"/>
        <v>2723702.1999999997</v>
      </c>
      <c r="ED207" s="38">
        <f t="shared" si="248"/>
        <v>15845463.37</v>
      </c>
      <c r="EE207" s="38">
        <f t="shared" si="248"/>
        <v>2474174.06</v>
      </c>
      <c r="EF207" s="38">
        <f t="shared" si="248"/>
        <v>11722082.39</v>
      </c>
      <c r="EG207" s="38">
        <f t="shared" si="248"/>
        <v>2637412.79</v>
      </c>
      <c r="EH207" s="38">
        <f t="shared" si="248"/>
        <v>2450869.03</v>
      </c>
      <c r="EI207" s="38">
        <f t="shared" si="248"/>
        <v>125233023.44999999</v>
      </c>
      <c r="EJ207" s="38">
        <f t="shared" si="248"/>
        <v>59082370.6</v>
      </c>
      <c r="EK207" s="38">
        <f t="shared" si="248"/>
        <v>4984688.84</v>
      </c>
      <c r="EL207" s="38">
        <f t="shared" si="248"/>
        <v>3552981.04</v>
      </c>
      <c r="EM207" s="38">
        <f t="shared" si="248"/>
        <v>4557746.82</v>
      </c>
      <c r="EN207" s="38">
        <f t="shared" si="248"/>
        <v>7979629.86</v>
      </c>
      <c r="EO207" s="38">
        <f t="shared" si="248"/>
        <v>3707658.49</v>
      </c>
      <c r="EP207" s="38">
        <f t="shared" si="248"/>
        <v>3696665.71</v>
      </c>
      <c r="EQ207" s="38">
        <f t="shared" si="248"/>
        <v>16599978.32</v>
      </c>
      <c r="ER207" s="38">
        <f t="shared" si="248"/>
        <v>3662135.94</v>
      </c>
      <c r="ES207" s="38">
        <f t="shared" si="248"/>
        <v>1589331.6800000002</v>
      </c>
      <c r="ET207" s="38">
        <f t="shared" si="248"/>
        <v>2580316</v>
      </c>
      <c r="EU207" s="38">
        <f t="shared" si="248"/>
        <v>5083707.63</v>
      </c>
      <c r="EV207" s="38">
        <f t="shared" si="248"/>
        <v>1075008.42</v>
      </c>
      <c r="EW207" s="38">
        <f t="shared" si="248"/>
        <v>7344947.38</v>
      </c>
      <c r="EX207" s="38">
        <f t="shared" si="248"/>
        <v>2915889.07</v>
      </c>
      <c r="EY207" s="38">
        <f t="shared" si="248"/>
        <v>1953572.29</v>
      </c>
      <c r="EZ207" s="38">
        <f t="shared" si="248"/>
        <v>1706561.24</v>
      </c>
      <c r="FA207" s="38">
        <f t="shared" si="248"/>
        <v>22803170.69</v>
      </c>
      <c r="FB207" s="38">
        <f t="shared" si="248"/>
        <v>3560913.92</v>
      </c>
      <c r="FC207" s="38">
        <f t="shared" si="248"/>
        <v>18955011.03</v>
      </c>
      <c r="FD207" s="38">
        <f t="shared" si="248"/>
        <v>3347442.01</v>
      </c>
      <c r="FE207" s="38">
        <f t="shared" si="248"/>
        <v>1418568.3299999998</v>
      </c>
      <c r="FF207" s="38">
        <f t="shared" si="248"/>
        <v>2235751.8400000003</v>
      </c>
      <c r="FG207" s="38">
        <f t="shared" si="248"/>
        <v>1506529.33</v>
      </c>
      <c r="FH207" s="38">
        <f t="shared" si="248"/>
        <v>1335988.3900000001</v>
      </c>
      <c r="FI207" s="38">
        <f t="shared" si="248"/>
        <v>13344031.09</v>
      </c>
      <c r="FJ207" s="38">
        <f t="shared" si="248"/>
        <v>12617114.28</v>
      </c>
      <c r="FK207" s="38">
        <f t="shared" si="248"/>
        <v>15594082.950000001</v>
      </c>
      <c r="FL207" s="38">
        <f t="shared" si="248"/>
        <v>29275323.83</v>
      </c>
      <c r="FM207" s="38">
        <f t="shared" si="248"/>
        <v>21457911.32</v>
      </c>
      <c r="FN207" s="38">
        <f t="shared" si="248"/>
        <v>136903727.19</v>
      </c>
      <c r="FO207" s="38">
        <f t="shared" si="248"/>
        <v>8283197.66</v>
      </c>
      <c r="FP207" s="38">
        <f t="shared" si="248"/>
        <v>17355363.84</v>
      </c>
      <c r="FQ207" s="38">
        <f t="shared" si="248"/>
        <v>6554952.84</v>
      </c>
      <c r="FR207" s="38">
        <f t="shared" si="248"/>
        <v>1935403.21</v>
      </c>
      <c r="FS207" s="38">
        <f t="shared" si="248"/>
        <v>2070276</v>
      </c>
      <c r="FT207" s="38">
        <f t="shared" si="248"/>
        <v>1368176.65</v>
      </c>
      <c r="FU207" s="38">
        <f t="shared" si="248"/>
        <v>6414020.53</v>
      </c>
      <c r="FV207" s="38">
        <f>+FV205+FV206</f>
        <v>5299574.19</v>
      </c>
      <c r="FW207" s="38">
        <f>+FW205+FW206</f>
        <v>1870871.78</v>
      </c>
      <c r="FX207" s="38">
        <f>+FX205+FX206</f>
        <v>1248662.56</v>
      </c>
      <c r="FY207" s="38"/>
      <c r="FZ207" s="60">
        <f>SUM(C207:FX207)</f>
        <v>5890913540.999999</v>
      </c>
      <c r="GA207" s="60"/>
      <c r="GB207" s="60"/>
      <c r="GC207" s="60"/>
      <c r="GD207" s="60"/>
      <c r="GG207" s="12"/>
    </row>
    <row r="208" spans="1:189" ht="15">
      <c r="A208" s="11" t="s">
        <v>535</v>
      </c>
      <c r="B208" s="2" t="s">
        <v>536</v>
      </c>
      <c r="C208" s="38">
        <f>C172</f>
        <v>10236667.5</v>
      </c>
      <c r="D208" s="38">
        <f aca="true" t="shared" si="249" ref="D208:BO208">D172</f>
        <v>32830042.5</v>
      </c>
      <c r="E208" s="38">
        <f t="shared" si="249"/>
        <v>0</v>
      </c>
      <c r="F208" s="38">
        <f t="shared" si="249"/>
        <v>0</v>
      </c>
      <c r="G208" s="38">
        <f t="shared" si="249"/>
        <v>0</v>
      </c>
      <c r="H208" s="38">
        <f t="shared" si="249"/>
        <v>0</v>
      </c>
      <c r="I208" s="38">
        <f t="shared" si="249"/>
        <v>14860665</v>
      </c>
      <c r="J208" s="38">
        <f t="shared" si="249"/>
        <v>0</v>
      </c>
      <c r="K208" s="38">
        <f t="shared" si="249"/>
        <v>0</v>
      </c>
      <c r="L208" s="38">
        <f t="shared" si="249"/>
        <v>0</v>
      </c>
      <c r="M208" s="38">
        <f t="shared" si="249"/>
        <v>0</v>
      </c>
      <c r="N208" s="38">
        <f t="shared" si="249"/>
        <v>20385</v>
      </c>
      <c r="O208" s="38">
        <f t="shared" si="249"/>
        <v>0</v>
      </c>
      <c r="P208" s="38">
        <f t="shared" si="249"/>
        <v>0</v>
      </c>
      <c r="Q208" s="38">
        <f t="shared" si="249"/>
        <v>611550</v>
      </c>
      <c r="R208" s="38">
        <f t="shared" si="249"/>
        <v>0</v>
      </c>
      <c r="S208" s="38">
        <f t="shared" si="249"/>
        <v>0</v>
      </c>
      <c r="T208" s="38">
        <f t="shared" si="249"/>
        <v>0</v>
      </c>
      <c r="U208" s="38">
        <f t="shared" si="249"/>
        <v>0</v>
      </c>
      <c r="V208" s="38">
        <f t="shared" si="249"/>
        <v>0</v>
      </c>
      <c r="W208" s="38">
        <f t="shared" si="249"/>
        <v>1535670</v>
      </c>
      <c r="X208" s="38">
        <f t="shared" si="249"/>
        <v>0</v>
      </c>
      <c r="Y208" s="38">
        <f t="shared" si="249"/>
        <v>0</v>
      </c>
      <c r="Z208" s="38">
        <f t="shared" si="249"/>
        <v>13590</v>
      </c>
      <c r="AA208" s="38">
        <f t="shared" si="249"/>
        <v>0</v>
      </c>
      <c r="AB208" s="38">
        <f t="shared" si="249"/>
        <v>788220</v>
      </c>
      <c r="AC208" s="38">
        <f t="shared" si="249"/>
        <v>27180</v>
      </c>
      <c r="AD208" s="38">
        <f t="shared" si="249"/>
        <v>0</v>
      </c>
      <c r="AE208" s="38">
        <f t="shared" si="249"/>
        <v>0</v>
      </c>
      <c r="AF208" s="38">
        <f t="shared" si="249"/>
        <v>0</v>
      </c>
      <c r="AG208" s="38">
        <f t="shared" si="249"/>
        <v>0</v>
      </c>
      <c r="AH208" s="38">
        <f t="shared" si="249"/>
        <v>0</v>
      </c>
      <c r="AI208" s="38">
        <f t="shared" si="249"/>
        <v>0</v>
      </c>
      <c r="AJ208" s="38">
        <f t="shared" si="249"/>
        <v>0</v>
      </c>
      <c r="AK208" s="38">
        <f t="shared" si="249"/>
        <v>0</v>
      </c>
      <c r="AL208" s="38">
        <f t="shared" si="249"/>
        <v>0</v>
      </c>
      <c r="AM208" s="38">
        <f t="shared" si="249"/>
        <v>0</v>
      </c>
      <c r="AN208" s="38">
        <f t="shared" si="249"/>
        <v>0</v>
      </c>
      <c r="AO208" s="38">
        <f t="shared" si="249"/>
        <v>0</v>
      </c>
      <c r="AP208" s="38">
        <f t="shared" si="249"/>
        <v>910530</v>
      </c>
      <c r="AQ208" s="38">
        <f t="shared" si="249"/>
        <v>0</v>
      </c>
      <c r="AR208" s="38">
        <f t="shared" si="249"/>
        <v>20466540</v>
      </c>
      <c r="AS208" s="38">
        <f t="shared" si="249"/>
        <v>0</v>
      </c>
      <c r="AT208" s="38">
        <f t="shared" si="249"/>
        <v>27180</v>
      </c>
      <c r="AU208" s="38">
        <f t="shared" si="249"/>
        <v>0</v>
      </c>
      <c r="AV208" s="38">
        <f t="shared" si="249"/>
        <v>0</v>
      </c>
      <c r="AW208" s="38">
        <f t="shared" si="249"/>
        <v>0</v>
      </c>
      <c r="AX208" s="38">
        <f t="shared" si="249"/>
        <v>0</v>
      </c>
      <c r="AY208" s="38">
        <f t="shared" si="249"/>
        <v>0</v>
      </c>
      <c r="AZ208" s="38">
        <f t="shared" si="249"/>
        <v>0</v>
      </c>
      <c r="BA208" s="38">
        <f t="shared" si="249"/>
        <v>20385</v>
      </c>
      <c r="BB208" s="38">
        <f t="shared" si="249"/>
        <v>0</v>
      </c>
      <c r="BC208" s="38">
        <f t="shared" si="249"/>
        <v>1216305</v>
      </c>
      <c r="BD208" s="38">
        <f t="shared" si="249"/>
        <v>0</v>
      </c>
      <c r="BE208" s="38">
        <f t="shared" si="249"/>
        <v>0</v>
      </c>
      <c r="BF208" s="38">
        <f t="shared" si="249"/>
        <v>197055</v>
      </c>
      <c r="BG208" s="38">
        <f t="shared" si="249"/>
        <v>0</v>
      </c>
      <c r="BH208" s="38">
        <f t="shared" si="249"/>
        <v>0</v>
      </c>
      <c r="BI208" s="38">
        <f t="shared" si="249"/>
        <v>0</v>
      </c>
      <c r="BJ208" s="38">
        <f t="shared" si="249"/>
        <v>0</v>
      </c>
      <c r="BK208" s="38">
        <f t="shared" si="249"/>
        <v>2252542.5</v>
      </c>
      <c r="BL208" s="38">
        <f t="shared" si="249"/>
        <v>122310</v>
      </c>
      <c r="BM208" s="38">
        <f t="shared" si="249"/>
        <v>0</v>
      </c>
      <c r="BN208" s="38">
        <f t="shared" si="249"/>
        <v>0</v>
      </c>
      <c r="BO208" s="38">
        <f t="shared" si="249"/>
        <v>0</v>
      </c>
      <c r="BP208" s="38">
        <f aca="true" t="shared" si="250" ref="BP208:EA208">BP172</f>
        <v>0</v>
      </c>
      <c r="BQ208" s="38">
        <f t="shared" si="250"/>
        <v>0</v>
      </c>
      <c r="BR208" s="38">
        <f t="shared" si="250"/>
        <v>0</v>
      </c>
      <c r="BS208" s="38">
        <f t="shared" si="250"/>
        <v>0</v>
      </c>
      <c r="BT208" s="38">
        <f t="shared" si="250"/>
        <v>0</v>
      </c>
      <c r="BU208" s="38">
        <f t="shared" si="250"/>
        <v>0</v>
      </c>
      <c r="BV208" s="38">
        <f t="shared" si="250"/>
        <v>0</v>
      </c>
      <c r="BW208" s="38">
        <f t="shared" si="250"/>
        <v>0</v>
      </c>
      <c r="BX208" s="38">
        <f t="shared" si="250"/>
        <v>0</v>
      </c>
      <c r="BY208" s="38">
        <f t="shared" si="250"/>
        <v>0</v>
      </c>
      <c r="BZ208" s="38">
        <f t="shared" si="250"/>
        <v>0</v>
      </c>
      <c r="CA208" s="38">
        <f t="shared" si="250"/>
        <v>0</v>
      </c>
      <c r="CB208" s="38">
        <f t="shared" si="250"/>
        <v>1396372.5</v>
      </c>
      <c r="CC208" s="38">
        <f t="shared" si="250"/>
        <v>0</v>
      </c>
      <c r="CD208" s="38">
        <f t="shared" si="250"/>
        <v>0</v>
      </c>
      <c r="CE208" s="38">
        <f t="shared" si="250"/>
        <v>0</v>
      </c>
      <c r="CF208" s="38">
        <f t="shared" si="250"/>
        <v>0</v>
      </c>
      <c r="CG208" s="38">
        <f t="shared" si="250"/>
        <v>0</v>
      </c>
      <c r="CH208" s="38">
        <f t="shared" si="250"/>
        <v>0</v>
      </c>
      <c r="CI208" s="38">
        <f t="shared" si="250"/>
        <v>0</v>
      </c>
      <c r="CJ208" s="38">
        <f t="shared" si="250"/>
        <v>0</v>
      </c>
      <c r="CK208" s="38">
        <f t="shared" si="250"/>
        <v>0</v>
      </c>
      <c r="CL208" s="38">
        <f t="shared" si="250"/>
        <v>0</v>
      </c>
      <c r="CM208" s="38">
        <f t="shared" si="250"/>
        <v>0</v>
      </c>
      <c r="CN208" s="38">
        <f t="shared" si="250"/>
        <v>4994325</v>
      </c>
      <c r="CO208" s="38">
        <f t="shared" si="250"/>
        <v>227632.5</v>
      </c>
      <c r="CP208" s="38">
        <f t="shared" si="250"/>
        <v>0</v>
      </c>
      <c r="CQ208" s="38">
        <f t="shared" si="250"/>
        <v>0</v>
      </c>
      <c r="CR208" s="38">
        <f t="shared" si="250"/>
        <v>0</v>
      </c>
      <c r="CS208" s="38">
        <f t="shared" si="250"/>
        <v>0</v>
      </c>
      <c r="CT208" s="38">
        <f t="shared" si="250"/>
        <v>0</v>
      </c>
      <c r="CU208" s="38">
        <f t="shared" si="250"/>
        <v>2718000</v>
      </c>
      <c r="CV208" s="38">
        <f t="shared" si="250"/>
        <v>0</v>
      </c>
      <c r="CW208" s="38">
        <f t="shared" si="250"/>
        <v>0</v>
      </c>
      <c r="CX208" s="38">
        <f t="shared" si="250"/>
        <v>0</v>
      </c>
      <c r="CY208" s="38">
        <f t="shared" si="250"/>
        <v>1012455</v>
      </c>
      <c r="CZ208" s="38">
        <f t="shared" si="250"/>
        <v>0</v>
      </c>
      <c r="DA208" s="38">
        <f t="shared" si="250"/>
        <v>0</v>
      </c>
      <c r="DB208" s="38">
        <f t="shared" si="250"/>
        <v>0</v>
      </c>
      <c r="DC208" s="38">
        <f t="shared" si="250"/>
        <v>0</v>
      </c>
      <c r="DD208" s="38">
        <f t="shared" si="250"/>
        <v>0</v>
      </c>
      <c r="DE208" s="38">
        <f t="shared" si="250"/>
        <v>0</v>
      </c>
      <c r="DF208" s="38">
        <f t="shared" si="250"/>
        <v>54360</v>
      </c>
      <c r="DG208" s="38">
        <f t="shared" si="250"/>
        <v>0</v>
      </c>
      <c r="DH208" s="38">
        <f t="shared" si="250"/>
        <v>0</v>
      </c>
      <c r="DI208" s="38">
        <f t="shared" si="250"/>
        <v>20385</v>
      </c>
      <c r="DJ208" s="38">
        <f t="shared" si="250"/>
        <v>0</v>
      </c>
      <c r="DK208" s="38">
        <f t="shared" si="250"/>
        <v>0</v>
      </c>
      <c r="DL208" s="38">
        <f t="shared" si="250"/>
        <v>0</v>
      </c>
      <c r="DM208" s="38">
        <f t="shared" si="250"/>
        <v>0</v>
      </c>
      <c r="DN208" s="38">
        <f t="shared" si="250"/>
        <v>0</v>
      </c>
      <c r="DO208" s="38">
        <f t="shared" si="250"/>
        <v>0</v>
      </c>
      <c r="DP208" s="38">
        <f t="shared" si="250"/>
        <v>0</v>
      </c>
      <c r="DQ208" s="38">
        <f t="shared" si="250"/>
        <v>0</v>
      </c>
      <c r="DR208" s="38">
        <f t="shared" si="250"/>
        <v>0</v>
      </c>
      <c r="DS208" s="38">
        <f t="shared" si="250"/>
        <v>0</v>
      </c>
      <c r="DT208" s="38">
        <f t="shared" si="250"/>
        <v>0</v>
      </c>
      <c r="DU208" s="38">
        <f t="shared" si="250"/>
        <v>0</v>
      </c>
      <c r="DV208" s="38">
        <f t="shared" si="250"/>
        <v>0</v>
      </c>
      <c r="DW208" s="38">
        <f t="shared" si="250"/>
        <v>0</v>
      </c>
      <c r="DX208" s="38">
        <f t="shared" si="250"/>
        <v>0</v>
      </c>
      <c r="DY208" s="38">
        <f t="shared" si="250"/>
        <v>0</v>
      </c>
      <c r="DZ208" s="38">
        <f t="shared" si="250"/>
        <v>0</v>
      </c>
      <c r="EA208" s="38">
        <f t="shared" si="250"/>
        <v>0</v>
      </c>
      <c r="EB208" s="38">
        <f aca="true" t="shared" si="251" ref="EB208:FX208">EB172</f>
        <v>0</v>
      </c>
      <c r="EC208" s="38">
        <f t="shared" si="251"/>
        <v>0</v>
      </c>
      <c r="ED208" s="38">
        <f t="shared" si="251"/>
        <v>0</v>
      </c>
      <c r="EE208" s="38">
        <f t="shared" si="251"/>
        <v>0</v>
      </c>
      <c r="EF208" s="38">
        <f t="shared" si="251"/>
        <v>33975</v>
      </c>
      <c r="EG208" s="38">
        <f t="shared" si="251"/>
        <v>0</v>
      </c>
      <c r="EH208" s="38">
        <f t="shared" si="251"/>
        <v>0</v>
      </c>
      <c r="EI208" s="38">
        <f t="shared" si="251"/>
        <v>0</v>
      </c>
      <c r="EJ208" s="38">
        <f t="shared" si="251"/>
        <v>0</v>
      </c>
      <c r="EK208" s="38">
        <f t="shared" si="251"/>
        <v>0</v>
      </c>
      <c r="EL208" s="38">
        <f t="shared" si="251"/>
        <v>0</v>
      </c>
      <c r="EM208" s="38">
        <f t="shared" si="251"/>
        <v>0</v>
      </c>
      <c r="EN208" s="38">
        <f t="shared" si="251"/>
        <v>747450</v>
      </c>
      <c r="EO208" s="38">
        <f t="shared" si="251"/>
        <v>0</v>
      </c>
      <c r="EP208" s="38">
        <f t="shared" si="251"/>
        <v>0</v>
      </c>
      <c r="EQ208" s="38">
        <f t="shared" si="251"/>
        <v>0</v>
      </c>
      <c r="ER208" s="38">
        <f t="shared" si="251"/>
        <v>0</v>
      </c>
      <c r="ES208" s="38">
        <f t="shared" si="251"/>
        <v>0</v>
      </c>
      <c r="ET208" s="38">
        <f t="shared" si="251"/>
        <v>0</v>
      </c>
      <c r="EU208" s="38">
        <f t="shared" si="251"/>
        <v>0</v>
      </c>
      <c r="EV208" s="38">
        <f t="shared" si="251"/>
        <v>0</v>
      </c>
      <c r="EW208" s="38">
        <f t="shared" si="251"/>
        <v>0</v>
      </c>
      <c r="EX208" s="38">
        <f t="shared" si="251"/>
        <v>6795</v>
      </c>
      <c r="EY208" s="38">
        <f t="shared" si="251"/>
        <v>4260465</v>
      </c>
      <c r="EZ208" s="38">
        <f t="shared" si="251"/>
        <v>0</v>
      </c>
      <c r="FA208" s="38">
        <f t="shared" si="251"/>
        <v>10192.5</v>
      </c>
      <c r="FB208" s="38">
        <f t="shared" si="251"/>
        <v>0</v>
      </c>
      <c r="FC208" s="38">
        <f t="shared" si="251"/>
        <v>0</v>
      </c>
      <c r="FD208" s="38">
        <f t="shared" si="251"/>
        <v>0</v>
      </c>
      <c r="FE208" s="38">
        <f t="shared" si="251"/>
        <v>0</v>
      </c>
      <c r="FF208" s="38">
        <f t="shared" si="251"/>
        <v>0</v>
      </c>
      <c r="FG208" s="38">
        <f t="shared" si="251"/>
        <v>0</v>
      </c>
      <c r="FH208" s="38">
        <f t="shared" si="251"/>
        <v>0</v>
      </c>
      <c r="FI208" s="38">
        <f t="shared" si="251"/>
        <v>0</v>
      </c>
      <c r="FJ208" s="38">
        <f t="shared" si="251"/>
        <v>0</v>
      </c>
      <c r="FK208" s="38">
        <f t="shared" si="251"/>
        <v>0</v>
      </c>
      <c r="FL208" s="38">
        <f t="shared" si="251"/>
        <v>0</v>
      </c>
      <c r="FM208" s="38">
        <f t="shared" si="251"/>
        <v>0</v>
      </c>
      <c r="FN208" s="38">
        <f t="shared" si="251"/>
        <v>101925</v>
      </c>
      <c r="FO208" s="38">
        <f t="shared" si="251"/>
        <v>0</v>
      </c>
      <c r="FP208" s="38">
        <f t="shared" si="251"/>
        <v>0</v>
      </c>
      <c r="FQ208" s="38">
        <f t="shared" si="251"/>
        <v>0</v>
      </c>
      <c r="FR208" s="38">
        <f t="shared" si="251"/>
        <v>0</v>
      </c>
      <c r="FS208" s="38">
        <f t="shared" si="251"/>
        <v>0</v>
      </c>
      <c r="FT208" s="38">
        <f t="shared" si="251"/>
        <v>0</v>
      </c>
      <c r="FU208" s="38">
        <f t="shared" si="251"/>
        <v>0</v>
      </c>
      <c r="FV208" s="38">
        <f t="shared" si="251"/>
        <v>0</v>
      </c>
      <c r="FW208" s="38">
        <f t="shared" si="251"/>
        <v>0</v>
      </c>
      <c r="FX208" s="38">
        <f t="shared" si="251"/>
        <v>0</v>
      </c>
      <c r="FY208" s="38"/>
      <c r="FZ208" s="60"/>
      <c r="GA208" s="60"/>
      <c r="GB208" s="60"/>
      <c r="GC208" s="60"/>
      <c r="GD208" s="60"/>
      <c r="GG208" s="12"/>
    </row>
    <row r="209" spans="1:189" ht="15">
      <c r="A209" s="11" t="s">
        <v>537</v>
      </c>
      <c r="B209" s="2" t="s">
        <v>538</v>
      </c>
      <c r="C209" s="38">
        <f>C207+C208</f>
        <v>55022462.14</v>
      </c>
      <c r="D209" s="38">
        <f aca="true" t="shared" si="252" ref="D209:BO209">D207+D208</f>
        <v>310690779.45</v>
      </c>
      <c r="E209" s="38">
        <f t="shared" si="252"/>
        <v>57184993.15</v>
      </c>
      <c r="F209" s="38">
        <f t="shared" si="252"/>
        <v>110487657.84</v>
      </c>
      <c r="G209" s="38">
        <f t="shared" si="252"/>
        <v>8027626.79</v>
      </c>
      <c r="H209" s="38">
        <f t="shared" si="252"/>
        <v>7293494.130000001</v>
      </c>
      <c r="I209" s="38">
        <f t="shared" si="252"/>
        <v>94991091.94</v>
      </c>
      <c r="J209" s="38">
        <f t="shared" si="252"/>
        <v>15283195.78</v>
      </c>
      <c r="K209" s="38">
        <f t="shared" si="252"/>
        <v>2916101.93</v>
      </c>
      <c r="L209" s="38">
        <f t="shared" si="252"/>
        <v>22436420.06</v>
      </c>
      <c r="M209" s="38">
        <f t="shared" si="252"/>
        <v>12950928.32</v>
      </c>
      <c r="N209" s="38">
        <f t="shared" si="252"/>
        <v>366299911.98</v>
      </c>
      <c r="O209" s="38">
        <f t="shared" si="252"/>
        <v>106915948.80000001</v>
      </c>
      <c r="P209" s="38">
        <f t="shared" si="252"/>
        <v>2180535.88</v>
      </c>
      <c r="Q209" s="38">
        <f t="shared" si="252"/>
        <v>281910743.18</v>
      </c>
      <c r="R209" s="38">
        <f t="shared" si="252"/>
        <v>3905408.23</v>
      </c>
      <c r="S209" s="38">
        <f t="shared" si="252"/>
        <v>11152867.309999999</v>
      </c>
      <c r="T209" s="38">
        <f t="shared" si="252"/>
        <v>1865884.34</v>
      </c>
      <c r="U209" s="38">
        <f t="shared" si="252"/>
        <v>988729.17</v>
      </c>
      <c r="V209" s="38">
        <f t="shared" si="252"/>
        <v>2667379.1</v>
      </c>
      <c r="W209" s="39">
        <f t="shared" si="252"/>
        <v>2268025.46</v>
      </c>
      <c r="X209" s="38">
        <f t="shared" si="252"/>
        <v>730220.2</v>
      </c>
      <c r="Y209" s="38">
        <f t="shared" si="252"/>
        <v>4292283.2</v>
      </c>
      <c r="Z209" s="38">
        <f t="shared" si="252"/>
        <v>2632612.16</v>
      </c>
      <c r="AA209" s="38">
        <f t="shared" si="252"/>
        <v>189964498.5</v>
      </c>
      <c r="AB209" s="38">
        <f t="shared" si="252"/>
        <v>207466752.74</v>
      </c>
      <c r="AC209" s="38">
        <f t="shared" si="252"/>
        <v>7214440.12</v>
      </c>
      <c r="AD209" s="38">
        <f t="shared" si="252"/>
        <v>7918857.79</v>
      </c>
      <c r="AE209" s="38">
        <f t="shared" si="252"/>
        <v>1524268.8900000001</v>
      </c>
      <c r="AF209" s="38">
        <f t="shared" si="252"/>
        <v>2145661.67</v>
      </c>
      <c r="AG209" s="38">
        <f t="shared" si="252"/>
        <v>7087714.97</v>
      </c>
      <c r="AH209" s="38">
        <f t="shared" si="252"/>
        <v>7763417.140000001</v>
      </c>
      <c r="AI209" s="38">
        <f t="shared" si="252"/>
        <v>3048654.07</v>
      </c>
      <c r="AJ209" s="38">
        <f t="shared" si="252"/>
        <v>2706836.91</v>
      </c>
      <c r="AK209" s="38">
        <f t="shared" si="252"/>
        <v>2652150.1100000003</v>
      </c>
      <c r="AL209" s="38">
        <f t="shared" si="252"/>
        <v>2813100.55</v>
      </c>
      <c r="AM209" s="38">
        <f t="shared" si="252"/>
        <v>4008883.05</v>
      </c>
      <c r="AN209" s="38">
        <f t="shared" si="252"/>
        <v>3680466.36</v>
      </c>
      <c r="AO209" s="38">
        <f t="shared" si="252"/>
        <v>35853176.489999995</v>
      </c>
      <c r="AP209" s="38">
        <f t="shared" si="252"/>
        <v>592117624.44</v>
      </c>
      <c r="AQ209" s="38">
        <f t="shared" si="252"/>
        <v>2816694.73</v>
      </c>
      <c r="AR209" s="38">
        <f t="shared" si="252"/>
        <v>425518050.27</v>
      </c>
      <c r="AS209" s="38">
        <f t="shared" si="252"/>
        <v>47427388.25</v>
      </c>
      <c r="AT209" s="38">
        <f t="shared" si="252"/>
        <v>18713152.61</v>
      </c>
      <c r="AU209" s="38">
        <f t="shared" si="252"/>
        <v>3433547.21</v>
      </c>
      <c r="AV209" s="38">
        <f t="shared" si="252"/>
        <v>3151371.8600000003</v>
      </c>
      <c r="AW209" s="38">
        <f t="shared" si="252"/>
        <v>2614985.57</v>
      </c>
      <c r="AX209" s="38">
        <f t="shared" si="252"/>
        <v>719858.01</v>
      </c>
      <c r="AY209" s="38">
        <f t="shared" si="252"/>
        <v>4845617.37</v>
      </c>
      <c r="AZ209" s="38">
        <f t="shared" si="252"/>
        <v>77852699.04</v>
      </c>
      <c r="BA209" s="38">
        <f t="shared" si="252"/>
        <v>59948873.74</v>
      </c>
      <c r="BB209" s="38">
        <f t="shared" si="252"/>
        <v>50643866.86</v>
      </c>
      <c r="BC209" s="38">
        <f t="shared" si="252"/>
        <v>220162910.45999998</v>
      </c>
      <c r="BD209" s="38">
        <f t="shared" si="252"/>
        <v>30678101.11</v>
      </c>
      <c r="BE209" s="38">
        <f t="shared" si="252"/>
        <v>10771968.620000001</v>
      </c>
      <c r="BF209" s="38">
        <f t="shared" si="252"/>
        <v>157221315.22</v>
      </c>
      <c r="BG209" s="38">
        <f t="shared" si="252"/>
        <v>7463505.38</v>
      </c>
      <c r="BH209" s="38">
        <f t="shared" si="252"/>
        <v>5243698.220000001</v>
      </c>
      <c r="BI209" s="38">
        <f t="shared" si="252"/>
        <v>2733357.96</v>
      </c>
      <c r="BJ209" s="38">
        <f t="shared" si="252"/>
        <v>39873295.72</v>
      </c>
      <c r="BK209" s="38">
        <f t="shared" si="252"/>
        <v>99782847.97</v>
      </c>
      <c r="BL209" s="38">
        <f t="shared" si="252"/>
        <v>2216623.79</v>
      </c>
      <c r="BM209" s="38">
        <f t="shared" si="252"/>
        <v>3072653.63</v>
      </c>
      <c r="BN209" s="38">
        <f t="shared" si="252"/>
        <v>26194939.76</v>
      </c>
      <c r="BO209" s="38">
        <f t="shared" si="252"/>
        <v>11699043.479999999</v>
      </c>
      <c r="BP209" s="38">
        <f aca="true" t="shared" si="253" ref="BP209:EA209">BP207+BP208</f>
        <v>2421516.7399999998</v>
      </c>
      <c r="BQ209" s="38">
        <f t="shared" si="253"/>
        <v>40883798.099999994</v>
      </c>
      <c r="BR209" s="38">
        <f t="shared" si="253"/>
        <v>32584274.36</v>
      </c>
      <c r="BS209" s="38">
        <f t="shared" si="253"/>
        <v>8872665.49</v>
      </c>
      <c r="BT209" s="38">
        <f t="shared" si="253"/>
        <v>3325575.33</v>
      </c>
      <c r="BU209" s="38">
        <f t="shared" si="253"/>
        <v>3922757.2600000002</v>
      </c>
      <c r="BV209" s="38">
        <f t="shared" si="253"/>
        <v>9658538.74</v>
      </c>
      <c r="BW209" s="38">
        <f t="shared" si="253"/>
        <v>12798870.75</v>
      </c>
      <c r="BX209" s="38">
        <f t="shared" si="253"/>
        <v>1258261.3900000001</v>
      </c>
      <c r="BY209" s="38">
        <f t="shared" si="253"/>
        <v>4599486.640000001</v>
      </c>
      <c r="BZ209" s="38">
        <f t="shared" si="253"/>
        <v>2466017.25</v>
      </c>
      <c r="CA209" s="38">
        <f t="shared" si="253"/>
        <v>2341207.92</v>
      </c>
      <c r="CB209" s="38">
        <f t="shared" si="253"/>
        <v>587156201.79</v>
      </c>
      <c r="CC209" s="38">
        <f t="shared" si="253"/>
        <v>2069503.87</v>
      </c>
      <c r="CD209" s="38">
        <f t="shared" si="253"/>
        <v>1097413.06</v>
      </c>
      <c r="CE209" s="38">
        <f t="shared" si="253"/>
        <v>1872647.82</v>
      </c>
      <c r="CF209" s="38">
        <f t="shared" si="253"/>
        <v>1517324.92</v>
      </c>
      <c r="CG209" s="38">
        <f t="shared" si="253"/>
        <v>2136048.88</v>
      </c>
      <c r="CH209" s="38">
        <f t="shared" si="253"/>
        <v>1644597.25</v>
      </c>
      <c r="CI209" s="38">
        <f t="shared" si="253"/>
        <v>5488336.63</v>
      </c>
      <c r="CJ209" s="38">
        <f t="shared" si="253"/>
        <v>8606671.81</v>
      </c>
      <c r="CK209" s="38">
        <f t="shared" si="253"/>
        <v>34963516.64</v>
      </c>
      <c r="CL209" s="38">
        <f t="shared" si="253"/>
        <v>10177297.27</v>
      </c>
      <c r="CM209" s="38">
        <f t="shared" si="253"/>
        <v>6369024.930000001</v>
      </c>
      <c r="CN209" s="38">
        <f t="shared" si="253"/>
        <v>187027691.13</v>
      </c>
      <c r="CO209" s="38">
        <f t="shared" si="253"/>
        <v>102687686.79</v>
      </c>
      <c r="CP209" s="38">
        <f t="shared" si="253"/>
        <v>8724654.680000002</v>
      </c>
      <c r="CQ209" s="38">
        <f t="shared" si="253"/>
        <v>10705387.35</v>
      </c>
      <c r="CR209" s="38">
        <f t="shared" si="253"/>
        <v>2320300.03</v>
      </c>
      <c r="CS209" s="38">
        <f t="shared" si="253"/>
        <v>3121144</v>
      </c>
      <c r="CT209" s="38">
        <f t="shared" si="253"/>
        <v>1467376.23</v>
      </c>
      <c r="CU209" s="38">
        <f t="shared" si="253"/>
        <v>3020229.6</v>
      </c>
      <c r="CV209" s="38">
        <f t="shared" si="253"/>
        <v>778651.68</v>
      </c>
      <c r="CW209" s="38">
        <f t="shared" si="253"/>
        <v>2115961.33</v>
      </c>
      <c r="CX209" s="38">
        <f t="shared" si="253"/>
        <v>3712253.91</v>
      </c>
      <c r="CY209" s="38">
        <f t="shared" si="253"/>
        <v>1659822.77</v>
      </c>
      <c r="CZ209" s="38">
        <f t="shared" si="253"/>
        <v>16237447</v>
      </c>
      <c r="DA209" s="38">
        <f t="shared" si="253"/>
        <v>2189501.82</v>
      </c>
      <c r="DB209" s="38">
        <f t="shared" si="253"/>
        <v>2975385.95</v>
      </c>
      <c r="DC209" s="38">
        <f t="shared" si="253"/>
        <v>2152864.2</v>
      </c>
      <c r="DD209" s="38">
        <f t="shared" si="253"/>
        <v>1703012.03</v>
      </c>
      <c r="DE209" s="38">
        <f t="shared" si="253"/>
        <v>3738379.2399999998</v>
      </c>
      <c r="DF209" s="38">
        <f t="shared" si="253"/>
        <v>147779865.01</v>
      </c>
      <c r="DG209" s="38">
        <f t="shared" si="253"/>
        <v>1408815.29</v>
      </c>
      <c r="DH209" s="38">
        <f t="shared" si="253"/>
        <v>15371196.58</v>
      </c>
      <c r="DI209" s="38">
        <f t="shared" si="253"/>
        <v>19986644.42</v>
      </c>
      <c r="DJ209" s="38">
        <f t="shared" si="253"/>
        <v>5279591.7299999995</v>
      </c>
      <c r="DK209" s="38">
        <f t="shared" si="253"/>
        <v>3408377.4299999997</v>
      </c>
      <c r="DL209" s="38">
        <f t="shared" si="253"/>
        <v>44746120.830000006</v>
      </c>
      <c r="DM209" s="38">
        <f t="shared" si="253"/>
        <v>3304754.44</v>
      </c>
      <c r="DN209" s="38">
        <f t="shared" si="253"/>
        <v>10815101.81</v>
      </c>
      <c r="DO209" s="38">
        <f t="shared" si="253"/>
        <v>22373724.52</v>
      </c>
      <c r="DP209" s="38">
        <f t="shared" si="253"/>
        <v>2423335.29</v>
      </c>
      <c r="DQ209" s="38">
        <f t="shared" si="253"/>
        <v>4115217.49</v>
      </c>
      <c r="DR209" s="38">
        <f t="shared" si="253"/>
        <v>10159023.02</v>
      </c>
      <c r="DS209" s="38">
        <f t="shared" si="253"/>
        <v>6704743.470000001</v>
      </c>
      <c r="DT209" s="38">
        <f t="shared" si="253"/>
        <v>2238635.03</v>
      </c>
      <c r="DU209" s="38">
        <f t="shared" si="253"/>
        <v>3508138.6300000004</v>
      </c>
      <c r="DV209" s="38">
        <f t="shared" si="253"/>
        <v>2373696.5</v>
      </c>
      <c r="DW209" s="38">
        <f t="shared" si="253"/>
        <v>3290183.5</v>
      </c>
      <c r="DX209" s="38">
        <f t="shared" si="253"/>
        <v>2738964.17</v>
      </c>
      <c r="DY209" s="38">
        <f t="shared" si="253"/>
        <v>3456311.57</v>
      </c>
      <c r="DZ209" s="38">
        <f t="shared" si="253"/>
        <v>8631229.1</v>
      </c>
      <c r="EA209" s="38">
        <f t="shared" si="253"/>
        <v>4383534.29</v>
      </c>
      <c r="EB209" s="38">
        <f aca="true" t="shared" si="254" ref="EB209:FX209">EB207+EB208</f>
        <v>4629226.54</v>
      </c>
      <c r="EC209" s="38">
        <f t="shared" si="254"/>
        <v>2723702.1999999997</v>
      </c>
      <c r="ED209" s="38">
        <f t="shared" si="254"/>
        <v>15845463.37</v>
      </c>
      <c r="EE209" s="38">
        <f t="shared" si="254"/>
        <v>2474174.06</v>
      </c>
      <c r="EF209" s="38">
        <f t="shared" si="254"/>
        <v>11756057.39</v>
      </c>
      <c r="EG209" s="38">
        <f t="shared" si="254"/>
        <v>2637412.79</v>
      </c>
      <c r="EH209" s="38">
        <f t="shared" si="254"/>
        <v>2450869.03</v>
      </c>
      <c r="EI209" s="38">
        <f t="shared" si="254"/>
        <v>125233023.44999999</v>
      </c>
      <c r="EJ209" s="38">
        <f t="shared" si="254"/>
        <v>59082370.6</v>
      </c>
      <c r="EK209" s="38">
        <f t="shared" si="254"/>
        <v>4984688.84</v>
      </c>
      <c r="EL209" s="38">
        <f t="shared" si="254"/>
        <v>3552981.04</v>
      </c>
      <c r="EM209" s="38">
        <f t="shared" si="254"/>
        <v>4557746.82</v>
      </c>
      <c r="EN209" s="38">
        <f t="shared" si="254"/>
        <v>8727079.86</v>
      </c>
      <c r="EO209" s="38">
        <f t="shared" si="254"/>
        <v>3707658.49</v>
      </c>
      <c r="EP209" s="38">
        <f t="shared" si="254"/>
        <v>3696665.71</v>
      </c>
      <c r="EQ209" s="38">
        <f t="shared" si="254"/>
        <v>16599978.32</v>
      </c>
      <c r="ER209" s="38">
        <f t="shared" si="254"/>
        <v>3662135.94</v>
      </c>
      <c r="ES209" s="38">
        <f t="shared" si="254"/>
        <v>1589331.6800000002</v>
      </c>
      <c r="ET209" s="38">
        <f t="shared" si="254"/>
        <v>2580316</v>
      </c>
      <c r="EU209" s="38">
        <f t="shared" si="254"/>
        <v>5083707.63</v>
      </c>
      <c r="EV209" s="38">
        <f t="shared" si="254"/>
        <v>1075008.42</v>
      </c>
      <c r="EW209" s="38">
        <f t="shared" si="254"/>
        <v>7344947.38</v>
      </c>
      <c r="EX209" s="38">
        <f t="shared" si="254"/>
        <v>2922684.07</v>
      </c>
      <c r="EY209" s="38">
        <f t="shared" si="254"/>
        <v>6214037.29</v>
      </c>
      <c r="EZ209" s="38">
        <f t="shared" si="254"/>
        <v>1706561.24</v>
      </c>
      <c r="FA209" s="38">
        <f t="shared" si="254"/>
        <v>22813363.19</v>
      </c>
      <c r="FB209" s="38">
        <f t="shared" si="254"/>
        <v>3560913.92</v>
      </c>
      <c r="FC209" s="38">
        <f t="shared" si="254"/>
        <v>18955011.03</v>
      </c>
      <c r="FD209" s="38">
        <f t="shared" si="254"/>
        <v>3347442.01</v>
      </c>
      <c r="FE209" s="38">
        <f t="shared" si="254"/>
        <v>1418568.3299999998</v>
      </c>
      <c r="FF209" s="38">
        <f t="shared" si="254"/>
        <v>2235751.8400000003</v>
      </c>
      <c r="FG209" s="38">
        <f t="shared" si="254"/>
        <v>1506529.33</v>
      </c>
      <c r="FH209" s="38">
        <f t="shared" si="254"/>
        <v>1335988.3900000001</v>
      </c>
      <c r="FI209" s="38">
        <f t="shared" si="254"/>
        <v>13344031.09</v>
      </c>
      <c r="FJ209" s="38">
        <f t="shared" si="254"/>
        <v>12617114.28</v>
      </c>
      <c r="FK209" s="38">
        <f t="shared" si="254"/>
        <v>15594082.950000001</v>
      </c>
      <c r="FL209" s="38">
        <f t="shared" si="254"/>
        <v>29275323.83</v>
      </c>
      <c r="FM209" s="38">
        <f t="shared" si="254"/>
        <v>21457911.32</v>
      </c>
      <c r="FN209" s="38">
        <f t="shared" si="254"/>
        <v>137005652.19</v>
      </c>
      <c r="FO209" s="38">
        <f t="shared" si="254"/>
        <v>8283197.66</v>
      </c>
      <c r="FP209" s="38">
        <f t="shared" si="254"/>
        <v>17355363.84</v>
      </c>
      <c r="FQ209" s="38">
        <f t="shared" si="254"/>
        <v>6554952.84</v>
      </c>
      <c r="FR209" s="38">
        <f t="shared" si="254"/>
        <v>1935403.21</v>
      </c>
      <c r="FS209" s="38">
        <f t="shared" si="254"/>
        <v>2070276</v>
      </c>
      <c r="FT209" s="38">
        <f t="shared" si="254"/>
        <v>1368176.65</v>
      </c>
      <c r="FU209" s="38">
        <f t="shared" si="254"/>
        <v>6414020.53</v>
      </c>
      <c r="FV209" s="38">
        <f t="shared" si="254"/>
        <v>5299574.19</v>
      </c>
      <c r="FW209" s="38">
        <f t="shared" si="254"/>
        <v>1870871.78</v>
      </c>
      <c r="FX209" s="38">
        <f t="shared" si="254"/>
        <v>1248662.56</v>
      </c>
      <c r="FY209" s="38"/>
      <c r="FZ209" s="60">
        <f>SUM(C210:FX210)</f>
        <v>5697868096.583996</v>
      </c>
      <c r="GA209" s="60"/>
      <c r="GB209" s="60"/>
      <c r="GC209" s="60"/>
      <c r="GD209" s="60"/>
      <c r="GG209" s="12"/>
    </row>
    <row r="210" spans="1:189" ht="15">
      <c r="A210" s="11" t="s">
        <v>539</v>
      </c>
      <c r="B210" s="2" t="s">
        <v>540</v>
      </c>
      <c r="C210" s="38">
        <f>C202</f>
        <v>51267520.665</v>
      </c>
      <c r="D210" s="38">
        <f aca="true" t="shared" si="255" ref="D210:BO210">D202</f>
        <v>302682601.425</v>
      </c>
      <c r="E210" s="38">
        <f t="shared" si="255"/>
        <v>50950082.202</v>
      </c>
      <c r="F210" s="38">
        <f t="shared" si="255"/>
        <v>109069186.827</v>
      </c>
      <c r="G210" s="38">
        <f t="shared" si="255"/>
        <v>7391268.467999999</v>
      </c>
      <c r="H210" s="38">
        <f t="shared" si="255"/>
        <v>6720297.075</v>
      </c>
      <c r="I210" s="38">
        <f t="shared" si="255"/>
        <v>85777614.102</v>
      </c>
      <c r="J210" s="38">
        <f t="shared" si="255"/>
        <v>14799469.968000004</v>
      </c>
      <c r="K210" s="38">
        <f t="shared" si="255"/>
        <v>2098284.8819999998</v>
      </c>
      <c r="L210" s="38">
        <f t="shared" si="255"/>
        <v>20682287.502</v>
      </c>
      <c r="M210" s="38">
        <f t="shared" si="255"/>
        <v>10509062.985000001</v>
      </c>
      <c r="N210" s="38">
        <f t="shared" si="255"/>
        <v>351274967.55</v>
      </c>
      <c r="O210" s="38">
        <f t="shared" si="255"/>
        <v>105323459.04</v>
      </c>
      <c r="P210" s="38">
        <f t="shared" si="255"/>
        <v>1108408.053</v>
      </c>
      <c r="Q210" s="38">
        <f t="shared" si="255"/>
        <v>257865227.57400003</v>
      </c>
      <c r="R210" s="38">
        <f t="shared" si="255"/>
        <v>3200343.048</v>
      </c>
      <c r="S210" s="38">
        <f t="shared" si="255"/>
        <v>10458263.889</v>
      </c>
      <c r="T210" s="38">
        <f t="shared" si="255"/>
        <v>1037148.2100000001</v>
      </c>
      <c r="U210" s="38">
        <f t="shared" si="255"/>
        <v>474124.89600000007</v>
      </c>
      <c r="V210" s="38">
        <f t="shared" si="255"/>
        <v>1904966.1</v>
      </c>
      <c r="W210" s="39">
        <f t="shared" si="255"/>
        <v>1997800.665</v>
      </c>
      <c r="X210" s="38">
        <f t="shared" si="255"/>
        <v>343599.44100000005</v>
      </c>
      <c r="Y210" s="38">
        <f t="shared" si="255"/>
        <v>3729500.2980000004</v>
      </c>
      <c r="Z210" s="38">
        <f t="shared" si="255"/>
        <v>1913617.299</v>
      </c>
      <c r="AA210" s="38">
        <f t="shared" si="255"/>
        <v>184289242.68600002</v>
      </c>
      <c r="AB210" s="38">
        <f t="shared" si="255"/>
        <v>199761929.145</v>
      </c>
      <c r="AC210" s="38">
        <f t="shared" si="255"/>
        <v>6624007.05</v>
      </c>
      <c r="AD210" s="38">
        <f t="shared" si="255"/>
        <v>7540843.584</v>
      </c>
      <c r="AE210" s="38">
        <f t="shared" si="255"/>
        <v>807846.735</v>
      </c>
      <c r="AF210" s="38">
        <f t="shared" si="255"/>
        <v>1238933.508</v>
      </c>
      <c r="AG210" s="38">
        <f t="shared" si="255"/>
        <v>6399980.553</v>
      </c>
      <c r="AH210" s="38">
        <f t="shared" si="255"/>
        <v>7408201.5</v>
      </c>
      <c r="AI210" s="38">
        <f t="shared" si="255"/>
        <v>2317003.212</v>
      </c>
      <c r="AJ210" s="38">
        <f t="shared" si="255"/>
        <v>1789962.5910000002</v>
      </c>
      <c r="AK210" s="38">
        <f t="shared" si="255"/>
        <v>1664375.9370000002</v>
      </c>
      <c r="AL210" s="38">
        <f t="shared" si="255"/>
        <v>1908493.8150000002</v>
      </c>
      <c r="AM210" s="38">
        <f t="shared" si="255"/>
        <v>3426116.808</v>
      </c>
      <c r="AN210" s="38">
        <f t="shared" si="255"/>
        <v>3167888.0700000003</v>
      </c>
      <c r="AO210" s="38">
        <f t="shared" si="255"/>
        <v>35724464.262</v>
      </c>
      <c r="AP210" s="38">
        <f t="shared" si="255"/>
        <v>529154101.815</v>
      </c>
      <c r="AQ210" s="38">
        <f t="shared" si="255"/>
        <v>1883799.81</v>
      </c>
      <c r="AR210" s="38">
        <f t="shared" si="255"/>
        <v>419764367.592</v>
      </c>
      <c r="AS210" s="38">
        <f t="shared" si="255"/>
        <v>43211686.578</v>
      </c>
      <c r="AT210" s="38">
        <f t="shared" si="255"/>
        <v>18175862.589</v>
      </c>
      <c r="AU210" s="38">
        <f t="shared" si="255"/>
        <v>2523727.311</v>
      </c>
      <c r="AV210" s="38">
        <f t="shared" si="255"/>
        <v>2158961.58</v>
      </c>
      <c r="AW210" s="38">
        <f t="shared" si="255"/>
        <v>1569127.6320000002</v>
      </c>
      <c r="AX210" s="38">
        <f t="shared" si="255"/>
        <v>323138.694</v>
      </c>
      <c r="AY210" s="38">
        <f t="shared" si="255"/>
        <v>4108376.889</v>
      </c>
      <c r="AZ210" s="38">
        <f t="shared" si="255"/>
        <v>73059683.19299999</v>
      </c>
      <c r="BA210" s="38">
        <f t="shared" si="255"/>
        <v>60522813.879</v>
      </c>
      <c r="BB210" s="38">
        <f t="shared" si="255"/>
        <v>50859772.69800001</v>
      </c>
      <c r="BC210" s="38">
        <f t="shared" si="255"/>
        <v>213174121.97400004</v>
      </c>
      <c r="BD210" s="38">
        <f t="shared" si="255"/>
        <v>31081285.779000003</v>
      </c>
      <c r="BE210" s="38">
        <f t="shared" si="255"/>
        <v>10121014.335</v>
      </c>
      <c r="BF210" s="38">
        <f t="shared" si="255"/>
        <v>158301480.32700002</v>
      </c>
      <c r="BG210" s="38">
        <f t="shared" si="255"/>
        <v>6647626.146000001</v>
      </c>
      <c r="BH210" s="38">
        <f t="shared" si="255"/>
        <v>4575446.355</v>
      </c>
      <c r="BI210" s="38">
        <f t="shared" si="255"/>
        <v>1683425.598</v>
      </c>
      <c r="BJ210" s="38">
        <f t="shared" si="255"/>
        <v>39988060.611</v>
      </c>
      <c r="BK210" s="38">
        <f t="shared" si="255"/>
        <v>100691312.94600001</v>
      </c>
      <c r="BL210" s="38">
        <f t="shared" si="255"/>
        <v>1292100.2940000002</v>
      </c>
      <c r="BM210" s="38">
        <f t="shared" si="255"/>
        <v>2155433.865</v>
      </c>
      <c r="BN210" s="38">
        <f t="shared" si="255"/>
        <v>26639892.594000004</v>
      </c>
      <c r="BO210" s="38">
        <f t="shared" si="255"/>
        <v>11506700.786999999</v>
      </c>
      <c r="BP210" s="38">
        <f aca="true" t="shared" si="256" ref="BP210:EA210">BP202</f>
        <v>1465412.811</v>
      </c>
      <c r="BQ210" s="38">
        <f t="shared" si="256"/>
        <v>37633663.620000005</v>
      </c>
      <c r="BR210" s="38">
        <f t="shared" si="256"/>
        <v>31964625.615000002</v>
      </c>
      <c r="BS210" s="38">
        <f t="shared" si="256"/>
        <v>8136321.876000001</v>
      </c>
      <c r="BT210" s="38">
        <f t="shared" si="256"/>
        <v>2335347.33</v>
      </c>
      <c r="BU210" s="38">
        <f t="shared" si="256"/>
        <v>3151660.5810000002</v>
      </c>
      <c r="BV210" s="38">
        <f t="shared" si="256"/>
        <v>9183347.688000001</v>
      </c>
      <c r="BW210" s="38">
        <f t="shared" si="256"/>
        <v>12163561.32</v>
      </c>
      <c r="BX210" s="38">
        <f t="shared" si="256"/>
        <v>581367.4319999999</v>
      </c>
      <c r="BY210" s="38">
        <f t="shared" si="256"/>
        <v>4044878.019000001</v>
      </c>
      <c r="BZ210" s="38">
        <f t="shared" si="256"/>
        <v>1651676.1630000002</v>
      </c>
      <c r="CA210" s="38">
        <f t="shared" si="256"/>
        <v>1327126.3830000001</v>
      </c>
      <c r="CB210" s="38">
        <f t="shared" si="256"/>
        <v>571590120.0090001</v>
      </c>
      <c r="CC210" s="38">
        <f t="shared" si="256"/>
        <v>1240344.594</v>
      </c>
      <c r="CD210" s="38">
        <f t="shared" si="256"/>
        <v>558084.513</v>
      </c>
      <c r="CE210" s="38">
        <f t="shared" si="256"/>
        <v>1057608.957</v>
      </c>
      <c r="CF210" s="38">
        <f t="shared" si="256"/>
        <v>825485.31</v>
      </c>
      <c r="CG210" s="38">
        <f t="shared" si="256"/>
        <v>1291143.69</v>
      </c>
      <c r="CH210" s="38">
        <f t="shared" si="256"/>
        <v>855823.659</v>
      </c>
      <c r="CI210" s="38">
        <f t="shared" si="256"/>
        <v>5191385.394</v>
      </c>
      <c r="CJ210" s="38">
        <f t="shared" si="256"/>
        <v>7679835.555000001</v>
      </c>
      <c r="CK210" s="38">
        <f t="shared" si="256"/>
        <v>33814559.361</v>
      </c>
      <c r="CL210" s="38">
        <f t="shared" si="256"/>
        <v>9335744.976</v>
      </c>
      <c r="CM210" s="38">
        <f t="shared" si="256"/>
        <v>5434092.186000001</v>
      </c>
      <c r="CN210" s="38">
        <f t="shared" si="256"/>
        <v>188964662.25</v>
      </c>
      <c r="CO210" s="38">
        <f t="shared" si="256"/>
        <v>103514894.442</v>
      </c>
      <c r="CP210" s="38">
        <f t="shared" si="256"/>
        <v>7945825.266000001</v>
      </c>
      <c r="CQ210" s="38">
        <f t="shared" si="256"/>
        <v>10130186.394</v>
      </c>
      <c r="CR210" s="38">
        <f t="shared" si="256"/>
        <v>1399091.769</v>
      </c>
      <c r="CS210" s="38">
        <f t="shared" si="256"/>
        <v>2381913.168</v>
      </c>
      <c r="CT210" s="38">
        <f t="shared" si="256"/>
        <v>781036.101</v>
      </c>
      <c r="CU210" s="38">
        <f t="shared" si="256"/>
        <v>2955062.448</v>
      </c>
      <c r="CV210" s="38">
        <f t="shared" si="256"/>
        <v>391576.365</v>
      </c>
      <c r="CW210" s="38">
        <f t="shared" si="256"/>
        <v>1178962.3530000001</v>
      </c>
      <c r="CX210" s="38">
        <f t="shared" si="256"/>
        <v>3185526.645</v>
      </c>
      <c r="CY210" s="38">
        <f t="shared" si="256"/>
        <v>1371576.387</v>
      </c>
      <c r="CZ210" s="38">
        <f t="shared" si="256"/>
        <v>16231722.258</v>
      </c>
      <c r="DA210" s="38">
        <f t="shared" si="256"/>
        <v>1269977.4000000001</v>
      </c>
      <c r="DB210" s="38">
        <f t="shared" si="256"/>
        <v>2173072.44</v>
      </c>
      <c r="DC210" s="38">
        <f t="shared" si="256"/>
        <v>1213533.96</v>
      </c>
      <c r="DD210" s="38">
        <f t="shared" si="256"/>
        <v>881223.207</v>
      </c>
      <c r="DE210" s="38">
        <f t="shared" si="256"/>
        <v>3265253.004</v>
      </c>
      <c r="DF210" s="38">
        <f t="shared" si="256"/>
        <v>152158847.655</v>
      </c>
      <c r="DG210" s="38">
        <f t="shared" si="256"/>
        <v>689315.511</v>
      </c>
      <c r="DH210" s="38">
        <f t="shared" si="256"/>
        <v>15696920.664000003</v>
      </c>
      <c r="DI210" s="38">
        <f t="shared" si="256"/>
        <v>19923753.03</v>
      </c>
      <c r="DJ210" s="38">
        <f t="shared" si="256"/>
        <v>4692566.493000001</v>
      </c>
      <c r="DK210" s="38">
        <f t="shared" si="256"/>
        <v>2591459.439</v>
      </c>
      <c r="DL210" s="38">
        <f t="shared" si="256"/>
        <v>42537187.47</v>
      </c>
      <c r="DM210" s="38">
        <f t="shared" si="256"/>
        <v>2197766.4450000003</v>
      </c>
      <c r="DN210" s="38">
        <f t="shared" si="256"/>
        <v>10077270.669</v>
      </c>
      <c r="DO210" s="38">
        <f t="shared" si="256"/>
        <v>21098557.872</v>
      </c>
      <c r="DP210" s="38">
        <f t="shared" si="256"/>
        <v>1411791.543</v>
      </c>
      <c r="DQ210" s="38">
        <f t="shared" si="256"/>
        <v>3508665.3389999997</v>
      </c>
      <c r="DR210" s="38">
        <f t="shared" si="256"/>
        <v>9387249.615</v>
      </c>
      <c r="DS210" s="38">
        <f t="shared" si="256"/>
        <v>5827079.637</v>
      </c>
      <c r="DT210" s="38">
        <f t="shared" si="256"/>
        <v>1233994.7070000002</v>
      </c>
      <c r="DU210" s="38">
        <f t="shared" si="256"/>
        <v>2900487.2730000005</v>
      </c>
      <c r="DV210" s="38">
        <f t="shared" si="256"/>
        <v>1404030.57</v>
      </c>
      <c r="DW210" s="38">
        <f t="shared" si="256"/>
        <v>2544188.058</v>
      </c>
      <c r="DX210" s="38">
        <f t="shared" si="256"/>
        <v>1511978.6490000002</v>
      </c>
      <c r="DY210" s="38">
        <f t="shared" si="256"/>
        <v>2353691.4480000003</v>
      </c>
      <c r="DZ210" s="38">
        <f t="shared" si="256"/>
        <v>7870332.165</v>
      </c>
      <c r="EA210" s="38">
        <f t="shared" si="256"/>
        <v>3670940.229</v>
      </c>
      <c r="EB210" s="38">
        <f aca="true" t="shared" si="257" ref="EB210:FX210">EB202</f>
        <v>4178225.6460000006</v>
      </c>
      <c r="EC210" s="38">
        <f t="shared" si="257"/>
        <v>2047485.786</v>
      </c>
      <c r="ED210" s="38">
        <f t="shared" si="257"/>
        <v>11611826.694</v>
      </c>
      <c r="EE210" s="38">
        <f t="shared" si="257"/>
        <v>1602993.696</v>
      </c>
      <c r="EF210" s="38">
        <f t="shared" si="257"/>
        <v>11124405.417</v>
      </c>
      <c r="EG210" s="38">
        <f t="shared" si="257"/>
        <v>1924015.761</v>
      </c>
      <c r="EH210" s="38">
        <f t="shared" si="257"/>
        <v>1600877.067</v>
      </c>
      <c r="EI210" s="38">
        <f t="shared" si="257"/>
        <v>120847521.669</v>
      </c>
      <c r="EJ210" s="38">
        <f t="shared" si="257"/>
        <v>60534883.857</v>
      </c>
      <c r="EK210" s="38">
        <f t="shared" si="257"/>
        <v>4570507.554</v>
      </c>
      <c r="EL210" s="38">
        <f t="shared" si="257"/>
        <v>3203870.7630000003</v>
      </c>
      <c r="EM210" s="38">
        <f t="shared" si="257"/>
        <v>4014539.6700000004</v>
      </c>
      <c r="EN210" s="38">
        <f t="shared" si="257"/>
        <v>8096385.887999999</v>
      </c>
      <c r="EO210" s="38">
        <f t="shared" si="257"/>
        <v>3311113.299</v>
      </c>
      <c r="EP210" s="38">
        <f t="shared" si="257"/>
        <v>2771372.9039999996</v>
      </c>
      <c r="EQ210" s="38">
        <f t="shared" si="257"/>
        <v>15766769.421</v>
      </c>
      <c r="ER210" s="38">
        <f t="shared" si="257"/>
        <v>2671185.7980000004</v>
      </c>
      <c r="ES210" s="38">
        <f t="shared" si="257"/>
        <v>821957.5950000001</v>
      </c>
      <c r="ET210" s="38">
        <f t="shared" si="257"/>
        <v>1408263.828</v>
      </c>
      <c r="EU210" s="38">
        <f t="shared" si="257"/>
        <v>4092854.9430000004</v>
      </c>
      <c r="EV210" s="38">
        <f t="shared" si="257"/>
        <v>474830.439</v>
      </c>
      <c r="EW210" s="38">
        <f t="shared" si="257"/>
        <v>5091198.288000001</v>
      </c>
      <c r="EX210" s="38">
        <f t="shared" si="257"/>
        <v>1837679.085</v>
      </c>
      <c r="EY210" s="38">
        <f t="shared" si="257"/>
        <v>5953768.2</v>
      </c>
      <c r="EZ210" s="38">
        <f t="shared" si="257"/>
        <v>877695.4920000001</v>
      </c>
      <c r="FA210" s="38">
        <f t="shared" si="257"/>
        <v>20758801.044000003</v>
      </c>
      <c r="FB210" s="38">
        <f t="shared" si="257"/>
        <v>2899781.73</v>
      </c>
      <c r="FC210" s="38">
        <f t="shared" si="257"/>
        <v>18819653.982</v>
      </c>
      <c r="FD210" s="38">
        <f t="shared" si="257"/>
        <v>2609098.014</v>
      </c>
      <c r="FE210" s="38">
        <f t="shared" si="257"/>
        <v>712598.43</v>
      </c>
      <c r="FF210" s="38">
        <f t="shared" si="257"/>
        <v>1317248.781</v>
      </c>
      <c r="FG210" s="38">
        <f t="shared" si="257"/>
        <v>754931.01</v>
      </c>
      <c r="FH210" s="38">
        <f t="shared" si="257"/>
        <v>668854.764</v>
      </c>
      <c r="FI210" s="38">
        <f t="shared" si="257"/>
        <v>12779500.359000001</v>
      </c>
      <c r="FJ210" s="38">
        <f t="shared" si="257"/>
        <v>12346296.957</v>
      </c>
      <c r="FK210" s="38">
        <f t="shared" si="257"/>
        <v>15121903.119000003</v>
      </c>
      <c r="FL210" s="38">
        <f t="shared" si="257"/>
        <v>30450530.336999997</v>
      </c>
      <c r="FM210" s="38">
        <f t="shared" si="257"/>
        <v>21701797.137000002</v>
      </c>
      <c r="FN210" s="38">
        <f t="shared" si="257"/>
        <v>133216722.81</v>
      </c>
      <c r="FO210" s="38">
        <f t="shared" si="257"/>
        <v>7790605.805999999</v>
      </c>
      <c r="FP210" s="38">
        <f t="shared" si="257"/>
        <v>16089202.572</v>
      </c>
      <c r="FQ210" s="38">
        <f t="shared" si="257"/>
        <v>5866590.045</v>
      </c>
      <c r="FR210" s="38">
        <f t="shared" si="257"/>
        <v>1039264.8390000002</v>
      </c>
      <c r="FS210" s="38">
        <f t="shared" si="257"/>
        <v>1156384.9770000002</v>
      </c>
      <c r="FT210" s="38">
        <f t="shared" si="257"/>
        <v>673088.022</v>
      </c>
      <c r="FU210" s="38">
        <f t="shared" si="257"/>
        <v>5523696.147</v>
      </c>
      <c r="FV210" s="38">
        <f t="shared" si="257"/>
        <v>4729960.272</v>
      </c>
      <c r="FW210" s="38">
        <f t="shared" si="257"/>
        <v>968710.5390000001</v>
      </c>
      <c r="FX210" s="38">
        <f t="shared" si="257"/>
        <v>578545.26</v>
      </c>
      <c r="FY210" s="38"/>
      <c r="FZ210" s="38"/>
      <c r="GA210" s="38"/>
      <c r="GB210" s="60"/>
      <c r="GC210" s="60"/>
      <c r="GD210" s="60"/>
      <c r="GG210" s="12"/>
    </row>
    <row r="211" spans="1:189" ht="15">
      <c r="A211" s="11" t="s">
        <v>541</v>
      </c>
      <c r="B211" s="2" t="s">
        <v>542</v>
      </c>
      <c r="C211" s="38">
        <f aca="true" t="shared" si="258" ref="C211:BN211">IF(C186&gt;0,C186,999999999.99)</f>
        <v>113469094.31</v>
      </c>
      <c r="D211" s="38">
        <f t="shared" si="258"/>
        <v>999999999.99</v>
      </c>
      <c r="E211" s="38">
        <f t="shared" si="258"/>
        <v>147796905.82</v>
      </c>
      <c r="F211" s="38">
        <f t="shared" si="258"/>
        <v>999999999.99</v>
      </c>
      <c r="G211" s="38">
        <f t="shared" si="258"/>
        <v>999999999.99</v>
      </c>
      <c r="H211" s="38">
        <f t="shared" si="258"/>
        <v>999999999.99</v>
      </c>
      <c r="I211" s="38">
        <f t="shared" si="258"/>
        <v>291114777.17</v>
      </c>
      <c r="J211" s="38">
        <f t="shared" si="258"/>
        <v>21710037.48</v>
      </c>
      <c r="K211" s="38">
        <f t="shared" si="258"/>
        <v>999999999.99</v>
      </c>
      <c r="L211" s="38">
        <f t="shared" si="258"/>
        <v>34670622.71</v>
      </c>
      <c r="M211" s="38">
        <f t="shared" si="258"/>
        <v>16533012.98</v>
      </c>
      <c r="N211" s="38">
        <f t="shared" si="258"/>
        <v>999999999.99</v>
      </c>
      <c r="O211" s="38">
        <f t="shared" si="258"/>
        <v>999999999.99</v>
      </c>
      <c r="P211" s="38">
        <f t="shared" si="258"/>
        <v>999999999.99</v>
      </c>
      <c r="Q211" s="38">
        <f t="shared" si="258"/>
        <v>2133443235.05</v>
      </c>
      <c r="R211" s="38">
        <f t="shared" si="258"/>
        <v>999999999.99</v>
      </c>
      <c r="S211" s="38">
        <f t="shared" si="258"/>
        <v>13926311.58</v>
      </c>
      <c r="T211" s="38">
        <f t="shared" si="258"/>
        <v>999999999.99</v>
      </c>
      <c r="U211" s="38">
        <f t="shared" si="258"/>
        <v>999999999.99</v>
      </c>
      <c r="V211" s="38">
        <f t="shared" si="258"/>
        <v>999999999.99</v>
      </c>
      <c r="W211" s="39">
        <f t="shared" si="258"/>
        <v>999999999.99</v>
      </c>
      <c r="X211" s="38">
        <f t="shared" si="258"/>
        <v>999999999.99</v>
      </c>
      <c r="Y211" s="38">
        <f t="shared" si="258"/>
        <v>4248329.74</v>
      </c>
      <c r="Z211" s="38">
        <f t="shared" si="258"/>
        <v>999999999.99</v>
      </c>
      <c r="AA211" s="38">
        <f t="shared" si="258"/>
        <v>999999999.99</v>
      </c>
      <c r="AB211" s="38">
        <f t="shared" si="258"/>
        <v>999999999.99</v>
      </c>
      <c r="AC211" s="38">
        <f t="shared" si="258"/>
        <v>8182635.57</v>
      </c>
      <c r="AD211" s="38">
        <f t="shared" si="258"/>
        <v>999999999.99</v>
      </c>
      <c r="AE211" s="38">
        <f t="shared" si="258"/>
        <v>999999999.99</v>
      </c>
      <c r="AF211" s="38">
        <f t="shared" si="258"/>
        <v>999999999.99</v>
      </c>
      <c r="AG211" s="38">
        <f t="shared" si="258"/>
        <v>999999999.99</v>
      </c>
      <c r="AH211" s="38">
        <f t="shared" si="258"/>
        <v>9138480.24</v>
      </c>
      <c r="AI211" s="38">
        <f t="shared" si="258"/>
        <v>999999999.99</v>
      </c>
      <c r="AJ211" s="38">
        <f t="shared" si="258"/>
        <v>999999999.99</v>
      </c>
      <c r="AK211" s="38">
        <f t="shared" si="258"/>
        <v>999999999.99</v>
      </c>
      <c r="AL211" s="38">
        <f t="shared" si="258"/>
        <v>999999999.99</v>
      </c>
      <c r="AM211" s="38">
        <f t="shared" si="258"/>
        <v>3971291.5</v>
      </c>
      <c r="AN211" s="38">
        <f t="shared" si="258"/>
        <v>999999999.99</v>
      </c>
      <c r="AO211" s="38">
        <f t="shared" si="258"/>
        <v>61519594.51</v>
      </c>
      <c r="AP211" s="38">
        <f t="shared" si="258"/>
        <v>8974578648.83</v>
      </c>
      <c r="AQ211" s="38">
        <f t="shared" si="258"/>
        <v>999999999.99</v>
      </c>
      <c r="AR211" s="38">
        <f t="shared" si="258"/>
        <v>999999999.99</v>
      </c>
      <c r="AS211" s="38">
        <f t="shared" si="258"/>
        <v>999999999.99</v>
      </c>
      <c r="AT211" s="38">
        <f t="shared" si="258"/>
        <v>999999999.99</v>
      </c>
      <c r="AU211" s="38">
        <f t="shared" si="258"/>
        <v>999999999.99</v>
      </c>
      <c r="AV211" s="38">
        <f t="shared" si="258"/>
        <v>999999999.99</v>
      </c>
      <c r="AW211" s="38">
        <f t="shared" si="258"/>
        <v>999999999.99</v>
      </c>
      <c r="AX211" s="38">
        <f t="shared" si="258"/>
        <v>999999999.99</v>
      </c>
      <c r="AY211" s="38">
        <f t="shared" si="258"/>
        <v>5002196.17</v>
      </c>
      <c r="AZ211" s="38">
        <f t="shared" si="258"/>
        <v>230085255.45</v>
      </c>
      <c r="BA211" s="38">
        <f t="shared" si="258"/>
        <v>999999999.99</v>
      </c>
      <c r="BB211" s="38">
        <f t="shared" si="258"/>
        <v>999999999.99</v>
      </c>
      <c r="BC211" s="38">
        <f t="shared" si="258"/>
        <v>1172132466.39</v>
      </c>
      <c r="BD211" s="38">
        <f t="shared" si="258"/>
        <v>999999999.99</v>
      </c>
      <c r="BE211" s="38">
        <f t="shared" si="258"/>
        <v>999999999.99</v>
      </c>
      <c r="BF211" s="38">
        <f t="shared" si="258"/>
        <v>999999999.99</v>
      </c>
      <c r="BG211" s="38">
        <f t="shared" si="258"/>
        <v>8535822.49</v>
      </c>
      <c r="BH211" s="38">
        <f t="shared" si="258"/>
        <v>999999999.99</v>
      </c>
      <c r="BI211" s="38">
        <f t="shared" si="258"/>
        <v>999999999.99</v>
      </c>
      <c r="BJ211" s="38">
        <f t="shared" si="258"/>
        <v>999999999.99</v>
      </c>
      <c r="BK211" s="38">
        <f t="shared" si="258"/>
        <v>999999999.99</v>
      </c>
      <c r="BL211" s="38">
        <f t="shared" si="258"/>
        <v>999999999.99</v>
      </c>
      <c r="BM211" s="38">
        <f t="shared" si="258"/>
        <v>999999999.99</v>
      </c>
      <c r="BN211" s="38">
        <f t="shared" si="258"/>
        <v>42435899.49</v>
      </c>
      <c r="BO211" s="38">
        <f aca="true" t="shared" si="259" ref="BO211:DZ211">IF(BO186&gt;0,BO186,999999999.99)</f>
        <v>14865106.56</v>
      </c>
      <c r="BP211" s="38">
        <f t="shared" si="259"/>
        <v>999999999.99</v>
      </c>
      <c r="BQ211" s="38">
        <f t="shared" si="259"/>
        <v>999999999.99</v>
      </c>
      <c r="BR211" s="38">
        <f t="shared" si="259"/>
        <v>56062386.9</v>
      </c>
      <c r="BS211" s="38">
        <f t="shared" si="259"/>
        <v>999999999.99</v>
      </c>
      <c r="BT211" s="38">
        <f t="shared" si="259"/>
        <v>999999999.99</v>
      </c>
      <c r="BU211" s="38">
        <f t="shared" si="259"/>
        <v>999999999.99</v>
      </c>
      <c r="BV211" s="38">
        <f t="shared" si="259"/>
        <v>999999999.99</v>
      </c>
      <c r="BW211" s="38">
        <f t="shared" si="259"/>
        <v>999999999.99</v>
      </c>
      <c r="BX211" s="38">
        <f t="shared" si="259"/>
        <v>999999999.99</v>
      </c>
      <c r="BY211" s="38">
        <f t="shared" si="259"/>
        <v>4654996.44</v>
      </c>
      <c r="BZ211" s="38">
        <f t="shared" si="259"/>
        <v>999999999.99</v>
      </c>
      <c r="CA211" s="38">
        <f t="shared" si="259"/>
        <v>999999999.99</v>
      </c>
      <c r="CB211" s="38">
        <f t="shared" si="259"/>
        <v>999999999.99</v>
      </c>
      <c r="CC211" s="38">
        <f t="shared" si="259"/>
        <v>999999999.99</v>
      </c>
      <c r="CD211" s="38">
        <f t="shared" si="259"/>
        <v>999999999.99</v>
      </c>
      <c r="CE211" s="38">
        <f t="shared" si="259"/>
        <v>999999999.99</v>
      </c>
      <c r="CF211" s="38">
        <f t="shared" si="259"/>
        <v>999999999.99</v>
      </c>
      <c r="CG211" s="38">
        <f t="shared" si="259"/>
        <v>999999999.99</v>
      </c>
      <c r="CH211" s="38">
        <f t="shared" si="259"/>
        <v>999999999.99</v>
      </c>
      <c r="CI211" s="38">
        <f t="shared" si="259"/>
        <v>5915246.93</v>
      </c>
      <c r="CJ211" s="38">
        <f t="shared" si="259"/>
        <v>10231799.73</v>
      </c>
      <c r="CK211" s="38">
        <f t="shared" si="259"/>
        <v>999999999.99</v>
      </c>
      <c r="CL211" s="38">
        <f t="shared" si="259"/>
        <v>999999999.99</v>
      </c>
      <c r="CM211" s="38">
        <f t="shared" si="259"/>
        <v>6927524.13</v>
      </c>
      <c r="CN211" s="38">
        <f t="shared" si="259"/>
        <v>999999999.99</v>
      </c>
      <c r="CO211" s="38">
        <f t="shared" si="259"/>
        <v>999999999.99</v>
      </c>
      <c r="CP211" s="38">
        <f t="shared" si="259"/>
        <v>999999999.99</v>
      </c>
      <c r="CQ211" s="38">
        <f t="shared" si="259"/>
        <v>13323545.01</v>
      </c>
      <c r="CR211" s="38">
        <f t="shared" si="259"/>
        <v>999999999.99</v>
      </c>
      <c r="CS211" s="38">
        <f t="shared" si="259"/>
        <v>999999999.99</v>
      </c>
      <c r="CT211" s="38">
        <f t="shared" si="259"/>
        <v>999999999.99</v>
      </c>
      <c r="CU211" s="38">
        <f t="shared" si="259"/>
        <v>999999999.99</v>
      </c>
      <c r="CV211" s="38">
        <f t="shared" si="259"/>
        <v>999999999.99</v>
      </c>
      <c r="CW211" s="38">
        <f t="shared" si="259"/>
        <v>999999999.99</v>
      </c>
      <c r="CX211" s="38">
        <f t="shared" si="259"/>
        <v>999999999.99</v>
      </c>
      <c r="CY211" s="38">
        <f t="shared" si="259"/>
        <v>999999999.99</v>
      </c>
      <c r="CZ211" s="38">
        <f t="shared" si="259"/>
        <v>22403654.4</v>
      </c>
      <c r="DA211" s="38">
        <f t="shared" si="259"/>
        <v>999999999.99</v>
      </c>
      <c r="DB211" s="38">
        <f t="shared" si="259"/>
        <v>999999999.99</v>
      </c>
      <c r="DC211" s="38">
        <f t="shared" si="259"/>
        <v>999999999.99</v>
      </c>
      <c r="DD211" s="38">
        <f t="shared" si="259"/>
        <v>999999999.99</v>
      </c>
      <c r="DE211" s="38">
        <f t="shared" si="259"/>
        <v>999999999.99</v>
      </c>
      <c r="DF211" s="38">
        <f t="shared" si="259"/>
        <v>534956957.64</v>
      </c>
      <c r="DG211" s="38">
        <f t="shared" si="259"/>
        <v>999999999.99</v>
      </c>
      <c r="DH211" s="38">
        <f t="shared" si="259"/>
        <v>999999999.99</v>
      </c>
      <c r="DI211" s="38">
        <f t="shared" si="259"/>
        <v>30333557.95</v>
      </c>
      <c r="DJ211" s="38">
        <f t="shared" si="259"/>
        <v>5569306.27</v>
      </c>
      <c r="DK211" s="38">
        <f t="shared" si="259"/>
        <v>999999999.99</v>
      </c>
      <c r="DL211" s="38">
        <f t="shared" si="259"/>
        <v>91387380.77</v>
      </c>
      <c r="DM211" s="38">
        <f t="shared" si="259"/>
        <v>999999999.99</v>
      </c>
      <c r="DN211" s="38">
        <f t="shared" si="259"/>
        <v>13456068.07</v>
      </c>
      <c r="DO211" s="38">
        <f t="shared" si="259"/>
        <v>35870628.44</v>
      </c>
      <c r="DP211" s="38">
        <f t="shared" si="259"/>
        <v>999999999.99</v>
      </c>
      <c r="DQ211" s="38">
        <f t="shared" si="259"/>
        <v>4154173.06</v>
      </c>
      <c r="DR211" s="38">
        <f t="shared" si="259"/>
        <v>12598910.23</v>
      </c>
      <c r="DS211" s="38">
        <f t="shared" si="259"/>
        <v>7339047.34</v>
      </c>
      <c r="DT211" s="38">
        <f t="shared" si="259"/>
        <v>999999999.99</v>
      </c>
      <c r="DU211" s="38">
        <f t="shared" si="259"/>
        <v>999999999.99</v>
      </c>
      <c r="DV211" s="38">
        <f t="shared" si="259"/>
        <v>999999999.99</v>
      </c>
      <c r="DW211" s="38">
        <f t="shared" si="259"/>
        <v>999999999.99</v>
      </c>
      <c r="DX211" s="38">
        <f t="shared" si="259"/>
        <v>999999999.99</v>
      </c>
      <c r="DY211" s="38">
        <f t="shared" si="259"/>
        <v>999999999.99</v>
      </c>
      <c r="DZ211" s="38">
        <f t="shared" si="259"/>
        <v>999999999.99</v>
      </c>
      <c r="EA211" s="38">
        <f aca="true" t="shared" si="260" ref="EA211:FU211">IF(EA186&gt;0,EA186,999999999.99)</f>
        <v>999999999.99</v>
      </c>
      <c r="EB211" s="38">
        <f t="shared" si="260"/>
        <v>4794113.54</v>
      </c>
      <c r="EC211" s="38">
        <f t="shared" si="260"/>
        <v>999999999.99</v>
      </c>
      <c r="ED211" s="38">
        <f t="shared" si="260"/>
        <v>999999999.99</v>
      </c>
      <c r="EE211" s="38">
        <f t="shared" si="260"/>
        <v>999999999.99</v>
      </c>
      <c r="EF211" s="38">
        <f t="shared" si="260"/>
        <v>15209972.18</v>
      </c>
      <c r="EG211" s="38">
        <f t="shared" si="260"/>
        <v>999999999.99</v>
      </c>
      <c r="EH211" s="38">
        <f t="shared" si="260"/>
        <v>999999999.99</v>
      </c>
      <c r="EI211" s="38">
        <f t="shared" si="260"/>
        <v>511003685.61</v>
      </c>
      <c r="EJ211" s="38">
        <f t="shared" si="260"/>
        <v>999999999.99</v>
      </c>
      <c r="EK211" s="38">
        <f t="shared" si="260"/>
        <v>999999999.99</v>
      </c>
      <c r="EL211" s="38">
        <f t="shared" si="260"/>
        <v>999999999.99</v>
      </c>
      <c r="EM211" s="38">
        <f t="shared" si="260"/>
        <v>4673100.73</v>
      </c>
      <c r="EN211" s="38">
        <f t="shared" si="260"/>
        <v>10259434.44</v>
      </c>
      <c r="EO211" s="38">
        <f t="shared" si="260"/>
        <v>999999999.99</v>
      </c>
      <c r="EP211" s="38">
        <f t="shared" si="260"/>
        <v>999999999.99</v>
      </c>
      <c r="EQ211" s="38">
        <f t="shared" si="260"/>
        <v>999999999.99</v>
      </c>
      <c r="ER211" s="38">
        <f t="shared" si="260"/>
        <v>999999999.99</v>
      </c>
      <c r="ES211" s="38">
        <f t="shared" si="260"/>
        <v>999999999.99</v>
      </c>
      <c r="ET211" s="38">
        <f t="shared" si="260"/>
        <v>999999999.99</v>
      </c>
      <c r="EU211" s="38">
        <f t="shared" si="260"/>
        <v>4929640.61</v>
      </c>
      <c r="EV211" s="38">
        <f t="shared" si="260"/>
        <v>999999999.99</v>
      </c>
      <c r="EW211" s="38">
        <f t="shared" si="260"/>
        <v>999999999.99</v>
      </c>
      <c r="EX211" s="38">
        <f t="shared" si="260"/>
        <v>999999999.99</v>
      </c>
      <c r="EY211" s="38">
        <f t="shared" si="260"/>
        <v>999999999.99</v>
      </c>
      <c r="EZ211" s="38">
        <f t="shared" si="260"/>
        <v>999999999.99</v>
      </c>
      <c r="FA211" s="38">
        <f t="shared" si="260"/>
        <v>999999999.99</v>
      </c>
      <c r="FB211" s="38">
        <f t="shared" si="260"/>
        <v>999999999.99</v>
      </c>
      <c r="FC211" s="38">
        <f t="shared" si="260"/>
        <v>999999999.99</v>
      </c>
      <c r="FD211" s="38">
        <f t="shared" si="260"/>
        <v>999999999.99</v>
      </c>
      <c r="FE211" s="38">
        <f t="shared" si="260"/>
        <v>999999999.99</v>
      </c>
      <c r="FF211" s="38">
        <f t="shared" si="260"/>
        <v>999999999.99</v>
      </c>
      <c r="FG211" s="38">
        <f t="shared" si="260"/>
        <v>999999999.99</v>
      </c>
      <c r="FH211" s="38">
        <f t="shared" si="260"/>
        <v>999999999.99</v>
      </c>
      <c r="FI211" s="38">
        <f t="shared" si="260"/>
        <v>17545601.04</v>
      </c>
      <c r="FJ211" s="38">
        <f t="shared" si="260"/>
        <v>999999999.99</v>
      </c>
      <c r="FK211" s="38">
        <f t="shared" si="260"/>
        <v>21403477.89</v>
      </c>
      <c r="FL211" s="38">
        <f t="shared" si="260"/>
        <v>999999999.99</v>
      </c>
      <c r="FM211" s="38">
        <f t="shared" si="260"/>
        <v>999999999.99</v>
      </c>
      <c r="FN211" s="38">
        <f t="shared" si="260"/>
        <v>567446095.25</v>
      </c>
      <c r="FO211" s="38">
        <f t="shared" si="260"/>
        <v>999999999.99</v>
      </c>
      <c r="FP211" s="38">
        <f t="shared" si="260"/>
        <v>25392271.14</v>
      </c>
      <c r="FQ211" s="38">
        <f t="shared" si="260"/>
        <v>7253910.13</v>
      </c>
      <c r="FR211" s="38">
        <f t="shared" si="260"/>
        <v>999999999.99</v>
      </c>
      <c r="FS211" s="38">
        <f t="shared" si="260"/>
        <v>999999999.99</v>
      </c>
      <c r="FT211" s="38">
        <f t="shared" si="260"/>
        <v>999999999.99</v>
      </c>
      <c r="FU211" s="38">
        <f t="shared" si="260"/>
        <v>7002556.04</v>
      </c>
      <c r="FV211" s="38">
        <f>IF(FV186&gt;0,FV186,999999999.99)</f>
        <v>5606089.73</v>
      </c>
      <c r="FW211" s="38">
        <f>IF(FW186&gt;0,FW186,999999999.99)</f>
        <v>999999999.99</v>
      </c>
      <c r="FX211" s="38">
        <f>IF(FX186&gt;0,FX186,999999999.99)</f>
        <v>999999999.99</v>
      </c>
      <c r="FY211" s="38"/>
      <c r="FZ211" s="38"/>
      <c r="GA211" s="38"/>
      <c r="GB211" s="60"/>
      <c r="GC211" s="60"/>
      <c r="GD211" s="60"/>
      <c r="GG211" s="12"/>
    </row>
    <row r="212" spans="1:193" ht="15">
      <c r="A212" s="40"/>
      <c r="B212" s="2" t="s">
        <v>543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9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60"/>
      <c r="GC212" s="60"/>
      <c r="GD212" s="60"/>
      <c r="GE212" s="40"/>
      <c r="GF212" s="40"/>
      <c r="GG212" s="12"/>
      <c r="GH212" s="38"/>
      <c r="GI212" s="38"/>
      <c r="GJ212" s="38"/>
      <c r="GK212" s="38"/>
    </row>
    <row r="213" spans="1:189" ht="15">
      <c r="A213" s="40"/>
      <c r="B213" s="2" t="s">
        <v>544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9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G213" s="12"/>
    </row>
    <row r="214" spans="1:189" ht="15">
      <c r="A214" s="11" t="s">
        <v>545</v>
      </c>
      <c r="B214" s="2" t="s">
        <v>546</v>
      </c>
      <c r="C214" s="38">
        <f>MIN(C211,MAX(C209,C210))</f>
        <v>55022462.14</v>
      </c>
      <c r="D214" s="38">
        <f aca="true" t="shared" si="261" ref="D214:BO214">MIN(D211,MAX(D209,D210))</f>
        <v>310690779.45</v>
      </c>
      <c r="E214" s="38">
        <f t="shared" si="261"/>
        <v>57184993.15</v>
      </c>
      <c r="F214" s="38">
        <f t="shared" si="261"/>
        <v>110487657.84</v>
      </c>
      <c r="G214" s="38">
        <f t="shared" si="261"/>
        <v>8027626.79</v>
      </c>
      <c r="H214" s="38">
        <f t="shared" si="261"/>
        <v>7293494.130000001</v>
      </c>
      <c r="I214" s="38">
        <f t="shared" si="261"/>
        <v>94991091.94</v>
      </c>
      <c r="J214" s="38">
        <f t="shared" si="261"/>
        <v>15283195.78</v>
      </c>
      <c r="K214" s="38">
        <f t="shared" si="261"/>
        <v>2916101.93</v>
      </c>
      <c r="L214" s="38">
        <f t="shared" si="261"/>
        <v>22436420.06</v>
      </c>
      <c r="M214" s="38">
        <f t="shared" si="261"/>
        <v>12950928.32</v>
      </c>
      <c r="N214" s="38">
        <f t="shared" si="261"/>
        <v>366299911.98</v>
      </c>
      <c r="O214" s="38">
        <f t="shared" si="261"/>
        <v>106915948.80000001</v>
      </c>
      <c r="P214" s="38">
        <f t="shared" si="261"/>
        <v>2180535.88</v>
      </c>
      <c r="Q214" s="38">
        <f t="shared" si="261"/>
        <v>281910743.18</v>
      </c>
      <c r="R214" s="38">
        <f t="shared" si="261"/>
        <v>3905408.23</v>
      </c>
      <c r="S214" s="38">
        <f t="shared" si="261"/>
        <v>11152867.309999999</v>
      </c>
      <c r="T214" s="38">
        <f t="shared" si="261"/>
        <v>1865884.34</v>
      </c>
      <c r="U214" s="38">
        <f t="shared" si="261"/>
        <v>988729.17</v>
      </c>
      <c r="V214" s="38">
        <f t="shared" si="261"/>
        <v>2667379.1</v>
      </c>
      <c r="W214" s="39">
        <f t="shared" si="261"/>
        <v>2268025.46</v>
      </c>
      <c r="X214" s="38">
        <f t="shared" si="261"/>
        <v>730220.2</v>
      </c>
      <c r="Y214" s="38">
        <f t="shared" si="261"/>
        <v>4248329.74</v>
      </c>
      <c r="Z214" s="38">
        <f t="shared" si="261"/>
        <v>2632612.16</v>
      </c>
      <c r="AA214" s="38">
        <f t="shared" si="261"/>
        <v>189964498.5</v>
      </c>
      <c r="AB214" s="38">
        <f t="shared" si="261"/>
        <v>207466752.74</v>
      </c>
      <c r="AC214" s="38">
        <f t="shared" si="261"/>
        <v>7214440.12</v>
      </c>
      <c r="AD214" s="38">
        <f t="shared" si="261"/>
        <v>7918857.79</v>
      </c>
      <c r="AE214" s="38">
        <f t="shared" si="261"/>
        <v>1524268.8900000001</v>
      </c>
      <c r="AF214" s="38">
        <f t="shared" si="261"/>
        <v>2145661.67</v>
      </c>
      <c r="AG214" s="38">
        <f t="shared" si="261"/>
        <v>7087714.97</v>
      </c>
      <c r="AH214" s="38">
        <f t="shared" si="261"/>
        <v>7763417.140000001</v>
      </c>
      <c r="AI214" s="38">
        <f t="shared" si="261"/>
        <v>3048654.07</v>
      </c>
      <c r="AJ214" s="38">
        <f t="shared" si="261"/>
        <v>2706836.91</v>
      </c>
      <c r="AK214" s="38">
        <f t="shared" si="261"/>
        <v>2652150.1100000003</v>
      </c>
      <c r="AL214" s="38">
        <f t="shared" si="261"/>
        <v>2813100.55</v>
      </c>
      <c r="AM214" s="38">
        <f t="shared" si="261"/>
        <v>3971291.5</v>
      </c>
      <c r="AN214" s="38">
        <f t="shared" si="261"/>
        <v>3680466.36</v>
      </c>
      <c r="AO214" s="38">
        <f t="shared" si="261"/>
        <v>35853176.489999995</v>
      </c>
      <c r="AP214" s="38">
        <f t="shared" si="261"/>
        <v>592117624.44</v>
      </c>
      <c r="AQ214" s="38">
        <f t="shared" si="261"/>
        <v>2816694.73</v>
      </c>
      <c r="AR214" s="38">
        <f t="shared" si="261"/>
        <v>425518050.27</v>
      </c>
      <c r="AS214" s="38">
        <f t="shared" si="261"/>
        <v>47427388.25</v>
      </c>
      <c r="AT214" s="38">
        <f t="shared" si="261"/>
        <v>18713152.61</v>
      </c>
      <c r="AU214" s="38">
        <f t="shared" si="261"/>
        <v>3433547.21</v>
      </c>
      <c r="AV214" s="38">
        <f t="shared" si="261"/>
        <v>3151371.8600000003</v>
      </c>
      <c r="AW214" s="38">
        <f t="shared" si="261"/>
        <v>2614985.57</v>
      </c>
      <c r="AX214" s="38">
        <f t="shared" si="261"/>
        <v>719858.01</v>
      </c>
      <c r="AY214" s="38">
        <f t="shared" si="261"/>
        <v>4845617.37</v>
      </c>
      <c r="AZ214" s="38">
        <f t="shared" si="261"/>
        <v>77852699.04</v>
      </c>
      <c r="BA214" s="38">
        <f t="shared" si="261"/>
        <v>60522813.879</v>
      </c>
      <c r="BB214" s="38">
        <f t="shared" si="261"/>
        <v>50859772.69800001</v>
      </c>
      <c r="BC214" s="38">
        <f t="shared" si="261"/>
        <v>220162910.45999998</v>
      </c>
      <c r="BD214" s="38">
        <f t="shared" si="261"/>
        <v>31081285.779000003</v>
      </c>
      <c r="BE214" s="38">
        <f t="shared" si="261"/>
        <v>10771968.620000001</v>
      </c>
      <c r="BF214" s="38">
        <f t="shared" si="261"/>
        <v>158301480.32700002</v>
      </c>
      <c r="BG214" s="38">
        <f t="shared" si="261"/>
        <v>7463505.38</v>
      </c>
      <c r="BH214" s="38">
        <f t="shared" si="261"/>
        <v>5243698.220000001</v>
      </c>
      <c r="BI214" s="38">
        <f t="shared" si="261"/>
        <v>2733357.96</v>
      </c>
      <c r="BJ214" s="38">
        <f t="shared" si="261"/>
        <v>39988060.611</v>
      </c>
      <c r="BK214" s="38">
        <f t="shared" si="261"/>
        <v>100691312.94600001</v>
      </c>
      <c r="BL214" s="38">
        <f t="shared" si="261"/>
        <v>2216623.79</v>
      </c>
      <c r="BM214" s="38">
        <f t="shared" si="261"/>
        <v>3072653.63</v>
      </c>
      <c r="BN214" s="38">
        <f t="shared" si="261"/>
        <v>26639892.594000004</v>
      </c>
      <c r="BO214" s="38">
        <f t="shared" si="261"/>
        <v>11699043.479999999</v>
      </c>
      <c r="BP214" s="38">
        <f aca="true" t="shared" si="262" ref="BP214:EA214">MIN(BP211,MAX(BP209,BP210))</f>
        <v>2421516.7399999998</v>
      </c>
      <c r="BQ214" s="38">
        <f t="shared" si="262"/>
        <v>40883798.099999994</v>
      </c>
      <c r="BR214" s="38">
        <f t="shared" si="262"/>
        <v>32584274.36</v>
      </c>
      <c r="BS214" s="38">
        <f t="shared" si="262"/>
        <v>8872665.49</v>
      </c>
      <c r="BT214" s="38">
        <f t="shared" si="262"/>
        <v>3325575.33</v>
      </c>
      <c r="BU214" s="38">
        <f t="shared" si="262"/>
        <v>3922757.2600000002</v>
      </c>
      <c r="BV214" s="38">
        <f t="shared" si="262"/>
        <v>9658538.74</v>
      </c>
      <c r="BW214" s="38">
        <f t="shared" si="262"/>
        <v>12798870.75</v>
      </c>
      <c r="BX214" s="38">
        <f t="shared" si="262"/>
        <v>1258261.3900000001</v>
      </c>
      <c r="BY214" s="38">
        <f t="shared" si="262"/>
        <v>4599486.640000001</v>
      </c>
      <c r="BZ214" s="38">
        <f t="shared" si="262"/>
        <v>2466017.25</v>
      </c>
      <c r="CA214" s="38">
        <f t="shared" si="262"/>
        <v>2341207.92</v>
      </c>
      <c r="CB214" s="38">
        <f t="shared" si="262"/>
        <v>587156201.79</v>
      </c>
      <c r="CC214" s="38">
        <f t="shared" si="262"/>
        <v>2069503.87</v>
      </c>
      <c r="CD214" s="38">
        <f t="shared" si="262"/>
        <v>1097413.06</v>
      </c>
      <c r="CE214" s="38">
        <f t="shared" si="262"/>
        <v>1872647.82</v>
      </c>
      <c r="CF214" s="38">
        <f t="shared" si="262"/>
        <v>1517324.92</v>
      </c>
      <c r="CG214" s="38">
        <f t="shared" si="262"/>
        <v>2136048.88</v>
      </c>
      <c r="CH214" s="38">
        <f t="shared" si="262"/>
        <v>1644597.25</v>
      </c>
      <c r="CI214" s="38">
        <f t="shared" si="262"/>
        <v>5488336.63</v>
      </c>
      <c r="CJ214" s="38">
        <f t="shared" si="262"/>
        <v>8606671.81</v>
      </c>
      <c r="CK214" s="38">
        <f t="shared" si="262"/>
        <v>34963516.64</v>
      </c>
      <c r="CL214" s="38">
        <f t="shared" si="262"/>
        <v>10177297.27</v>
      </c>
      <c r="CM214" s="38">
        <f t="shared" si="262"/>
        <v>6369024.930000001</v>
      </c>
      <c r="CN214" s="38">
        <f t="shared" si="262"/>
        <v>188964662.25</v>
      </c>
      <c r="CO214" s="38">
        <f t="shared" si="262"/>
        <v>103514894.442</v>
      </c>
      <c r="CP214" s="38">
        <f t="shared" si="262"/>
        <v>8724654.680000002</v>
      </c>
      <c r="CQ214" s="38">
        <f t="shared" si="262"/>
        <v>10705387.35</v>
      </c>
      <c r="CR214" s="38">
        <f t="shared" si="262"/>
        <v>2320300.03</v>
      </c>
      <c r="CS214" s="38">
        <f t="shared" si="262"/>
        <v>3121144</v>
      </c>
      <c r="CT214" s="38">
        <f t="shared" si="262"/>
        <v>1467376.23</v>
      </c>
      <c r="CU214" s="38">
        <f t="shared" si="262"/>
        <v>3020229.6</v>
      </c>
      <c r="CV214" s="38">
        <f t="shared" si="262"/>
        <v>778651.68</v>
      </c>
      <c r="CW214" s="38">
        <f t="shared" si="262"/>
        <v>2115961.33</v>
      </c>
      <c r="CX214" s="38">
        <f t="shared" si="262"/>
        <v>3712253.91</v>
      </c>
      <c r="CY214" s="38">
        <f t="shared" si="262"/>
        <v>1659822.77</v>
      </c>
      <c r="CZ214" s="38">
        <f t="shared" si="262"/>
        <v>16237447</v>
      </c>
      <c r="DA214" s="38">
        <f t="shared" si="262"/>
        <v>2189501.82</v>
      </c>
      <c r="DB214" s="38">
        <f t="shared" si="262"/>
        <v>2975385.95</v>
      </c>
      <c r="DC214" s="38">
        <f t="shared" si="262"/>
        <v>2152864.2</v>
      </c>
      <c r="DD214" s="38">
        <f t="shared" si="262"/>
        <v>1703012.03</v>
      </c>
      <c r="DE214" s="38">
        <f t="shared" si="262"/>
        <v>3738379.2399999998</v>
      </c>
      <c r="DF214" s="38">
        <f t="shared" si="262"/>
        <v>152158847.655</v>
      </c>
      <c r="DG214" s="38">
        <f t="shared" si="262"/>
        <v>1408815.29</v>
      </c>
      <c r="DH214" s="38">
        <f t="shared" si="262"/>
        <v>15696920.664000003</v>
      </c>
      <c r="DI214" s="38">
        <f t="shared" si="262"/>
        <v>19986644.42</v>
      </c>
      <c r="DJ214" s="38">
        <f t="shared" si="262"/>
        <v>5279591.7299999995</v>
      </c>
      <c r="DK214" s="38">
        <f t="shared" si="262"/>
        <v>3408377.4299999997</v>
      </c>
      <c r="DL214" s="38">
        <f t="shared" si="262"/>
        <v>44746120.830000006</v>
      </c>
      <c r="DM214" s="38">
        <f t="shared" si="262"/>
        <v>3304754.44</v>
      </c>
      <c r="DN214" s="38">
        <f t="shared" si="262"/>
        <v>10815101.81</v>
      </c>
      <c r="DO214" s="38">
        <f t="shared" si="262"/>
        <v>22373724.52</v>
      </c>
      <c r="DP214" s="38">
        <f t="shared" si="262"/>
        <v>2423335.29</v>
      </c>
      <c r="DQ214" s="38">
        <f t="shared" si="262"/>
        <v>4115217.49</v>
      </c>
      <c r="DR214" s="38">
        <f t="shared" si="262"/>
        <v>10159023.02</v>
      </c>
      <c r="DS214" s="38">
        <f t="shared" si="262"/>
        <v>6704743.470000001</v>
      </c>
      <c r="DT214" s="38">
        <f t="shared" si="262"/>
        <v>2238635.03</v>
      </c>
      <c r="DU214" s="38">
        <f t="shared" si="262"/>
        <v>3508138.6300000004</v>
      </c>
      <c r="DV214" s="38">
        <f t="shared" si="262"/>
        <v>2373696.5</v>
      </c>
      <c r="DW214" s="38">
        <f t="shared" si="262"/>
        <v>3290183.5</v>
      </c>
      <c r="DX214" s="38">
        <f t="shared" si="262"/>
        <v>2738964.17</v>
      </c>
      <c r="DY214" s="38">
        <f t="shared" si="262"/>
        <v>3456311.57</v>
      </c>
      <c r="DZ214" s="38">
        <f t="shared" si="262"/>
        <v>8631229.1</v>
      </c>
      <c r="EA214" s="38">
        <f t="shared" si="262"/>
        <v>4383534.29</v>
      </c>
      <c r="EB214" s="38">
        <f aca="true" t="shared" si="263" ref="EB214:FX214">MIN(EB211,MAX(EB209,EB210))</f>
        <v>4629226.54</v>
      </c>
      <c r="EC214" s="38">
        <f t="shared" si="263"/>
        <v>2723702.1999999997</v>
      </c>
      <c r="ED214" s="38">
        <f t="shared" si="263"/>
        <v>15845463.37</v>
      </c>
      <c r="EE214" s="38">
        <f t="shared" si="263"/>
        <v>2474174.06</v>
      </c>
      <c r="EF214" s="38">
        <f t="shared" si="263"/>
        <v>11756057.39</v>
      </c>
      <c r="EG214" s="38">
        <f t="shared" si="263"/>
        <v>2637412.79</v>
      </c>
      <c r="EH214" s="38">
        <f t="shared" si="263"/>
        <v>2450869.03</v>
      </c>
      <c r="EI214" s="38">
        <f t="shared" si="263"/>
        <v>125233023.44999999</v>
      </c>
      <c r="EJ214" s="38">
        <f t="shared" si="263"/>
        <v>60534883.857</v>
      </c>
      <c r="EK214" s="38">
        <f t="shared" si="263"/>
        <v>4984688.84</v>
      </c>
      <c r="EL214" s="38">
        <f t="shared" si="263"/>
        <v>3552981.04</v>
      </c>
      <c r="EM214" s="38">
        <f t="shared" si="263"/>
        <v>4557746.82</v>
      </c>
      <c r="EN214" s="38">
        <f t="shared" si="263"/>
        <v>8727079.86</v>
      </c>
      <c r="EO214" s="38">
        <f t="shared" si="263"/>
        <v>3707658.49</v>
      </c>
      <c r="EP214" s="38">
        <f t="shared" si="263"/>
        <v>3696665.71</v>
      </c>
      <c r="EQ214" s="38">
        <f t="shared" si="263"/>
        <v>16599978.32</v>
      </c>
      <c r="ER214" s="38">
        <f t="shared" si="263"/>
        <v>3662135.94</v>
      </c>
      <c r="ES214" s="38">
        <f t="shared" si="263"/>
        <v>1589331.6800000002</v>
      </c>
      <c r="ET214" s="38">
        <f t="shared" si="263"/>
        <v>2580316</v>
      </c>
      <c r="EU214" s="38">
        <f t="shared" si="263"/>
        <v>4929640.61</v>
      </c>
      <c r="EV214" s="38">
        <f t="shared" si="263"/>
        <v>1075008.42</v>
      </c>
      <c r="EW214" s="38">
        <f t="shared" si="263"/>
        <v>7344947.38</v>
      </c>
      <c r="EX214" s="38">
        <f t="shared" si="263"/>
        <v>2922684.07</v>
      </c>
      <c r="EY214" s="38">
        <f t="shared" si="263"/>
        <v>6214037.29</v>
      </c>
      <c r="EZ214" s="38">
        <f t="shared" si="263"/>
        <v>1706561.24</v>
      </c>
      <c r="FA214" s="38">
        <f t="shared" si="263"/>
        <v>22813363.19</v>
      </c>
      <c r="FB214" s="38">
        <f t="shared" si="263"/>
        <v>3560913.92</v>
      </c>
      <c r="FC214" s="38">
        <f t="shared" si="263"/>
        <v>18955011.03</v>
      </c>
      <c r="FD214" s="38">
        <f t="shared" si="263"/>
        <v>3347442.01</v>
      </c>
      <c r="FE214" s="38">
        <f t="shared" si="263"/>
        <v>1418568.3299999998</v>
      </c>
      <c r="FF214" s="38">
        <f t="shared" si="263"/>
        <v>2235751.8400000003</v>
      </c>
      <c r="FG214" s="38">
        <f t="shared" si="263"/>
        <v>1506529.33</v>
      </c>
      <c r="FH214" s="38">
        <f t="shared" si="263"/>
        <v>1335988.3900000001</v>
      </c>
      <c r="FI214" s="38">
        <f t="shared" si="263"/>
        <v>13344031.09</v>
      </c>
      <c r="FJ214" s="38">
        <f t="shared" si="263"/>
        <v>12617114.28</v>
      </c>
      <c r="FK214" s="38">
        <f t="shared" si="263"/>
        <v>15594082.950000001</v>
      </c>
      <c r="FL214" s="38">
        <f t="shared" si="263"/>
        <v>30450530.336999997</v>
      </c>
      <c r="FM214" s="38">
        <f t="shared" si="263"/>
        <v>21701797.137000002</v>
      </c>
      <c r="FN214" s="38">
        <f t="shared" si="263"/>
        <v>137005652.19</v>
      </c>
      <c r="FO214" s="38">
        <f t="shared" si="263"/>
        <v>8283197.66</v>
      </c>
      <c r="FP214" s="38">
        <f t="shared" si="263"/>
        <v>17355363.84</v>
      </c>
      <c r="FQ214" s="38">
        <f t="shared" si="263"/>
        <v>6554952.84</v>
      </c>
      <c r="FR214" s="38">
        <f t="shared" si="263"/>
        <v>1935403.21</v>
      </c>
      <c r="FS214" s="38">
        <f t="shared" si="263"/>
        <v>2070276</v>
      </c>
      <c r="FT214" s="38">
        <f t="shared" si="263"/>
        <v>1368176.65</v>
      </c>
      <c r="FU214" s="38">
        <f t="shared" si="263"/>
        <v>6414020.53</v>
      </c>
      <c r="FV214" s="38">
        <f t="shared" si="263"/>
        <v>5299574.19</v>
      </c>
      <c r="FW214" s="38">
        <f t="shared" si="263"/>
        <v>1870871.78</v>
      </c>
      <c r="FX214" s="38">
        <f t="shared" si="263"/>
        <v>1248662.56</v>
      </c>
      <c r="FY214" s="38"/>
      <c r="FZ214" s="38"/>
      <c r="GA214" s="38"/>
      <c r="GB214" s="38"/>
      <c r="GC214" s="38"/>
      <c r="GD214" s="38"/>
      <c r="GG214" s="12"/>
    </row>
    <row r="215" spans="1:189" ht="15">
      <c r="A215" s="40"/>
      <c r="B215" s="2" t="s">
        <v>547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9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G215" s="12"/>
    </row>
    <row r="216" spans="1:189" ht="15">
      <c r="A216" s="11" t="s">
        <v>548</v>
      </c>
      <c r="B216" s="2" t="s">
        <v>549</v>
      </c>
      <c r="C216" s="38">
        <f aca="true" t="shared" si="264" ref="C216:BN216">ROUND(1.25*C101*C48,2)</f>
        <v>67333935.73</v>
      </c>
      <c r="D216" s="38">
        <f t="shared" si="264"/>
        <v>381460775.59</v>
      </c>
      <c r="E216" s="38">
        <f t="shared" si="264"/>
        <v>70318021.43</v>
      </c>
      <c r="F216" s="38">
        <f t="shared" si="264"/>
        <v>135384215.29</v>
      </c>
      <c r="G216" s="38">
        <f t="shared" si="264"/>
        <v>9837252.09</v>
      </c>
      <c r="H216" s="38">
        <f t="shared" si="264"/>
        <v>8915888.16</v>
      </c>
      <c r="I216" s="38">
        <f t="shared" si="264"/>
        <v>115629933</v>
      </c>
      <c r="J216" s="38">
        <f t="shared" si="264"/>
        <v>18620683.62</v>
      </c>
      <c r="K216" s="38">
        <f t="shared" si="264"/>
        <v>3550238.52</v>
      </c>
      <c r="L216" s="38">
        <f t="shared" si="264"/>
        <v>27236150.4</v>
      </c>
      <c r="M216" s="38">
        <f t="shared" si="264"/>
        <v>15748595.21</v>
      </c>
      <c r="N216" s="38">
        <f t="shared" si="264"/>
        <v>449262018</v>
      </c>
      <c r="O216" s="38">
        <f t="shared" si="264"/>
        <v>130990214.4</v>
      </c>
      <c r="P216" s="38">
        <f t="shared" si="264"/>
        <v>2666261.93</v>
      </c>
      <c r="Q216" s="38">
        <f t="shared" si="264"/>
        <v>345923036.92</v>
      </c>
      <c r="R216" s="38">
        <f t="shared" si="264"/>
        <v>4706763.39</v>
      </c>
      <c r="S216" s="38">
        <f t="shared" si="264"/>
        <v>13632009.01</v>
      </c>
      <c r="T216" s="38">
        <f t="shared" si="264"/>
        <v>2254127.4</v>
      </c>
      <c r="U216" s="38">
        <f t="shared" si="264"/>
        <v>1211034.72</v>
      </c>
      <c r="V216" s="38">
        <f t="shared" si="264"/>
        <v>3255106.5</v>
      </c>
      <c r="W216" s="39">
        <f t="shared" si="264"/>
        <v>2720219.7</v>
      </c>
      <c r="X216" s="38">
        <f t="shared" si="264"/>
        <v>892374.54</v>
      </c>
      <c r="Y216" s="38">
        <f t="shared" si="264"/>
        <v>5172265.1</v>
      </c>
      <c r="Z216" s="38">
        <f t="shared" si="264"/>
        <v>3215264.47</v>
      </c>
      <c r="AA216" s="38">
        <f t="shared" si="264"/>
        <v>232937005.08</v>
      </c>
      <c r="AB216" s="38">
        <f t="shared" si="264"/>
        <v>254562290.06</v>
      </c>
      <c r="AC216" s="38">
        <f t="shared" si="264"/>
        <v>8782877.81</v>
      </c>
      <c r="AD216" s="38">
        <f t="shared" si="264"/>
        <v>9642352.88</v>
      </c>
      <c r="AE216" s="38">
        <f t="shared" si="264"/>
        <v>1896613.78</v>
      </c>
      <c r="AF216" s="38">
        <f t="shared" si="264"/>
        <v>2576550.27</v>
      </c>
      <c r="AG216" s="38">
        <f t="shared" si="264"/>
        <v>8636283.66</v>
      </c>
      <c r="AH216" s="38">
        <f t="shared" si="264"/>
        <v>9584741.25</v>
      </c>
      <c r="AI216" s="38">
        <f t="shared" si="264"/>
        <v>3777067.97</v>
      </c>
      <c r="AJ216" s="38">
        <f t="shared" si="264"/>
        <v>3243478.39</v>
      </c>
      <c r="AK216" s="38">
        <f t="shared" si="264"/>
        <v>3301550.25</v>
      </c>
      <c r="AL216" s="38">
        <f t="shared" si="264"/>
        <v>3515384.19</v>
      </c>
      <c r="AM216" s="38">
        <f t="shared" si="264"/>
        <v>4852309.44</v>
      </c>
      <c r="AN216" s="38">
        <f t="shared" si="264"/>
        <v>4438746.65</v>
      </c>
      <c r="AO216" s="38">
        <f t="shared" si="264"/>
        <v>43911133.94</v>
      </c>
      <c r="AP216" s="38">
        <f t="shared" si="264"/>
        <v>726047310.23</v>
      </c>
      <c r="AQ216" s="38">
        <f t="shared" si="264"/>
        <v>3431283.75</v>
      </c>
      <c r="AR216" s="38">
        <f t="shared" si="264"/>
        <v>521854777.08</v>
      </c>
      <c r="AS216" s="38">
        <f t="shared" si="264"/>
        <v>58186379.51</v>
      </c>
      <c r="AT216" s="38">
        <f t="shared" si="264"/>
        <v>22910295.21</v>
      </c>
      <c r="AU216" s="38">
        <f t="shared" si="264"/>
        <v>4274523.94</v>
      </c>
      <c r="AV216" s="38">
        <f t="shared" si="264"/>
        <v>3865797.45</v>
      </c>
      <c r="AW216" s="38">
        <f t="shared" si="264"/>
        <v>3131072.3</v>
      </c>
      <c r="AX216" s="38">
        <f t="shared" si="264"/>
        <v>887669.84</v>
      </c>
      <c r="AY216" s="38">
        <f t="shared" si="264"/>
        <v>5900576.92</v>
      </c>
      <c r="AZ216" s="38">
        <f t="shared" si="264"/>
        <v>96006921.33</v>
      </c>
      <c r="BA216" s="38">
        <f t="shared" si="264"/>
        <v>74198220.31</v>
      </c>
      <c r="BB216" s="38">
        <f t="shared" si="264"/>
        <v>62350965.92</v>
      </c>
      <c r="BC216" s="38">
        <f t="shared" si="264"/>
        <v>269466785.28</v>
      </c>
      <c r="BD216" s="38">
        <f t="shared" si="264"/>
        <v>38103752.48</v>
      </c>
      <c r="BE216" s="38">
        <f t="shared" si="264"/>
        <v>13216120.23</v>
      </c>
      <c r="BF216" s="38">
        <f t="shared" si="264"/>
        <v>194066238.52</v>
      </c>
      <c r="BG216" s="38">
        <f t="shared" si="264"/>
        <v>9241816.03</v>
      </c>
      <c r="BH216" s="38">
        <f t="shared" si="264"/>
        <v>6412635.51</v>
      </c>
      <c r="BI216" s="38">
        <f t="shared" si="264"/>
        <v>3216662.04</v>
      </c>
      <c r="BJ216" s="38">
        <f t="shared" si="264"/>
        <v>49022912.84</v>
      </c>
      <c r="BK216" s="38">
        <f t="shared" si="264"/>
        <v>123547220.24</v>
      </c>
      <c r="BL216" s="38">
        <f t="shared" si="264"/>
        <v>2702301.12</v>
      </c>
      <c r="BM216" s="38">
        <f t="shared" si="264"/>
        <v>3705168.92</v>
      </c>
      <c r="BN216" s="38">
        <f t="shared" si="264"/>
        <v>32658876.5</v>
      </c>
      <c r="BO216" s="38">
        <f aca="true" t="shared" si="265" ref="BO216:DZ216">ROUND(1.25*BO101*BO48,2)</f>
        <v>14344132.45</v>
      </c>
      <c r="BP216" s="38">
        <f t="shared" si="265"/>
        <v>2936556.07</v>
      </c>
      <c r="BQ216" s="38">
        <f t="shared" si="265"/>
        <v>50330423.85</v>
      </c>
      <c r="BR216" s="38">
        <f t="shared" si="265"/>
        <v>39954083.08</v>
      </c>
      <c r="BS216" s="38">
        <f t="shared" si="265"/>
        <v>10896442.65</v>
      </c>
      <c r="BT216" s="38">
        <f t="shared" si="265"/>
        <v>4067493.5</v>
      </c>
      <c r="BU216" s="38">
        <f t="shared" si="265"/>
        <v>4749359.07</v>
      </c>
      <c r="BV216" s="38">
        <f t="shared" si="265"/>
        <v>11787875.32</v>
      </c>
      <c r="BW216" s="38">
        <f t="shared" si="265"/>
        <v>15678249.95</v>
      </c>
      <c r="BX216" s="38">
        <f t="shared" si="265"/>
        <v>1528645.66</v>
      </c>
      <c r="BY216" s="38">
        <f t="shared" si="265"/>
        <v>5616985.58</v>
      </c>
      <c r="BZ216" s="38">
        <f t="shared" si="265"/>
        <v>2940331.12</v>
      </c>
      <c r="CA216" s="38">
        <f t="shared" si="265"/>
        <v>2817060.84</v>
      </c>
      <c r="CB216" s="38">
        <f t="shared" si="265"/>
        <v>719730828.22</v>
      </c>
      <c r="CC216" s="38">
        <f t="shared" si="265"/>
        <v>2522624.52</v>
      </c>
      <c r="CD216" s="38">
        <f t="shared" si="265"/>
        <v>1368603.03</v>
      </c>
      <c r="CE216" s="38">
        <f t="shared" si="265"/>
        <v>2278052.79</v>
      </c>
      <c r="CF216" s="38">
        <f t="shared" si="265"/>
        <v>1901549.81</v>
      </c>
      <c r="CG216" s="38">
        <f t="shared" si="265"/>
        <v>2542768.99</v>
      </c>
      <c r="CH216" s="38">
        <f t="shared" si="265"/>
        <v>2001245.31</v>
      </c>
      <c r="CI216" s="38">
        <f t="shared" si="265"/>
        <v>6699155.48</v>
      </c>
      <c r="CJ216" s="38">
        <f t="shared" si="265"/>
        <v>10617759.64</v>
      </c>
      <c r="CK216" s="38">
        <f t="shared" si="265"/>
        <v>42924918.92</v>
      </c>
      <c r="CL216" s="38">
        <f t="shared" si="265"/>
        <v>12433415.72</v>
      </c>
      <c r="CM216" s="38">
        <f t="shared" si="265"/>
        <v>7742637.68</v>
      </c>
      <c r="CN216" s="38">
        <f t="shared" si="265"/>
        <v>231694030.75</v>
      </c>
      <c r="CO216" s="38">
        <f t="shared" si="265"/>
        <v>126913615.37</v>
      </c>
      <c r="CP216" s="38">
        <f t="shared" si="265"/>
        <v>10691410.77</v>
      </c>
      <c r="CQ216" s="38">
        <f t="shared" si="265"/>
        <v>13133998.45</v>
      </c>
      <c r="CR216" s="38">
        <f t="shared" si="265"/>
        <v>2803644.72</v>
      </c>
      <c r="CS216" s="38">
        <f t="shared" si="265"/>
        <v>3864110.52</v>
      </c>
      <c r="CT216" s="38">
        <f t="shared" si="265"/>
        <v>1806531.29</v>
      </c>
      <c r="CU216" s="38">
        <f t="shared" si="265"/>
        <v>3770401.32</v>
      </c>
      <c r="CV216" s="38">
        <f t="shared" si="265"/>
        <v>955809.21</v>
      </c>
      <c r="CW216" s="38">
        <f t="shared" si="265"/>
        <v>2524726.43</v>
      </c>
      <c r="CX216" s="38">
        <f t="shared" si="265"/>
        <v>4510411.63</v>
      </c>
      <c r="CY216" s="38">
        <f t="shared" si="265"/>
        <v>1921511.26</v>
      </c>
      <c r="CZ216" s="38">
        <f t="shared" si="265"/>
        <v>19901829.18</v>
      </c>
      <c r="DA216" s="38">
        <f t="shared" si="265"/>
        <v>2643563.25</v>
      </c>
      <c r="DB216" s="38">
        <f t="shared" si="265"/>
        <v>3658389.35</v>
      </c>
      <c r="DC216" s="38">
        <f t="shared" si="265"/>
        <v>2722029</v>
      </c>
      <c r="DD216" s="38">
        <f t="shared" si="265"/>
        <v>2036617.84</v>
      </c>
      <c r="DE216" s="38">
        <f t="shared" si="265"/>
        <v>4581986.11</v>
      </c>
      <c r="DF216" s="38">
        <f t="shared" si="265"/>
        <v>186539980.91</v>
      </c>
      <c r="DG216" s="38">
        <f t="shared" si="265"/>
        <v>1710497.41</v>
      </c>
      <c r="DH216" s="38">
        <f t="shared" si="265"/>
        <v>19243463.22</v>
      </c>
      <c r="DI216" s="38">
        <f t="shared" si="265"/>
        <v>24648931</v>
      </c>
      <c r="DJ216" s="38">
        <f t="shared" si="265"/>
        <v>6426088.12</v>
      </c>
      <c r="DK216" s="38">
        <f t="shared" si="265"/>
        <v>4166738.43</v>
      </c>
      <c r="DL216" s="38">
        <f t="shared" si="265"/>
        <v>54662983.58</v>
      </c>
      <c r="DM216" s="38">
        <f t="shared" si="265"/>
        <v>4023388.51</v>
      </c>
      <c r="DN216" s="38">
        <f t="shared" si="265"/>
        <v>13311773.85</v>
      </c>
      <c r="DO216" s="38">
        <f t="shared" si="265"/>
        <v>27601205.1</v>
      </c>
      <c r="DP216" s="38">
        <f t="shared" si="265"/>
        <v>2980254.38</v>
      </c>
      <c r="DQ216" s="38">
        <f t="shared" si="265"/>
        <v>5056621</v>
      </c>
      <c r="DR216" s="38">
        <f t="shared" si="265"/>
        <v>12531946.24</v>
      </c>
      <c r="DS216" s="38">
        <f t="shared" si="265"/>
        <v>8195674.12</v>
      </c>
      <c r="DT216" s="38">
        <f t="shared" si="265"/>
        <v>2704574.9</v>
      </c>
      <c r="DU216" s="38">
        <f t="shared" si="265"/>
        <v>4267279.67</v>
      </c>
      <c r="DV216" s="38">
        <f t="shared" si="265"/>
        <v>2890099.39</v>
      </c>
      <c r="DW216" s="38">
        <f t="shared" si="265"/>
        <v>3993158.19</v>
      </c>
      <c r="DX216" s="38">
        <f t="shared" si="265"/>
        <v>3250242.56</v>
      </c>
      <c r="DY216" s="38">
        <f t="shared" si="265"/>
        <v>4199865.54</v>
      </c>
      <c r="DZ216" s="38">
        <f t="shared" si="265"/>
        <v>10596636.48</v>
      </c>
      <c r="EA216" s="38">
        <f aca="true" t="shared" si="266" ref="EA216:FX216">ROUND(1.25*EA101*EA48,2)</f>
        <v>5370029.31</v>
      </c>
      <c r="EB216" s="38">
        <f t="shared" si="266"/>
        <v>5718749.56</v>
      </c>
      <c r="EC216" s="38">
        <f t="shared" si="266"/>
        <v>3335424.58</v>
      </c>
      <c r="ED216" s="38">
        <f t="shared" si="266"/>
        <v>19387379.99</v>
      </c>
      <c r="EE216" s="38">
        <f t="shared" si="266"/>
        <v>3009576.4</v>
      </c>
      <c r="EF216" s="38">
        <f t="shared" si="266"/>
        <v>14344546.81</v>
      </c>
      <c r="EG216" s="38">
        <f t="shared" si="266"/>
        <v>3188902.67</v>
      </c>
      <c r="EH216" s="38">
        <f t="shared" si="266"/>
        <v>2928277.8</v>
      </c>
      <c r="EI216" s="38">
        <f t="shared" si="266"/>
        <v>154369446.06</v>
      </c>
      <c r="EJ216" s="38">
        <f t="shared" si="266"/>
        <v>74212059.55</v>
      </c>
      <c r="EK216" s="38">
        <f t="shared" si="266"/>
        <v>6073011.64</v>
      </c>
      <c r="EL216" s="38">
        <f t="shared" si="266"/>
        <v>4361187.75</v>
      </c>
      <c r="EM216" s="38">
        <f t="shared" si="266"/>
        <v>5466034.49</v>
      </c>
      <c r="EN216" s="38">
        <f t="shared" si="266"/>
        <v>10571313.73</v>
      </c>
      <c r="EO216" s="38">
        <f t="shared" si="266"/>
        <v>4560938.98</v>
      </c>
      <c r="EP216" s="38">
        <f t="shared" si="266"/>
        <v>4455167.06</v>
      </c>
      <c r="EQ216" s="38">
        <f t="shared" si="266"/>
        <v>20405548.51</v>
      </c>
      <c r="ER216" s="38">
        <f t="shared" si="266"/>
        <v>4405569.44</v>
      </c>
      <c r="ES216" s="38">
        <f t="shared" si="266"/>
        <v>1936550.38</v>
      </c>
      <c r="ET216" s="38">
        <f t="shared" si="266"/>
        <v>3154378.6</v>
      </c>
      <c r="EU216" s="38">
        <f t="shared" si="266"/>
        <v>5947148.94</v>
      </c>
      <c r="EV216" s="38">
        <f t="shared" si="266"/>
        <v>1313293.04</v>
      </c>
      <c r="EW216" s="38">
        <f t="shared" si="266"/>
        <v>9039853.02</v>
      </c>
      <c r="EX216" s="38">
        <f t="shared" si="266"/>
        <v>3530999.35</v>
      </c>
      <c r="EY216" s="38">
        <f t="shared" si="266"/>
        <v>7506681.08</v>
      </c>
      <c r="EZ216" s="38">
        <f t="shared" si="266"/>
        <v>2093515.16</v>
      </c>
      <c r="FA216" s="38">
        <f t="shared" si="266"/>
        <v>27940816.38</v>
      </c>
      <c r="FB216" s="38">
        <f t="shared" si="266"/>
        <v>4237672.01</v>
      </c>
      <c r="FC216" s="38">
        <f t="shared" si="266"/>
        <v>23176338.41</v>
      </c>
      <c r="FD216" s="38">
        <f t="shared" si="266"/>
        <v>4029886.26</v>
      </c>
      <c r="FE216" s="38">
        <f t="shared" si="266"/>
        <v>1734162.43</v>
      </c>
      <c r="FF216" s="38">
        <f t="shared" si="266"/>
        <v>2730254.13</v>
      </c>
      <c r="FG216" s="38">
        <f t="shared" si="266"/>
        <v>1848284.56</v>
      </c>
      <c r="FH216" s="38">
        <f t="shared" si="266"/>
        <v>1635303.56</v>
      </c>
      <c r="FI216" s="38">
        <f t="shared" si="266"/>
        <v>16596149.46</v>
      </c>
      <c r="FJ216" s="38">
        <f t="shared" si="266"/>
        <v>15452623.19</v>
      </c>
      <c r="FK216" s="38">
        <f t="shared" si="266"/>
        <v>19055919.55</v>
      </c>
      <c r="FL216" s="38">
        <f t="shared" si="266"/>
        <v>37330484.95</v>
      </c>
      <c r="FM216" s="38">
        <f t="shared" si="266"/>
        <v>26605073.95</v>
      </c>
      <c r="FN216" s="38">
        <f t="shared" si="266"/>
        <v>168636794.18</v>
      </c>
      <c r="FO216" s="38">
        <f t="shared" si="266"/>
        <v>10187611.45</v>
      </c>
      <c r="FP216" s="38">
        <f t="shared" si="266"/>
        <v>21261166.88</v>
      </c>
      <c r="FQ216" s="38">
        <f t="shared" si="266"/>
        <v>8043712.73</v>
      </c>
      <c r="FR216" s="38">
        <f t="shared" si="266"/>
        <v>2393374.59</v>
      </c>
      <c r="FS216" s="38">
        <f t="shared" si="266"/>
        <v>2550894.53</v>
      </c>
      <c r="FT216" s="38">
        <f t="shared" si="266"/>
        <v>1649369.41</v>
      </c>
      <c r="FU216" s="38">
        <f t="shared" si="266"/>
        <v>7819370.33</v>
      </c>
      <c r="FV216" s="38">
        <f t="shared" si="266"/>
        <v>6538193.32</v>
      </c>
      <c r="FW216" s="38">
        <f t="shared" si="266"/>
        <v>2292371.1</v>
      </c>
      <c r="FX216" s="38">
        <f t="shared" si="266"/>
        <v>1531447.38</v>
      </c>
      <c r="FY216" s="38"/>
      <c r="FZ216" s="38"/>
      <c r="GA216" s="38"/>
      <c r="GB216" s="38"/>
      <c r="GC216" s="38"/>
      <c r="GD216" s="38"/>
      <c r="GG216" s="12"/>
    </row>
    <row r="217" spans="1:189" ht="15">
      <c r="A217" s="40"/>
      <c r="B217" s="2" t="s">
        <v>550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9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G217" s="12"/>
    </row>
    <row r="218" spans="1:189" ht="15">
      <c r="A218" s="11" t="s">
        <v>551</v>
      </c>
      <c r="B218" s="2" t="s">
        <v>552</v>
      </c>
      <c r="C218" s="38">
        <f aca="true" t="shared" si="267" ref="C218:BN218">+C194</f>
        <v>54867827.17</v>
      </c>
      <c r="D218" s="38">
        <f t="shared" si="267"/>
        <v>310837439.86</v>
      </c>
      <c r="E218" s="38">
        <f t="shared" si="267"/>
        <v>57295087.06</v>
      </c>
      <c r="F218" s="38">
        <f t="shared" si="267"/>
        <v>110255388</v>
      </c>
      <c r="G218" s="38">
        <f t="shared" si="267"/>
        <v>8022861.5</v>
      </c>
      <c r="H218" s="38">
        <f t="shared" si="267"/>
        <v>7269053.61</v>
      </c>
      <c r="I218" s="38">
        <f t="shared" si="267"/>
        <v>94125696.18</v>
      </c>
      <c r="J218" s="38">
        <f t="shared" si="267"/>
        <v>15181752.42</v>
      </c>
      <c r="K218" s="38">
        <f t="shared" si="267"/>
        <v>2895253.53</v>
      </c>
      <c r="L218" s="38">
        <f t="shared" si="267"/>
        <v>22219200.44</v>
      </c>
      <c r="M218" s="38">
        <f t="shared" si="267"/>
        <v>12839419.72</v>
      </c>
      <c r="N218" s="38">
        <f t="shared" si="267"/>
        <v>366170236.3</v>
      </c>
      <c r="O218" s="38">
        <f t="shared" si="267"/>
        <v>106800223.93</v>
      </c>
      <c r="P218" s="38">
        <f t="shared" si="267"/>
        <v>2173606.88</v>
      </c>
      <c r="Q218" s="38">
        <f t="shared" si="267"/>
        <v>281849186.51</v>
      </c>
      <c r="R218" s="38">
        <f t="shared" si="267"/>
        <v>3838740.43</v>
      </c>
      <c r="S218" s="38">
        <f t="shared" si="267"/>
        <v>11119878.07</v>
      </c>
      <c r="T218" s="38">
        <f t="shared" si="267"/>
        <v>1839498.33</v>
      </c>
      <c r="U218" s="38">
        <f t="shared" si="267"/>
        <v>986291.88</v>
      </c>
      <c r="V218" s="38">
        <f t="shared" si="267"/>
        <v>2654030.16</v>
      </c>
      <c r="W218" s="39">
        <f t="shared" si="267"/>
        <v>2226499.31</v>
      </c>
      <c r="X218" s="38">
        <f t="shared" si="267"/>
        <v>727526.7</v>
      </c>
      <c r="Y218" s="38">
        <f t="shared" si="267"/>
        <v>4217749.6</v>
      </c>
      <c r="Z218" s="38">
        <f t="shared" si="267"/>
        <v>2621543.11</v>
      </c>
      <c r="AA218" s="38">
        <f t="shared" si="267"/>
        <v>189806838.19</v>
      </c>
      <c r="AB218" s="38">
        <f t="shared" si="267"/>
        <v>207504797.9</v>
      </c>
      <c r="AC218" s="38">
        <f t="shared" si="267"/>
        <v>7157286.2</v>
      </c>
      <c r="AD218" s="38">
        <f t="shared" si="267"/>
        <v>7861439.23</v>
      </c>
      <c r="AE218" s="38">
        <f t="shared" si="267"/>
        <v>1543773.51</v>
      </c>
      <c r="AF218" s="38">
        <f t="shared" si="267"/>
        <v>2101993.59</v>
      </c>
      <c r="AG218" s="38">
        <f t="shared" si="267"/>
        <v>7041485.07</v>
      </c>
      <c r="AH218" s="38">
        <f t="shared" si="267"/>
        <v>7816778.84</v>
      </c>
      <c r="AI218" s="38">
        <f t="shared" si="267"/>
        <v>3078411.7</v>
      </c>
      <c r="AJ218" s="38">
        <f t="shared" si="267"/>
        <v>2646404.14</v>
      </c>
      <c r="AK218" s="38">
        <f t="shared" si="267"/>
        <v>2689647.04</v>
      </c>
      <c r="AL218" s="38">
        <f t="shared" si="267"/>
        <v>2863729.41</v>
      </c>
      <c r="AM218" s="38">
        <f t="shared" si="267"/>
        <v>3957062.91</v>
      </c>
      <c r="AN218" s="38">
        <f t="shared" si="267"/>
        <v>3620815.2</v>
      </c>
      <c r="AO218" s="38">
        <f t="shared" si="267"/>
        <v>35801506.06</v>
      </c>
      <c r="AP218" s="38">
        <f t="shared" si="267"/>
        <v>591542306.86</v>
      </c>
      <c r="AQ218" s="38">
        <f t="shared" si="267"/>
        <v>2798207.1</v>
      </c>
      <c r="AR218" s="38">
        <f t="shared" si="267"/>
        <v>425205950.7</v>
      </c>
      <c r="AS218" s="38">
        <f t="shared" si="267"/>
        <v>47421046.79</v>
      </c>
      <c r="AT218" s="38">
        <f t="shared" si="267"/>
        <v>18683822.04</v>
      </c>
      <c r="AU218" s="38">
        <f t="shared" si="267"/>
        <v>3482373.47</v>
      </c>
      <c r="AV218" s="38">
        <f t="shared" si="267"/>
        <v>3151271.21</v>
      </c>
      <c r="AW218" s="38">
        <f t="shared" si="267"/>
        <v>2554823.33</v>
      </c>
      <c r="AX218" s="38">
        <f t="shared" si="267"/>
        <v>725128.01</v>
      </c>
      <c r="AY218" s="38">
        <f t="shared" si="267"/>
        <v>4813811.73</v>
      </c>
      <c r="AZ218" s="38">
        <f t="shared" si="267"/>
        <v>78263695.66</v>
      </c>
      <c r="BA218" s="38">
        <f t="shared" si="267"/>
        <v>60454787.64</v>
      </c>
      <c r="BB218" s="38">
        <f t="shared" si="267"/>
        <v>50809992.45</v>
      </c>
      <c r="BC218" s="38">
        <f t="shared" si="267"/>
        <v>219632219.85</v>
      </c>
      <c r="BD218" s="38">
        <f t="shared" si="267"/>
        <v>31067211.66</v>
      </c>
      <c r="BE218" s="38">
        <f t="shared" si="267"/>
        <v>10761311</v>
      </c>
      <c r="BF218" s="38">
        <f t="shared" si="267"/>
        <v>158130691.88</v>
      </c>
      <c r="BG218" s="38">
        <f t="shared" si="267"/>
        <v>7532922.73</v>
      </c>
      <c r="BH218" s="38">
        <f t="shared" si="267"/>
        <v>5230131.92</v>
      </c>
      <c r="BI218" s="38">
        <f t="shared" si="267"/>
        <v>2626375.13</v>
      </c>
      <c r="BJ218" s="38">
        <f t="shared" si="267"/>
        <v>39959767.56</v>
      </c>
      <c r="BK218" s="38">
        <f t="shared" si="267"/>
        <v>100677939.53</v>
      </c>
      <c r="BL218" s="38">
        <f t="shared" si="267"/>
        <v>2205717.19</v>
      </c>
      <c r="BM218" s="38">
        <f t="shared" si="267"/>
        <v>3022900.36</v>
      </c>
      <c r="BN218" s="38">
        <f t="shared" si="267"/>
        <v>26626507.05</v>
      </c>
      <c r="BO218" s="38">
        <f aca="true" t="shared" si="268" ref="BO218:DZ218">+BO194</f>
        <v>11697845.73</v>
      </c>
      <c r="BP218" s="38">
        <f t="shared" si="268"/>
        <v>2395891.9</v>
      </c>
      <c r="BQ218" s="38">
        <f t="shared" si="268"/>
        <v>41026248.28</v>
      </c>
      <c r="BR218" s="38">
        <f t="shared" si="268"/>
        <v>32606286.86</v>
      </c>
      <c r="BS218" s="38">
        <f t="shared" si="268"/>
        <v>8885795.05</v>
      </c>
      <c r="BT218" s="38">
        <f t="shared" si="268"/>
        <v>3316025.87</v>
      </c>
      <c r="BU218" s="38">
        <f t="shared" si="268"/>
        <v>3873243.37</v>
      </c>
      <c r="BV218" s="38">
        <f t="shared" si="268"/>
        <v>9613902.67</v>
      </c>
      <c r="BW218" s="38">
        <f t="shared" si="268"/>
        <v>12781997.15</v>
      </c>
      <c r="BX218" s="38">
        <f t="shared" si="268"/>
        <v>1246736.29</v>
      </c>
      <c r="BY218" s="38">
        <f t="shared" si="268"/>
        <v>4581271.21</v>
      </c>
      <c r="BZ218" s="38">
        <f t="shared" si="268"/>
        <v>2399369.52</v>
      </c>
      <c r="CA218" s="38">
        <f t="shared" si="268"/>
        <v>2298484.91</v>
      </c>
      <c r="CB218" s="38">
        <f t="shared" si="268"/>
        <v>586762257.37</v>
      </c>
      <c r="CC218" s="38">
        <f t="shared" si="268"/>
        <v>2056325.63</v>
      </c>
      <c r="CD218" s="38">
        <f t="shared" si="268"/>
        <v>1115439.08</v>
      </c>
      <c r="CE218" s="38">
        <f t="shared" si="268"/>
        <v>1858261.74</v>
      </c>
      <c r="CF218" s="38">
        <f t="shared" si="268"/>
        <v>1548289.6</v>
      </c>
      <c r="CG218" s="38">
        <f t="shared" si="268"/>
        <v>2076249.11</v>
      </c>
      <c r="CH218" s="38">
        <f t="shared" si="268"/>
        <v>1631127.86</v>
      </c>
      <c r="CI218" s="38">
        <f t="shared" si="268"/>
        <v>5461133.94</v>
      </c>
      <c r="CJ218" s="38">
        <f t="shared" si="268"/>
        <v>8655343.83</v>
      </c>
      <c r="CK218" s="38">
        <f t="shared" si="268"/>
        <v>34971187.04</v>
      </c>
      <c r="CL218" s="38">
        <f t="shared" si="268"/>
        <v>10137381.18</v>
      </c>
      <c r="CM218" s="38">
        <f t="shared" si="268"/>
        <v>6312939.34</v>
      </c>
      <c r="CN218" s="38">
        <f t="shared" si="268"/>
        <v>188813554.52</v>
      </c>
      <c r="CO218" s="38">
        <f t="shared" si="268"/>
        <v>103431092.61</v>
      </c>
      <c r="CP218" s="38">
        <f t="shared" si="268"/>
        <v>8719708.77</v>
      </c>
      <c r="CQ218" s="38">
        <f t="shared" si="268"/>
        <v>10709099.41</v>
      </c>
      <c r="CR218" s="38">
        <f t="shared" si="268"/>
        <v>2287136.82</v>
      </c>
      <c r="CS218" s="38">
        <f t="shared" si="268"/>
        <v>3148127.24</v>
      </c>
      <c r="CT218" s="38">
        <f t="shared" si="268"/>
        <v>1475658.21</v>
      </c>
      <c r="CU218" s="38">
        <f t="shared" si="268"/>
        <v>3072762.47</v>
      </c>
      <c r="CV218" s="38">
        <f t="shared" si="268"/>
        <v>779580.98</v>
      </c>
      <c r="CW218" s="38">
        <f t="shared" si="268"/>
        <v>2058929.2</v>
      </c>
      <c r="CX218" s="38">
        <f t="shared" si="268"/>
        <v>3678584.12</v>
      </c>
      <c r="CY218" s="38">
        <f t="shared" si="268"/>
        <v>1571180.52</v>
      </c>
      <c r="CZ218" s="38">
        <f t="shared" si="268"/>
        <v>16228588.65</v>
      </c>
      <c r="DA218" s="38">
        <f t="shared" si="268"/>
        <v>2156892.35</v>
      </c>
      <c r="DB218" s="38">
        <f t="shared" si="268"/>
        <v>2982351.78</v>
      </c>
      <c r="DC218" s="38">
        <f t="shared" si="268"/>
        <v>2216457.18</v>
      </c>
      <c r="DD218" s="38">
        <f t="shared" si="268"/>
        <v>1663439.56</v>
      </c>
      <c r="DE218" s="38">
        <f t="shared" si="268"/>
        <v>3735294.81</v>
      </c>
      <c r="DF218" s="38">
        <f t="shared" si="268"/>
        <v>152056121.27</v>
      </c>
      <c r="DG218" s="38">
        <f t="shared" si="268"/>
        <v>1396493.48</v>
      </c>
      <c r="DH218" s="38">
        <f t="shared" si="268"/>
        <v>15693561.09</v>
      </c>
      <c r="DI218" s="38">
        <f t="shared" si="268"/>
        <v>20100216.9</v>
      </c>
      <c r="DJ218" s="38">
        <f t="shared" si="268"/>
        <v>5238754.63</v>
      </c>
      <c r="DK218" s="38">
        <f t="shared" si="268"/>
        <v>3397699.69</v>
      </c>
      <c r="DL218" s="38">
        <f t="shared" si="268"/>
        <v>44567106.81</v>
      </c>
      <c r="DM218" s="38">
        <f t="shared" si="268"/>
        <v>3280392.94</v>
      </c>
      <c r="DN218" s="38">
        <f t="shared" si="268"/>
        <v>10853992.48</v>
      </c>
      <c r="DO218" s="38">
        <f t="shared" si="268"/>
        <v>22502217.29</v>
      </c>
      <c r="DP218" s="38">
        <f t="shared" si="268"/>
        <v>2429652.92</v>
      </c>
      <c r="DQ218" s="38">
        <f t="shared" si="268"/>
        <v>4124410.86</v>
      </c>
      <c r="DR218" s="38">
        <f t="shared" si="268"/>
        <v>10221153.27</v>
      </c>
      <c r="DS218" s="38">
        <f t="shared" si="268"/>
        <v>6678790.43</v>
      </c>
      <c r="DT218" s="38">
        <f t="shared" si="268"/>
        <v>2206808.51</v>
      </c>
      <c r="DU218" s="38">
        <f t="shared" si="268"/>
        <v>3479477.53</v>
      </c>
      <c r="DV218" s="38">
        <f t="shared" si="268"/>
        <v>2356306.37</v>
      </c>
      <c r="DW218" s="38">
        <f t="shared" si="268"/>
        <v>3256053.92</v>
      </c>
      <c r="DX218" s="38">
        <f t="shared" si="268"/>
        <v>2653432.66</v>
      </c>
      <c r="DY218" s="38">
        <f t="shared" si="268"/>
        <v>3423928.74</v>
      </c>
      <c r="DZ218" s="38">
        <f t="shared" si="268"/>
        <v>8645154.63</v>
      </c>
      <c r="EA218" s="38">
        <f aca="true" t="shared" si="269" ref="EA218:FU218">+EA194</f>
        <v>4380095.91</v>
      </c>
      <c r="EB218" s="38">
        <f t="shared" si="269"/>
        <v>4659437.81</v>
      </c>
      <c r="EC218" s="38">
        <f t="shared" si="269"/>
        <v>2719381.91</v>
      </c>
      <c r="ED218" s="38">
        <f t="shared" si="269"/>
        <v>15804466.48</v>
      </c>
      <c r="EE218" s="38">
        <f t="shared" si="269"/>
        <v>2454322.1</v>
      </c>
      <c r="EF218" s="38">
        <f t="shared" si="269"/>
        <v>11694826.5</v>
      </c>
      <c r="EG218" s="38">
        <f t="shared" si="269"/>
        <v>2600539.76</v>
      </c>
      <c r="EH218" s="38">
        <f t="shared" si="269"/>
        <v>2389585.9</v>
      </c>
      <c r="EI218" s="38">
        <f t="shared" si="269"/>
        <v>125855790.64</v>
      </c>
      <c r="EJ218" s="38">
        <f t="shared" si="269"/>
        <v>60487461.6</v>
      </c>
      <c r="EK218" s="38">
        <f t="shared" si="269"/>
        <v>4949511.02</v>
      </c>
      <c r="EL218" s="38">
        <f t="shared" si="269"/>
        <v>3555323.78</v>
      </c>
      <c r="EM218" s="38">
        <f t="shared" si="269"/>
        <v>4458687.33</v>
      </c>
      <c r="EN218" s="38">
        <f t="shared" si="269"/>
        <v>8615396.53</v>
      </c>
      <c r="EO218" s="38">
        <f t="shared" si="269"/>
        <v>3719077.27</v>
      </c>
      <c r="EP218" s="38">
        <f t="shared" si="269"/>
        <v>3634260.45</v>
      </c>
      <c r="EQ218" s="38">
        <f t="shared" si="269"/>
        <v>16626998.71</v>
      </c>
      <c r="ER218" s="38">
        <f t="shared" si="269"/>
        <v>3593387.78</v>
      </c>
      <c r="ES218" s="38">
        <f t="shared" si="269"/>
        <v>1579441.33</v>
      </c>
      <c r="ET218" s="38">
        <f t="shared" si="269"/>
        <v>2571984.13</v>
      </c>
      <c r="EU218" s="38">
        <f t="shared" si="269"/>
        <v>4846056.6</v>
      </c>
      <c r="EV218" s="38">
        <f t="shared" si="269"/>
        <v>1070135.59</v>
      </c>
      <c r="EW218" s="38">
        <f t="shared" si="269"/>
        <v>7360795.95</v>
      </c>
      <c r="EX218" s="38">
        <f t="shared" si="269"/>
        <v>2878525.67</v>
      </c>
      <c r="EY218" s="38">
        <f t="shared" si="269"/>
        <v>6233279.89</v>
      </c>
      <c r="EZ218" s="38">
        <f t="shared" si="269"/>
        <v>1706065.62</v>
      </c>
      <c r="FA218" s="38">
        <f t="shared" si="269"/>
        <v>22775751.09</v>
      </c>
      <c r="FB218" s="38">
        <f t="shared" si="269"/>
        <v>3459592.12</v>
      </c>
      <c r="FC218" s="38">
        <f t="shared" si="269"/>
        <v>18902428.14</v>
      </c>
      <c r="FD218" s="38">
        <f t="shared" si="269"/>
        <v>3288198.55</v>
      </c>
      <c r="FE218" s="38">
        <f t="shared" si="269"/>
        <v>1413939.62</v>
      </c>
      <c r="FF218" s="38">
        <f t="shared" si="269"/>
        <v>2227435.79</v>
      </c>
      <c r="FG218" s="38">
        <f t="shared" si="269"/>
        <v>1506687.1</v>
      </c>
      <c r="FH218" s="38">
        <f t="shared" si="269"/>
        <v>1334632.37</v>
      </c>
      <c r="FI218" s="38">
        <f t="shared" si="269"/>
        <v>13536067.43</v>
      </c>
      <c r="FJ218" s="38">
        <f t="shared" si="269"/>
        <v>12594801.77</v>
      </c>
      <c r="FK218" s="38">
        <f t="shared" si="269"/>
        <v>15535529.73</v>
      </c>
      <c r="FL218" s="38">
        <f t="shared" si="269"/>
        <v>30406309.35</v>
      </c>
      <c r="FM218" s="38">
        <f t="shared" si="269"/>
        <v>21672197.94</v>
      </c>
      <c r="FN218" s="38">
        <f t="shared" si="269"/>
        <v>137436273.38</v>
      </c>
      <c r="FO218" s="38">
        <f t="shared" si="269"/>
        <v>8305600.19</v>
      </c>
      <c r="FP218" s="38">
        <f t="shared" si="269"/>
        <v>17327660.73</v>
      </c>
      <c r="FQ218" s="38">
        <f t="shared" si="269"/>
        <v>6559227.32</v>
      </c>
      <c r="FR218" s="38">
        <f t="shared" si="269"/>
        <v>1950671.46</v>
      </c>
      <c r="FS218" s="38">
        <f t="shared" si="269"/>
        <v>2079819.99</v>
      </c>
      <c r="FT218" s="38">
        <f t="shared" si="269"/>
        <v>1345199.28</v>
      </c>
      <c r="FU218" s="38">
        <f t="shared" si="269"/>
        <v>6375495.12</v>
      </c>
      <c r="FV218" s="38">
        <f>+FV194</f>
        <v>5328185.52</v>
      </c>
      <c r="FW218" s="38">
        <f>+FW194</f>
        <v>1868149.68</v>
      </c>
      <c r="FX218" s="38">
        <f>+FX194</f>
        <v>1248932.04</v>
      </c>
      <c r="FY218" s="38"/>
      <c r="FZ218" s="60">
        <f>SUM(C219:FX219)</f>
        <v>5998159151.990003</v>
      </c>
      <c r="GA218" s="60"/>
      <c r="GB218" s="38"/>
      <c r="GC218" s="38"/>
      <c r="GD218" s="38"/>
      <c r="GG218" s="12"/>
    </row>
    <row r="219" spans="1:189" ht="15">
      <c r="A219" s="11" t="s">
        <v>553</v>
      </c>
      <c r="B219" s="2" t="s">
        <v>528</v>
      </c>
      <c r="C219" s="38">
        <f>MIN(C214,C216,C218)</f>
        <v>54867827.17</v>
      </c>
      <c r="D219" s="38">
        <f aca="true" t="shared" si="270" ref="D219:BO219">MIN(D214,D216,D218)</f>
        <v>310690779.45</v>
      </c>
      <c r="E219" s="38">
        <f t="shared" si="270"/>
        <v>57184993.15</v>
      </c>
      <c r="F219" s="38">
        <f t="shared" si="270"/>
        <v>110255388</v>
      </c>
      <c r="G219" s="38">
        <f t="shared" si="270"/>
        <v>8022861.5</v>
      </c>
      <c r="H219" s="38">
        <f t="shared" si="270"/>
        <v>7269053.61</v>
      </c>
      <c r="I219" s="38">
        <f t="shared" si="270"/>
        <v>94125696.18</v>
      </c>
      <c r="J219" s="38">
        <f t="shared" si="270"/>
        <v>15181752.42</v>
      </c>
      <c r="K219" s="38">
        <f t="shared" si="270"/>
        <v>2895253.53</v>
      </c>
      <c r="L219" s="38">
        <f t="shared" si="270"/>
        <v>22219200.44</v>
      </c>
      <c r="M219" s="38">
        <f t="shared" si="270"/>
        <v>12839419.72</v>
      </c>
      <c r="N219" s="38">
        <f t="shared" si="270"/>
        <v>366170236.3</v>
      </c>
      <c r="O219" s="38">
        <f t="shared" si="270"/>
        <v>106800223.93</v>
      </c>
      <c r="P219" s="38">
        <f t="shared" si="270"/>
        <v>2173606.88</v>
      </c>
      <c r="Q219" s="38">
        <f t="shared" si="270"/>
        <v>281849186.51</v>
      </c>
      <c r="R219" s="38">
        <f t="shared" si="270"/>
        <v>3838740.43</v>
      </c>
      <c r="S219" s="38">
        <f t="shared" si="270"/>
        <v>11119878.07</v>
      </c>
      <c r="T219" s="38">
        <f t="shared" si="270"/>
        <v>1839498.33</v>
      </c>
      <c r="U219" s="38">
        <f t="shared" si="270"/>
        <v>986291.88</v>
      </c>
      <c r="V219" s="38">
        <f t="shared" si="270"/>
        <v>2654030.16</v>
      </c>
      <c r="W219" s="39">
        <f t="shared" si="270"/>
        <v>2226499.31</v>
      </c>
      <c r="X219" s="38">
        <f t="shared" si="270"/>
        <v>727526.7</v>
      </c>
      <c r="Y219" s="38">
        <f t="shared" si="270"/>
        <v>4217749.6</v>
      </c>
      <c r="Z219" s="38">
        <f t="shared" si="270"/>
        <v>2621543.11</v>
      </c>
      <c r="AA219" s="38">
        <f t="shared" si="270"/>
        <v>189806838.19</v>
      </c>
      <c r="AB219" s="38">
        <f t="shared" si="270"/>
        <v>207466752.74</v>
      </c>
      <c r="AC219" s="38">
        <f t="shared" si="270"/>
        <v>7157286.2</v>
      </c>
      <c r="AD219" s="38">
        <f t="shared" si="270"/>
        <v>7861439.23</v>
      </c>
      <c r="AE219" s="38">
        <f t="shared" si="270"/>
        <v>1524268.8900000001</v>
      </c>
      <c r="AF219" s="38">
        <f t="shared" si="270"/>
        <v>2101993.59</v>
      </c>
      <c r="AG219" s="38">
        <f t="shared" si="270"/>
        <v>7041485.07</v>
      </c>
      <c r="AH219" s="38">
        <f t="shared" si="270"/>
        <v>7763417.140000001</v>
      </c>
      <c r="AI219" s="38">
        <f t="shared" si="270"/>
        <v>3048654.07</v>
      </c>
      <c r="AJ219" s="38">
        <f t="shared" si="270"/>
        <v>2646404.14</v>
      </c>
      <c r="AK219" s="38">
        <f t="shared" si="270"/>
        <v>2652150.1100000003</v>
      </c>
      <c r="AL219" s="38">
        <f t="shared" si="270"/>
        <v>2813100.55</v>
      </c>
      <c r="AM219" s="38">
        <f t="shared" si="270"/>
        <v>3957062.91</v>
      </c>
      <c r="AN219" s="38">
        <f t="shared" si="270"/>
        <v>3620815.2</v>
      </c>
      <c r="AO219" s="38">
        <f t="shared" si="270"/>
        <v>35801506.06</v>
      </c>
      <c r="AP219" s="38">
        <f t="shared" si="270"/>
        <v>591542306.86</v>
      </c>
      <c r="AQ219" s="38">
        <f t="shared" si="270"/>
        <v>2798207.1</v>
      </c>
      <c r="AR219" s="38">
        <f t="shared" si="270"/>
        <v>425205950.7</v>
      </c>
      <c r="AS219" s="38">
        <f t="shared" si="270"/>
        <v>47421046.79</v>
      </c>
      <c r="AT219" s="38">
        <f t="shared" si="270"/>
        <v>18683822.04</v>
      </c>
      <c r="AU219" s="38">
        <f t="shared" si="270"/>
        <v>3433547.21</v>
      </c>
      <c r="AV219" s="38">
        <f t="shared" si="270"/>
        <v>3151271.21</v>
      </c>
      <c r="AW219" s="38">
        <f t="shared" si="270"/>
        <v>2554823.33</v>
      </c>
      <c r="AX219" s="38">
        <f t="shared" si="270"/>
        <v>719858.01</v>
      </c>
      <c r="AY219" s="38">
        <f t="shared" si="270"/>
        <v>4813811.73</v>
      </c>
      <c r="AZ219" s="38">
        <f t="shared" si="270"/>
        <v>77852699.04</v>
      </c>
      <c r="BA219" s="38">
        <f t="shared" si="270"/>
        <v>60454787.64</v>
      </c>
      <c r="BB219" s="38">
        <f t="shared" si="270"/>
        <v>50809992.45</v>
      </c>
      <c r="BC219" s="38">
        <f t="shared" si="270"/>
        <v>219632219.85</v>
      </c>
      <c r="BD219" s="38">
        <f t="shared" si="270"/>
        <v>31067211.66</v>
      </c>
      <c r="BE219" s="38">
        <f t="shared" si="270"/>
        <v>10761311</v>
      </c>
      <c r="BF219" s="38">
        <f t="shared" si="270"/>
        <v>158130691.88</v>
      </c>
      <c r="BG219" s="38">
        <f t="shared" si="270"/>
        <v>7463505.38</v>
      </c>
      <c r="BH219" s="38">
        <f t="shared" si="270"/>
        <v>5230131.92</v>
      </c>
      <c r="BI219" s="38">
        <f t="shared" si="270"/>
        <v>2626375.13</v>
      </c>
      <c r="BJ219" s="38">
        <f t="shared" si="270"/>
        <v>39959767.56</v>
      </c>
      <c r="BK219" s="38">
        <f t="shared" si="270"/>
        <v>100677939.53</v>
      </c>
      <c r="BL219" s="38">
        <f t="shared" si="270"/>
        <v>2205717.19</v>
      </c>
      <c r="BM219" s="38">
        <f t="shared" si="270"/>
        <v>3022900.36</v>
      </c>
      <c r="BN219" s="38">
        <f t="shared" si="270"/>
        <v>26626507.05</v>
      </c>
      <c r="BO219" s="38">
        <f t="shared" si="270"/>
        <v>11697845.73</v>
      </c>
      <c r="BP219" s="38">
        <f aca="true" t="shared" si="271" ref="BP219:EA219">MIN(BP214,BP216,BP218)</f>
        <v>2395891.9</v>
      </c>
      <c r="BQ219" s="38">
        <f t="shared" si="271"/>
        <v>40883798.099999994</v>
      </c>
      <c r="BR219" s="38">
        <f t="shared" si="271"/>
        <v>32584274.36</v>
      </c>
      <c r="BS219" s="38">
        <f t="shared" si="271"/>
        <v>8872665.49</v>
      </c>
      <c r="BT219" s="38">
        <f t="shared" si="271"/>
        <v>3316025.87</v>
      </c>
      <c r="BU219" s="38">
        <f t="shared" si="271"/>
        <v>3873243.37</v>
      </c>
      <c r="BV219" s="38">
        <f t="shared" si="271"/>
        <v>9613902.67</v>
      </c>
      <c r="BW219" s="38">
        <f t="shared" si="271"/>
        <v>12781997.15</v>
      </c>
      <c r="BX219" s="38">
        <f t="shared" si="271"/>
        <v>1246736.29</v>
      </c>
      <c r="BY219" s="38">
        <f t="shared" si="271"/>
        <v>4581271.21</v>
      </c>
      <c r="BZ219" s="38">
        <f t="shared" si="271"/>
        <v>2399369.52</v>
      </c>
      <c r="CA219" s="38">
        <f t="shared" si="271"/>
        <v>2298484.91</v>
      </c>
      <c r="CB219" s="38">
        <f t="shared" si="271"/>
        <v>586762257.37</v>
      </c>
      <c r="CC219" s="38">
        <f t="shared" si="271"/>
        <v>2056325.63</v>
      </c>
      <c r="CD219" s="38">
        <f t="shared" si="271"/>
        <v>1097413.06</v>
      </c>
      <c r="CE219" s="38">
        <f t="shared" si="271"/>
        <v>1858261.74</v>
      </c>
      <c r="CF219" s="38">
        <f t="shared" si="271"/>
        <v>1517324.92</v>
      </c>
      <c r="CG219" s="38">
        <f t="shared" si="271"/>
        <v>2076249.11</v>
      </c>
      <c r="CH219" s="38">
        <f t="shared" si="271"/>
        <v>1631127.86</v>
      </c>
      <c r="CI219" s="38">
        <f t="shared" si="271"/>
        <v>5461133.94</v>
      </c>
      <c r="CJ219" s="38">
        <f t="shared" si="271"/>
        <v>8606671.81</v>
      </c>
      <c r="CK219" s="38">
        <f t="shared" si="271"/>
        <v>34963516.64</v>
      </c>
      <c r="CL219" s="38">
        <f t="shared" si="271"/>
        <v>10137381.18</v>
      </c>
      <c r="CM219" s="38">
        <f t="shared" si="271"/>
        <v>6312939.34</v>
      </c>
      <c r="CN219" s="38">
        <f t="shared" si="271"/>
        <v>188813554.52</v>
      </c>
      <c r="CO219" s="38">
        <f t="shared" si="271"/>
        <v>103431092.61</v>
      </c>
      <c r="CP219" s="38">
        <f t="shared" si="271"/>
        <v>8719708.77</v>
      </c>
      <c r="CQ219" s="38">
        <f t="shared" si="271"/>
        <v>10705387.35</v>
      </c>
      <c r="CR219" s="38">
        <f t="shared" si="271"/>
        <v>2287136.82</v>
      </c>
      <c r="CS219" s="38">
        <f t="shared" si="271"/>
        <v>3121144</v>
      </c>
      <c r="CT219" s="38">
        <f t="shared" si="271"/>
        <v>1467376.23</v>
      </c>
      <c r="CU219" s="38">
        <f t="shared" si="271"/>
        <v>3020229.6</v>
      </c>
      <c r="CV219" s="38">
        <f t="shared" si="271"/>
        <v>778651.68</v>
      </c>
      <c r="CW219" s="38">
        <f t="shared" si="271"/>
        <v>2058929.2</v>
      </c>
      <c r="CX219" s="38">
        <f t="shared" si="271"/>
        <v>3678584.12</v>
      </c>
      <c r="CY219" s="38">
        <f t="shared" si="271"/>
        <v>1571180.52</v>
      </c>
      <c r="CZ219" s="38">
        <f t="shared" si="271"/>
        <v>16228588.65</v>
      </c>
      <c r="DA219" s="38">
        <f t="shared" si="271"/>
        <v>2156892.35</v>
      </c>
      <c r="DB219" s="38">
        <f t="shared" si="271"/>
        <v>2975385.95</v>
      </c>
      <c r="DC219" s="38">
        <f t="shared" si="271"/>
        <v>2152864.2</v>
      </c>
      <c r="DD219" s="38">
        <f t="shared" si="271"/>
        <v>1663439.56</v>
      </c>
      <c r="DE219" s="38">
        <f t="shared" si="271"/>
        <v>3735294.81</v>
      </c>
      <c r="DF219" s="38">
        <f t="shared" si="271"/>
        <v>152056121.27</v>
      </c>
      <c r="DG219" s="38">
        <f t="shared" si="271"/>
        <v>1396493.48</v>
      </c>
      <c r="DH219" s="38">
        <f t="shared" si="271"/>
        <v>15693561.09</v>
      </c>
      <c r="DI219" s="38">
        <f t="shared" si="271"/>
        <v>19986644.42</v>
      </c>
      <c r="DJ219" s="38">
        <f t="shared" si="271"/>
        <v>5238754.63</v>
      </c>
      <c r="DK219" s="38">
        <f t="shared" si="271"/>
        <v>3397699.69</v>
      </c>
      <c r="DL219" s="38">
        <f t="shared" si="271"/>
        <v>44567106.81</v>
      </c>
      <c r="DM219" s="38">
        <f t="shared" si="271"/>
        <v>3280392.94</v>
      </c>
      <c r="DN219" s="38">
        <f t="shared" si="271"/>
        <v>10815101.81</v>
      </c>
      <c r="DO219" s="38">
        <f t="shared" si="271"/>
        <v>22373724.52</v>
      </c>
      <c r="DP219" s="38">
        <f t="shared" si="271"/>
        <v>2423335.29</v>
      </c>
      <c r="DQ219" s="38">
        <f t="shared" si="271"/>
        <v>4115217.49</v>
      </c>
      <c r="DR219" s="38">
        <f t="shared" si="271"/>
        <v>10159023.02</v>
      </c>
      <c r="DS219" s="38">
        <f t="shared" si="271"/>
        <v>6678790.43</v>
      </c>
      <c r="DT219" s="38">
        <f t="shared" si="271"/>
        <v>2206808.51</v>
      </c>
      <c r="DU219" s="38">
        <f t="shared" si="271"/>
        <v>3479477.53</v>
      </c>
      <c r="DV219" s="38">
        <f t="shared" si="271"/>
        <v>2356306.37</v>
      </c>
      <c r="DW219" s="38">
        <f t="shared" si="271"/>
        <v>3256053.92</v>
      </c>
      <c r="DX219" s="38">
        <f t="shared" si="271"/>
        <v>2653432.66</v>
      </c>
      <c r="DY219" s="38">
        <f t="shared" si="271"/>
        <v>3423928.74</v>
      </c>
      <c r="DZ219" s="38">
        <f t="shared" si="271"/>
        <v>8631229.1</v>
      </c>
      <c r="EA219" s="38">
        <f t="shared" si="271"/>
        <v>4380095.91</v>
      </c>
      <c r="EB219" s="38">
        <f aca="true" t="shared" si="272" ref="EB219:FX219">MIN(EB214,EB216,EB218)</f>
        <v>4629226.54</v>
      </c>
      <c r="EC219" s="38">
        <f t="shared" si="272"/>
        <v>2719381.91</v>
      </c>
      <c r="ED219" s="38">
        <f t="shared" si="272"/>
        <v>15804466.48</v>
      </c>
      <c r="EE219" s="38">
        <f t="shared" si="272"/>
        <v>2454322.1</v>
      </c>
      <c r="EF219" s="38">
        <f t="shared" si="272"/>
        <v>11694826.5</v>
      </c>
      <c r="EG219" s="38">
        <f t="shared" si="272"/>
        <v>2600539.76</v>
      </c>
      <c r="EH219" s="38">
        <f t="shared" si="272"/>
        <v>2389585.9</v>
      </c>
      <c r="EI219" s="38">
        <f t="shared" si="272"/>
        <v>125233023.44999999</v>
      </c>
      <c r="EJ219" s="38">
        <f t="shared" si="272"/>
        <v>60487461.6</v>
      </c>
      <c r="EK219" s="38">
        <f t="shared" si="272"/>
        <v>4949511.02</v>
      </c>
      <c r="EL219" s="38">
        <f t="shared" si="272"/>
        <v>3552981.04</v>
      </c>
      <c r="EM219" s="38">
        <f t="shared" si="272"/>
        <v>4458687.33</v>
      </c>
      <c r="EN219" s="38">
        <f t="shared" si="272"/>
        <v>8615396.53</v>
      </c>
      <c r="EO219" s="38">
        <f t="shared" si="272"/>
        <v>3707658.49</v>
      </c>
      <c r="EP219" s="38">
        <f t="shared" si="272"/>
        <v>3634260.45</v>
      </c>
      <c r="EQ219" s="38">
        <f t="shared" si="272"/>
        <v>16599978.32</v>
      </c>
      <c r="ER219" s="38">
        <f t="shared" si="272"/>
        <v>3593387.78</v>
      </c>
      <c r="ES219" s="38">
        <f t="shared" si="272"/>
        <v>1579441.33</v>
      </c>
      <c r="ET219" s="38">
        <f t="shared" si="272"/>
        <v>2571984.13</v>
      </c>
      <c r="EU219" s="38">
        <f t="shared" si="272"/>
        <v>4846056.6</v>
      </c>
      <c r="EV219" s="38">
        <f t="shared" si="272"/>
        <v>1070135.59</v>
      </c>
      <c r="EW219" s="38">
        <f t="shared" si="272"/>
        <v>7344947.38</v>
      </c>
      <c r="EX219" s="38">
        <f t="shared" si="272"/>
        <v>2878525.67</v>
      </c>
      <c r="EY219" s="38">
        <f t="shared" si="272"/>
        <v>6214037.29</v>
      </c>
      <c r="EZ219" s="38">
        <f t="shared" si="272"/>
        <v>1706065.62</v>
      </c>
      <c r="FA219" s="38">
        <f t="shared" si="272"/>
        <v>22775751.09</v>
      </c>
      <c r="FB219" s="38">
        <f t="shared" si="272"/>
        <v>3459592.12</v>
      </c>
      <c r="FC219" s="38">
        <f t="shared" si="272"/>
        <v>18902428.14</v>
      </c>
      <c r="FD219" s="38">
        <f t="shared" si="272"/>
        <v>3288198.55</v>
      </c>
      <c r="FE219" s="38">
        <f t="shared" si="272"/>
        <v>1413939.62</v>
      </c>
      <c r="FF219" s="38">
        <f t="shared" si="272"/>
        <v>2227435.79</v>
      </c>
      <c r="FG219" s="38">
        <f t="shared" si="272"/>
        <v>1506529.33</v>
      </c>
      <c r="FH219" s="38">
        <f t="shared" si="272"/>
        <v>1334632.37</v>
      </c>
      <c r="FI219" s="38">
        <f t="shared" si="272"/>
        <v>13344031.09</v>
      </c>
      <c r="FJ219" s="38">
        <f t="shared" si="272"/>
        <v>12594801.77</v>
      </c>
      <c r="FK219" s="38">
        <f t="shared" si="272"/>
        <v>15535529.73</v>
      </c>
      <c r="FL219" s="38">
        <f t="shared" si="272"/>
        <v>30406309.35</v>
      </c>
      <c r="FM219" s="38">
        <f t="shared" si="272"/>
        <v>21672197.94</v>
      </c>
      <c r="FN219" s="38">
        <f t="shared" si="272"/>
        <v>137005652.19</v>
      </c>
      <c r="FO219" s="38">
        <f t="shared" si="272"/>
        <v>8283197.66</v>
      </c>
      <c r="FP219" s="38">
        <f t="shared" si="272"/>
        <v>17327660.73</v>
      </c>
      <c r="FQ219" s="38">
        <f t="shared" si="272"/>
        <v>6554952.84</v>
      </c>
      <c r="FR219" s="38">
        <f t="shared" si="272"/>
        <v>1935403.21</v>
      </c>
      <c r="FS219" s="38">
        <f t="shared" si="272"/>
        <v>2070276</v>
      </c>
      <c r="FT219" s="38">
        <f t="shared" si="272"/>
        <v>1345199.28</v>
      </c>
      <c r="FU219" s="38">
        <f t="shared" si="272"/>
        <v>6375495.12</v>
      </c>
      <c r="FV219" s="38">
        <f t="shared" si="272"/>
        <v>5299574.19</v>
      </c>
      <c r="FW219" s="38">
        <f t="shared" si="272"/>
        <v>1868149.68</v>
      </c>
      <c r="FX219" s="38">
        <f t="shared" si="272"/>
        <v>1248662.56</v>
      </c>
      <c r="FY219" s="38"/>
      <c r="FZ219" s="38"/>
      <c r="GA219" s="38"/>
      <c r="GB219" s="38"/>
      <c r="GC219" s="38"/>
      <c r="GD219" s="38"/>
      <c r="GG219" s="12"/>
    </row>
    <row r="220" spans="1:189" ht="15">
      <c r="A220" s="40"/>
      <c r="B220" s="2" t="s">
        <v>554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9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>
        <f>FZ218/FZ101</f>
        <v>7422.189297172711</v>
      </c>
      <c r="GA220" s="38"/>
      <c r="GB220" s="38"/>
      <c r="GC220" s="38"/>
      <c r="GD220" s="38"/>
      <c r="GG220" s="12"/>
    </row>
    <row r="221" spans="1:189" ht="15">
      <c r="A221" s="11" t="s">
        <v>555</v>
      </c>
      <c r="B221" s="2" t="s">
        <v>556</v>
      </c>
      <c r="C221" s="38">
        <f aca="true" t="shared" si="273" ref="C221:BN221">ROUND(C219/C101,2)</f>
        <v>7493.56</v>
      </c>
      <c r="D221" s="38">
        <f t="shared" si="273"/>
        <v>7212.12</v>
      </c>
      <c r="E221" s="38">
        <f t="shared" si="273"/>
        <v>7918.82</v>
      </c>
      <c r="F221" s="38">
        <f t="shared" si="273"/>
        <v>7132.16</v>
      </c>
      <c r="G221" s="38">
        <f t="shared" si="273"/>
        <v>7658.33</v>
      </c>
      <c r="H221" s="38">
        <f t="shared" si="273"/>
        <v>7631.55</v>
      </c>
      <c r="I221" s="38">
        <f t="shared" si="273"/>
        <v>7691.01</v>
      </c>
      <c r="J221" s="38">
        <f t="shared" si="273"/>
        <v>7237.68</v>
      </c>
      <c r="K221" s="38">
        <f t="shared" si="273"/>
        <v>9735.22</v>
      </c>
      <c r="L221" s="38">
        <f t="shared" si="273"/>
        <v>7579.72</v>
      </c>
      <c r="M221" s="38">
        <f t="shared" si="273"/>
        <v>8619.95</v>
      </c>
      <c r="N221" s="38">
        <f t="shared" si="273"/>
        <v>7354.59</v>
      </c>
      <c r="O221" s="38">
        <f t="shared" si="273"/>
        <v>7154.36</v>
      </c>
      <c r="P221" s="38">
        <f t="shared" si="273"/>
        <v>13835.82</v>
      </c>
      <c r="Q221" s="38">
        <f t="shared" si="273"/>
        <v>7710.95</v>
      </c>
      <c r="R221" s="38">
        <f t="shared" si="273"/>
        <v>8462.83</v>
      </c>
      <c r="S221" s="38">
        <f t="shared" si="273"/>
        <v>7501.77</v>
      </c>
      <c r="T221" s="38">
        <f t="shared" si="273"/>
        <v>12513.59</v>
      </c>
      <c r="U221" s="38">
        <f t="shared" si="273"/>
        <v>14676.96</v>
      </c>
      <c r="V221" s="38">
        <f t="shared" si="273"/>
        <v>9829.74</v>
      </c>
      <c r="W221" s="39">
        <f t="shared" si="273"/>
        <v>7638.08</v>
      </c>
      <c r="X221" s="38">
        <f t="shared" si="273"/>
        <v>14938.95</v>
      </c>
      <c r="Y221" s="38">
        <f t="shared" si="273"/>
        <v>7979.09</v>
      </c>
      <c r="Z221" s="38">
        <f t="shared" si="273"/>
        <v>9662.89</v>
      </c>
      <c r="AA221" s="38">
        <f t="shared" si="273"/>
        <v>7266.67</v>
      </c>
      <c r="AB221" s="38">
        <f t="shared" si="273"/>
        <v>7326.45</v>
      </c>
      <c r="AC221" s="38">
        <f t="shared" si="273"/>
        <v>7622.24</v>
      </c>
      <c r="AD221" s="38">
        <f t="shared" si="273"/>
        <v>7355.39</v>
      </c>
      <c r="AE221" s="38">
        <f t="shared" si="273"/>
        <v>13312.39</v>
      </c>
      <c r="AF221" s="38">
        <f t="shared" si="273"/>
        <v>11970.35</v>
      </c>
      <c r="AG221" s="38">
        <f t="shared" si="273"/>
        <v>7762.63</v>
      </c>
      <c r="AH221" s="38">
        <f t="shared" si="273"/>
        <v>7393.73</v>
      </c>
      <c r="AI221" s="38">
        <f t="shared" si="273"/>
        <v>9283.36</v>
      </c>
      <c r="AJ221" s="38">
        <f t="shared" si="273"/>
        <v>10431.23</v>
      </c>
      <c r="AK221" s="38">
        <f t="shared" si="273"/>
        <v>11242.69</v>
      </c>
      <c r="AL221" s="38">
        <f t="shared" si="273"/>
        <v>10399.63</v>
      </c>
      <c r="AM221" s="38">
        <f t="shared" si="273"/>
        <v>8148.81</v>
      </c>
      <c r="AN221" s="38">
        <f t="shared" si="273"/>
        <v>8064.18</v>
      </c>
      <c r="AO221" s="38">
        <f t="shared" si="273"/>
        <v>7070.65</v>
      </c>
      <c r="AP221" s="38">
        <f t="shared" si="273"/>
        <v>7886.76</v>
      </c>
      <c r="AQ221" s="38">
        <f t="shared" si="273"/>
        <v>10480.18</v>
      </c>
      <c r="AR221" s="38">
        <f t="shared" si="273"/>
        <v>7133.56</v>
      </c>
      <c r="AS221" s="38">
        <f t="shared" si="273"/>
        <v>7742.72</v>
      </c>
      <c r="AT221" s="38">
        <f t="shared" si="273"/>
        <v>7252.19</v>
      </c>
      <c r="AU221" s="38">
        <f t="shared" si="273"/>
        <v>9598.96</v>
      </c>
      <c r="AV221" s="38">
        <f t="shared" si="273"/>
        <v>10298.27</v>
      </c>
      <c r="AW221" s="38">
        <f t="shared" si="273"/>
        <v>11487.51</v>
      </c>
      <c r="AX221" s="38">
        <f t="shared" si="273"/>
        <v>15717.42</v>
      </c>
      <c r="AY221" s="38">
        <f t="shared" si="273"/>
        <v>8266.89</v>
      </c>
      <c r="AZ221" s="38">
        <f t="shared" si="273"/>
        <v>7518.3</v>
      </c>
      <c r="BA221" s="38">
        <f t="shared" si="273"/>
        <v>7047.41</v>
      </c>
      <c r="BB221" s="38">
        <f t="shared" si="273"/>
        <v>7048.52</v>
      </c>
      <c r="BC221" s="38">
        <f t="shared" si="273"/>
        <v>7267.58</v>
      </c>
      <c r="BD221" s="38">
        <f t="shared" si="273"/>
        <v>7052.24</v>
      </c>
      <c r="BE221" s="38">
        <f t="shared" si="273"/>
        <v>7501.79</v>
      </c>
      <c r="BF221" s="38">
        <f t="shared" si="273"/>
        <v>7047.48</v>
      </c>
      <c r="BG221" s="38">
        <f t="shared" si="273"/>
        <v>7921.36</v>
      </c>
      <c r="BH221" s="38">
        <f t="shared" si="273"/>
        <v>8064.97</v>
      </c>
      <c r="BI221" s="38">
        <f t="shared" si="273"/>
        <v>11007.44</v>
      </c>
      <c r="BJ221" s="38">
        <f t="shared" si="273"/>
        <v>7050.44</v>
      </c>
      <c r="BK221" s="38">
        <f t="shared" si="273"/>
        <v>7048.45</v>
      </c>
      <c r="BL221" s="38">
        <f t="shared" si="273"/>
        <v>12000.64</v>
      </c>
      <c r="BM221" s="38">
        <f t="shared" si="273"/>
        <v>9894.93</v>
      </c>
      <c r="BN221" s="38">
        <f t="shared" si="273"/>
        <v>7051.88</v>
      </c>
      <c r="BO221" s="38">
        <f aca="true" t="shared" si="274" ref="BO221:DZ221">ROUND(BO219/BO101,2)</f>
        <v>7172.63</v>
      </c>
      <c r="BP221" s="38">
        <f t="shared" si="274"/>
        <v>11535.35</v>
      </c>
      <c r="BQ221" s="38">
        <f t="shared" si="274"/>
        <v>7664.75</v>
      </c>
      <c r="BR221" s="38">
        <f t="shared" si="274"/>
        <v>7192.2</v>
      </c>
      <c r="BS221" s="38">
        <f t="shared" si="274"/>
        <v>7693.95</v>
      </c>
      <c r="BT221" s="38">
        <f t="shared" si="274"/>
        <v>10018.21</v>
      </c>
      <c r="BU221" s="38">
        <f t="shared" si="274"/>
        <v>8670.79</v>
      </c>
      <c r="BV221" s="38">
        <f t="shared" si="274"/>
        <v>7386.22</v>
      </c>
      <c r="BW221" s="38">
        <f t="shared" si="274"/>
        <v>7414.15</v>
      </c>
      <c r="BX221" s="38">
        <f t="shared" si="274"/>
        <v>15130.29</v>
      </c>
      <c r="BY221" s="38">
        <f t="shared" si="274"/>
        <v>7991.05</v>
      </c>
      <c r="BZ221" s="38">
        <f t="shared" si="274"/>
        <v>10249.34</v>
      </c>
      <c r="CA221" s="38">
        <f t="shared" si="274"/>
        <v>12219.48</v>
      </c>
      <c r="CB221" s="38">
        <f t="shared" si="274"/>
        <v>7242.03</v>
      </c>
      <c r="CC221" s="38">
        <f t="shared" si="274"/>
        <v>11696.96</v>
      </c>
      <c r="CD221" s="38">
        <f t="shared" si="274"/>
        <v>13873.74</v>
      </c>
      <c r="CE221" s="38">
        <f t="shared" si="274"/>
        <v>12396.68</v>
      </c>
      <c r="CF221" s="38">
        <f t="shared" si="274"/>
        <v>12968.59</v>
      </c>
      <c r="CG221" s="38">
        <f t="shared" si="274"/>
        <v>11345.62</v>
      </c>
      <c r="CH221" s="38">
        <f t="shared" si="274"/>
        <v>13447.06</v>
      </c>
      <c r="CI221" s="38">
        <f t="shared" si="274"/>
        <v>7422.04</v>
      </c>
      <c r="CJ221" s="38">
        <f t="shared" si="274"/>
        <v>7906.91</v>
      </c>
      <c r="CK221" s="38">
        <f t="shared" si="274"/>
        <v>7295.16</v>
      </c>
      <c r="CL221" s="38">
        <f t="shared" si="274"/>
        <v>7661.26</v>
      </c>
      <c r="CM221" s="38">
        <f t="shared" si="274"/>
        <v>8196.49</v>
      </c>
      <c r="CN221" s="38">
        <f t="shared" si="274"/>
        <v>7042.65</v>
      </c>
      <c r="CO221" s="38">
        <f t="shared" si="274"/>
        <v>7049.12</v>
      </c>
      <c r="CP221" s="38">
        <f t="shared" si="274"/>
        <v>7742.59</v>
      </c>
      <c r="CQ221" s="38">
        <f t="shared" si="274"/>
        <v>7456.04</v>
      </c>
      <c r="CR221" s="38">
        <f t="shared" si="274"/>
        <v>11533.72</v>
      </c>
      <c r="CS221" s="38">
        <f t="shared" si="274"/>
        <v>9245.09</v>
      </c>
      <c r="CT221" s="38">
        <f t="shared" si="274"/>
        <v>13255.43</v>
      </c>
      <c r="CU221" s="38">
        <f t="shared" si="274"/>
        <v>6965.47</v>
      </c>
      <c r="CV221" s="38">
        <f t="shared" si="274"/>
        <v>14029.76</v>
      </c>
      <c r="CW221" s="38">
        <f t="shared" si="274"/>
        <v>12321.54</v>
      </c>
      <c r="CX221" s="38">
        <f t="shared" si="274"/>
        <v>8147.47</v>
      </c>
      <c r="CY221" s="38">
        <f t="shared" si="274"/>
        <v>7859.83</v>
      </c>
      <c r="CZ221" s="38">
        <f t="shared" si="274"/>
        <v>7054.07</v>
      </c>
      <c r="DA221" s="38">
        <f t="shared" si="274"/>
        <v>11982.74</v>
      </c>
      <c r="DB221" s="38">
        <f t="shared" si="274"/>
        <v>9660.34</v>
      </c>
      <c r="DC221" s="38">
        <f t="shared" si="274"/>
        <v>12516.65</v>
      </c>
      <c r="DD221" s="38">
        <f t="shared" si="274"/>
        <v>13318.17</v>
      </c>
      <c r="DE221" s="38">
        <f t="shared" si="274"/>
        <v>8071.08</v>
      </c>
      <c r="DF221" s="38">
        <f t="shared" si="274"/>
        <v>7050.57</v>
      </c>
      <c r="DG221" s="38">
        <f t="shared" si="274"/>
        <v>14293.69</v>
      </c>
      <c r="DH221" s="38">
        <f t="shared" si="274"/>
        <v>7053.92</v>
      </c>
      <c r="DI221" s="38">
        <f t="shared" si="274"/>
        <v>7077.42</v>
      </c>
      <c r="DJ221" s="38">
        <f t="shared" si="274"/>
        <v>7876.64</v>
      </c>
      <c r="DK221" s="38">
        <f t="shared" si="274"/>
        <v>9250.48</v>
      </c>
      <c r="DL221" s="38">
        <f t="shared" si="274"/>
        <v>7392.12</v>
      </c>
      <c r="DM221" s="38">
        <f t="shared" si="274"/>
        <v>10530.96</v>
      </c>
      <c r="DN221" s="38">
        <f t="shared" si="274"/>
        <v>7572.01</v>
      </c>
      <c r="DO221" s="38">
        <f t="shared" si="274"/>
        <v>7481.85</v>
      </c>
      <c r="DP221" s="38">
        <f t="shared" si="274"/>
        <v>12110.62</v>
      </c>
      <c r="DQ221" s="38">
        <f t="shared" si="274"/>
        <v>8275.12</v>
      </c>
      <c r="DR221" s="38">
        <f t="shared" si="274"/>
        <v>7635.49</v>
      </c>
      <c r="DS221" s="38">
        <f t="shared" si="274"/>
        <v>8086.68</v>
      </c>
      <c r="DT221" s="38">
        <f t="shared" si="274"/>
        <v>12617.54</v>
      </c>
      <c r="DU221" s="38">
        <f t="shared" si="274"/>
        <v>8463.82</v>
      </c>
      <c r="DV221" s="38">
        <f t="shared" si="274"/>
        <v>11840.74</v>
      </c>
      <c r="DW221" s="38">
        <f t="shared" si="274"/>
        <v>9029.54</v>
      </c>
      <c r="DX221" s="38">
        <f t="shared" si="274"/>
        <v>12381.86</v>
      </c>
      <c r="DY221" s="38">
        <f t="shared" si="274"/>
        <v>10263.58</v>
      </c>
      <c r="DZ221" s="38">
        <f t="shared" si="274"/>
        <v>7737.54</v>
      </c>
      <c r="EA221" s="38">
        <f aca="true" t="shared" si="275" ref="EA221:FX221">ROUND(EA219/EA101,2)</f>
        <v>8418.4</v>
      </c>
      <c r="EB221" s="38">
        <f t="shared" si="275"/>
        <v>7817</v>
      </c>
      <c r="EC221" s="38">
        <f t="shared" si="275"/>
        <v>9370.72</v>
      </c>
      <c r="ED221" s="38">
        <f t="shared" si="275"/>
        <v>9602.91</v>
      </c>
      <c r="EE221" s="38">
        <f t="shared" si="275"/>
        <v>10802.47</v>
      </c>
      <c r="EF221" s="38">
        <f t="shared" si="275"/>
        <v>7416.34</v>
      </c>
      <c r="EG221" s="38">
        <f t="shared" si="275"/>
        <v>9536.27</v>
      </c>
      <c r="EH221" s="38">
        <f t="shared" si="275"/>
        <v>10531.45</v>
      </c>
      <c r="EI221" s="38">
        <f t="shared" si="275"/>
        <v>7311.47</v>
      </c>
      <c r="EJ221" s="38">
        <f t="shared" si="275"/>
        <v>7049.9</v>
      </c>
      <c r="EK221" s="38">
        <f t="shared" si="275"/>
        <v>7640.49</v>
      </c>
      <c r="EL221" s="38">
        <f t="shared" si="275"/>
        <v>7824.23</v>
      </c>
      <c r="EM221" s="38">
        <f t="shared" si="275"/>
        <v>7836.01</v>
      </c>
      <c r="EN221" s="38">
        <f t="shared" si="275"/>
        <v>7481.24</v>
      </c>
      <c r="EO221" s="38">
        <f t="shared" si="275"/>
        <v>7900.4</v>
      </c>
      <c r="EP221" s="38">
        <f t="shared" si="275"/>
        <v>9252.19</v>
      </c>
      <c r="EQ221" s="38">
        <f t="shared" si="275"/>
        <v>7428.28</v>
      </c>
      <c r="ER221" s="38">
        <f t="shared" si="275"/>
        <v>9491.25</v>
      </c>
      <c r="ES221" s="38">
        <f t="shared" si="275"/>
        <v>13557.44</v>
      </c>
      <c r="ET221" s="38">
        <f t="shared" si="275"/>
        <v>12885.69</v>
      </c>
      <c r="EU221" s="38">
        <f t="shared" si="275"/>
        <v>8353.83</v>
      </c>
      <c r="EV221" s="38">
        <f t="shared" si="275"/>
        <v>15900.97</v>
      </c>
      <c r="EW221" s="38">
        <f t="shared" si="275"/>
        <v>10178.7</v>
      </c>
      <c r="EX221" s="38">
        <f t="shared" si="275"/>
        <v>11050</v>
      </c>
      <c r="EY221" s="38">
        <f t="shared" si="275"/>
        <v>7167.29</v>
      </c>
      <c r="EZ221" s="38">
        <f t="shared" si="275"/>
        <v>13714.35</v>
      </c>
      <c r="FA221" s="38">
        <f t="shared" si="275"/>
        <v>7740.8</v>
      </c>
      <c r="FB221" s="38">
        <f t="shared" si="275"/>
        <v>8417.5</v>
      </c>
      <c r="FC221" s="38">
        <f t="shared" si="275"/>
        <v>7086.46</v>
      </c>
      <c r="FD221" s="38">
        <f t="shared" si="275"/>
        <v>8891.83</v>
      </c>
      <c r="FE221" s="38">
        <f t="shared" si="275"/>
        <v>13999.4</v>
      </c>
      <c r="FF221" s="38">
        <f t="shared" si="275"/>
        <v>11930.56</v>
      </c>
      <c r="FG221" s="38">
        <f t="shared" si="275"/>
        <v>14079.71</v>
      </c>
      <c r="FH221" s="38">
        <f t="shared" si="275"/>
        <v>14078.4</v>
      </c>
      <c r="FI221" s="38">
        <f t="shared" si="275"/>
        <v>7367.1</v>
      </c>
      <c r="FJ221" s="38">
        <f t="shared" si="275"/>
        <v>7197.44</v>
      </c>
      <c r="FK221" s="38">
        <f t="shared" si="275"/>
        <v>7248.42</v>
      </c>
      <c r="FL221" s="38">
        <f t="shared" si="275"/>
        <v>7045.18</v>
      </c>
      <c r="FM221" s="38">
        <f t="shared" si="275"/>
        <v>7045.81</v>
      </c>
      <c r="FN221" s="38">
        <f t="shared" si="275"/>
        <v>7255.89</v>
      </c>
      <c r="FO221" s="38">
        <f t="shared" si="275"/>
        <v>7501.54</v>
      </c>
      <c r="FP221" s="38">
        <f t="shared" si="275"/>
        <v>7598.52</v>
      </c>
      <c r="FQ221" s="38">
        <f t="shared" si="275"/>
        <v>7883.29</v>
      </c>
      <c r="FR221" s="38">
        <f t="shared" si="275"/>
        <v>13139.19</v>
      </c>
      <c r="FS221" s="38">
        <f t="shared" si="275"/>
        <v>12631.34</v>
      </c>
      <c r="FT221" s="38">
        <f t="shared" si="275"/>
        <v>14100.62</v>
      </c>
      <c r="FU221" s="38">
        <f t="shared" si="275"/>
        <v>8143.43</v>
      </c>
      <c r="FV221" s="38">
        <f t="shared" si="275"/>
        <v>7905.09</v>
      </c>
      <c r="FW221" s="38">
        <f t="shared" si="275"/>
        <v>13606.33</v>
      </c>
      <c r="FX221" s="38">
        <f t="shared" si="275"/>
        <v>15227.59</v>
      </c>
      <c r="FY221" s="38"/>
      <c r="FZ221" s="38"/>
      <c r="GA221" s="38"/>
      <c r="GB221" s="60"/>
      <c r="GC221" s="60"/>
      <c r="GD221" s="60"/>
      <c r="GG221" s="12"/>
    </row>
    <row r="222" spans="1:189" ht="15">
      <c r="A222" s="40"/>
      <c r="B222" s="2" t="s">
        <v>557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9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98"/>
      <c r="FZ222" s="38"/>
      <c r="GA222" s="38"/>
      <c r="GB222" s="38"/>
      <c r="GC222" s="38"/>
      <c r="GD222" s="38"/>
      <c r="GG222" s="12"/>
    </row>
    <row r="223" spans="1:189" ht="15">
      <c r="A223" s="11" t="s">
        <v>394</v>
      </c>
      <c r="B223" s="2"/>
      <c r="C223" s="98"/>
      <c r="D223" s="98">
        <f>D205/D96</f>
        <v>6962.576213347277</v>
      </c>
      <c r="E223" s="98">
        <f>D224*0.1611</f>
        <v>43.22876762118434</v>
      </c>
      <c r="F223" s="98">
        <f>D224-E223</f>
        <v>225.10622692372155</v>
      </c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9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98"/>
      <c r="ER223" s="98"/>
      <c r="ES223" s="98"/>
      <c r="ET223" s="98"/>
      <c r="EU223" s="98"/>
      <c r="EV223" s="98"/>
      <c r="EW223" s="98"/>
      <c r="EX223" s="98"/>
      <c r="EY223" s="98"/>
      <c r="EZ223" s="98"/>
      <c r="FA223" s="98"/>
      <c r="FB223" s="98"/>
      <c r="FC223" s="98"/>
      <c r="FD223" s="98"/>
      <c r="FE223" s="98"/>
      <c r="FF223" s="98"/>
      <c r="FG223" s="98"/>
      <c r="FH223" s="98"/>
      <c r="FI223" s="98"/>
      <c r="FJ223" s="98"/>
      <c r="FK223" s="98"/>
      <c r="FL223" s="98"/>
      <c r="FM223" s="98"/>
      <c r="FN223" s="98"/>
      <c r="FO223" s="98"/>
      <c r="FP223" s="98"/>
      <c r="FQ223" s="98"/>
      <c r="FR223" s="98"/>
      <c r="FS223" s="98"/>
      <c r="FT223" s="98"/>
      <c r="FU223" s="98"/>
      <c r="FV223" s="98"/>
      <c r="FW223" s="98"/>
      <c r="FX223" s="98"/>
      <c r="FY223" s="38"/>
      <c r="FZ223" s="38"/>
      <c r="GA223" s="38"/>
      <c r="GB223" s="38"/>
      <c r="GC223" s="38"/>
      <c r="GD223" s="38"/>
      <c r="GG223" s="12"/>
    </row>
    <row r="224" spans="1:189" ht="31.5">
      <c r="A224" s="11" t="s">
        <v>394</v>
      </c>
      <c r="B224" s="118" t="s">
        <v>558</v>
      </c>
      <c r="C224" s="38"/>
      <c r="D224" s="38">
        <f>D206/D101</f>
        <v>268.3349945449059</v>
      </c>
      <c r="E224" s="38">
        <f>D223*0.1611</f>
        <v>1121.6710279702463</v>
      </c>
      <c r="F224" s="38">
        <f>D223-E224</f>
        <v>5840.905185377031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9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G224" s="12"/>
    </row>
    <row r="225" spans="1:186" ht="15">
      <c r="A225" s="11" t="s">
        <v>559</v>
      </c>
      <c r="B225" s="2" t="s">
        <v>560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9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>
        <f>SUM(C224:FX224)</f>
        <v>7230.911207892183</v>
      </c>
      <c r="GA225" s="38"/>
      <c r="GB225" s="38"/>
      <c r="GC225" s="38"/>
      <c r="GD225" s="38"/>
    </row>
    <row r="226" spans="2:186" ht="15">
      <c r="B226" s="2" t="s">
        <v>561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9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</row>
    <row r="227" spans="1:186" ht="15">
      <c r="A227" s="11" t="s">
        <v>562</v>
      </c>
      <c r="B227" s="2" t="s">
        <v>563</v>
      </c>
      <c r="C227" s="38">
        <f aca="true" t="shared" si="276" ref="C227:BN227">IF((AND(C$194=C$219,C$71&lt;&gt;888888888.88))=TRUE(),MIN(C214,C216),0)</f>
        <v>55022462.14</v>
      </c>
      <c r="D227" s="38">
        <f t="shared" si="276"/>
        <v>0</v>
      </c>
      <c r="E227" s="38">
        <f t="shared" si="276"/>
        <v>0</v>
      </c>
      <c r="F227" s="38">
        <f t="shared" si="276"/>
        <v>110487657.84</v>
      </c>
      <c r="G227" s="38">
        <f t="shared" si="276"/>
        <v>8027626.79</v>
      </c>
      <c r="H227" s="38">
        <f t="shared" si="276"/>
        <v>7293494.130000001</v>
      </c>
      <c r="I227" s="38">
        <f t="shared" si="276"/>
        <v>94991091.94</v>
      </c>
      <c r="J227" s="38">
        <f t="shared" si="276"/>
        <v>15283195.78</v>
      </c>
      <c r="K227" s="38">
        <f t="shared" si="276"/>
        <v>2916101.93</v>
      </c>
      <c r="L227" s="38">
        <f t="shared" si="276"/>
        <v>22436420.06</v>
      </c>
      <c r="M227" s="38">
        <f t="shared" si="276"/>
        <v>12950928.32</v>
      </c>
      <c r="N227" s="38">
        <f t="shared" si="276"/>
        <v>366299911.98</v>
      </c>
      <c r="O227" s="38">
        <f t="shared" si="276"/>
        <v>106915948.80000001</v>
      </c>
      <c r="P227" s="38">
        <f t="shared" si="276"/>
        <v>2180535.88</v>
      </c>
      <c r="Q227" s="38">
        <f t="shared" si="276"/>
        <v>281910743.18</v>
      </c>
      <c r="R227" s="38">
        <f t="shared" si="276"/>
        <v>3905408.23</v>
      </c>
      <c r="S227" s="38">
        <f t="shared" si="276"/>
        <v>11152867.309999999</v>
      </c>
      <c r="T227" s="38">
        <f t="shared" si="276"/>
        <v>1865884.34</v>
      </c>
      <c r="U227" s="38">
        <f t="shared" si="276"/>
        <v>988729.17</v>
      </c>
      <c r="V227" s="38">
        <f t="shared" si="276"/>
        <v>2667379.1</v>
      </c>
      <c r="W227" s="39">
        <f t="shared" si="276"/>
        <v>2268025.46</v>
      </c>
      <c r="X227" s="38">
        <f t="shared" si="276"/>
        <v>730220.2</v>
      </c>
      <c r="Y227" s="38">
        <f t="shared" si="276"/>
        <v>4248329.74</v>
      </c>
      <c r="Z227" s="38">
        <f t="shared" si="276"/>
        <v>2632612.16</v>
      </c>
      <c r="AA227" s="38">
        <f t="shared" si="276"/>
        <v>189964498.5</v>
      </c>
      <c r="AB227" s="38">
        <f t="shared" si="276"/>
        <v>0</v>
      </c>
      <c r="AC227" s="38">
        <f t="shared" si="276"/>
        <v>7214440.12</v>
      </c>
      <c r="AD227" s="38">
        <f t="shared" si="276"/>
        <v>7918857.79</v>
      </c>
      <c r="AE227" s="38">
        <f t="shared" si="276"/>
        <v>0</v>
      </c>
      <c r="AF227" s="38">
        <f t="shared" si="276"/>
        <v>2145661.67</v>
      </c>
      <c r="AG227" s="38">
        <f t="shared" si="276"/>
        <v>7087714.97</v>
      </c>
      <c r="AH227" s="38">
        <f t="shared" si="276"/>
        <v>0</v>
      </c>
      <c r="AI227" s="38">
        <f t="shared" si="276"/>
        <v>0</v>
      </c>
      <c r="AJ227" s="38">
        <f t="shared" si="276"/>
        <v>2706836.91</v>
      </c>
      <c r="AK227" s="38">
        <f t="shared" si="276"/>
        <v>0</v>
      </c>
      <c r="AL227" s="38">
        <f t="shared" si="276"/>
        <v>0</v>
      </c>
      <c r="AM227" s="38">
        <f t="shared" si="276"/>
        <v>3971291.5</v>
      </c>
      <c r="AN227" s="38">
        <f t="shared" si="276"/>
        <v>3680466.36</v>
      </c>
      <c r="AO227" s="38">
        <f t="shared" si="276"/>
        <v>35853176.489999995</v>
      </c>
      <c r="AP227" s="38">
        <f t="shared" si="276"/>
        <v>592117624.44</v>
      </c>
      <c r="AQ227" s="38">
        <f t="shared" si="276"/>
        <v>2816694.73</v>
      </c>
      <c r="AR227" s="38">
        <f t="shared" si="276"/>
        <v>425518050.27</v>
      </c>
      <c r="AS227" s="38">
        <f t="shared" si="276"/>
        <v>47427388.25</v>
      </c>
      <c r="AT227" s="38">
        <f t="shared" si="276"/>
        <v>18713152.61</v>
      </c>
      <c r="AU227" s="38">
        <f t="shared" si="276"/>
        <v>0</v>
      </c>
      <c r="AV227" s="38">
        <f t="shared" si="276"/>
        <v>3151371.8600000003</v>
      </c>
      <c r="AW227" s="38">
        <f t="shared" si="276"/>
        <v>2614985.57</v>
      </c>
      <c r="AX227" s="38">
        <f t="shared" si="276"/>
        <v>0</v>
      </c>
      <c r="AY227" s="38">
        <f t="shared" si="276"/>
        <v>4845617.37</v>
      </c>
      <c r="AZ227" s="38">
        <f t="shared" si="276"/>
        <v>0</v>
      </c>
      <c r="BA227" s="38">
        <f t="shared" si="276"/>
        <v>60522813.879</v>
      </c>
      <c r="BB227" s="38">
        <f t="shared" si="276"/>
        <v>50859772.69800001</v>
      </c>
      <c r="BC227" s="38">
        <f t="shared" si="276"/>
        <v>220162910.45999998</v>
      </c>
      <c r="BD227" s="38">
        <f t="shared" si="276"/>
        <v>31081285.779000003</v>
      </c>
      <c r="BE227" s="38">
        <f t="shared" si="276"/>
        <v>10771968.620000001</v>
      </c>
      <c r="BF227" s="38">
        <f t="shared" si="276"/>
        <v>158301480.32700002</v>
      </c>
      <c r="BG227" s="38">
        <f t="shared" si="276"/>
        <v>0</v>
      </c>
      <c r="BH227" s="38">
        <f t="shared" si="276"/>
        <v>5243698.220000001</v>
      </c>
      <c r="BI227" s="38">
        <f t="shared" si="276"/>
        <v>2733357.96</v>
      </c>
      <c r="BJ227" s="38">
        <f t="shared" si="276"/>
        <v>39988060.611</v>
      </c>
      <c r="BK227" s="38">
        <f t="shared" si="276"/>
        <v>100691312.94600001</v>
      </c>
      <c r="BL227" s="38">
        <f t="shared" si="276"/>
        <v>2216623.79</v>
      </c>
      <c r="BM227" s="38">
        <f t="shared" si="276"/>
        <v>3072653.63</v>
      </c>
      <c r="BN227" s="38">
        <f t="shared" si="276"/>
        <v>26639892.594000004</v>
      </c>
      <c r="BO227" s="38">
        <f aca="true" t="shared" si="277" ref="BO227:DZ227">IF((AND(BO$194=BO$219,BO$71&lt;&gt;888888888.88))=TRUE(),MIN(BO214,BO216),0)</f>
        <v>11699043.479999999</v>
      </c>
      <c r="BP227" s="38">
        <f t="shared" si="277"/>
        <v>2421516.7399999998</v>
      </c>
      <c r="BQ227" s="38">
        <f t="shared" si="277"/>
        <v>0</v>
      </c>
      <c r="BR227" s="38">
        <f t="shared" si="277"/>
        <v>0</v>
      </c>
      <c r="BS227" s="38">
        <f t="shared" si="277"/>
        <v>0</v>
      </c>
      <c r="BT227" s="38">
        <f t="shared" si="277"/>
        <v>3325575.33</v>
      </c>
      <c r="BU227" s="38">
        <f t="shared" si="277"/>
        <v>3922757.2600000002</v>
      </c>
      <c r="BV227" s="38">
        <f t="shared" si="277"/>
        <v>9658538.74</v>
      </c>
      <c r="BW227" s="38">
        <f t="shared" si="277"/>
        <v>12798870.75</v>
      </c>
      <c r="BX227" s="38">
        <f t="shared" si="277"/>
        <v>1258261.3900000001</v>
      </c>
      <c r="BY227" s="38">
        <f t="shared" si="277"/>
        <v>4599486.640000001</v>
      </c>
      <c r="BZ227" s="38">
        <f t="shared" si="277"/>
        <v>2466017.25</v>
      </c>
      <c r="CA227" s="38">
        <f t="shared" si="277"/>
        <v>2341207.92</v>
      </c>
      <c r="CB227" s="38">
        <f t="shared" si="277"/>
        <v>587156201.79</v>
      </c>
      <c r="CC227" s="38">
        <f t="shared" si="277"/>
        <v>2069503.87</v>
      </c>
      <c r="CD227" s="38">
        <f t="shared" si="277"/>
        <v>0</v>
      </c>
      <c r="CE227" s="38">
        <f t="shared" si="277"/>
        <v>1872647.82</v>
      </c>
      <c r="CF227" s="38">
        <f t="shared" si="277"/>
        <v>0</v>
      </c>
      <c r="CG227" s="38">
        <f t="shared" si="277"/>
        <v>2136048.88</v>
      </c>
      <c r="CH227" s="38">
        <f t="shared" si="277"/>
        <v>1644597.25</v>
      </c>
      <c r="CI227" s="38">
        <f t="shared" si="277"/>
        <v>5488336.63</v>
      </c>
      <c r="CJ227" s="38">
        <f t="shared" si="277"/>
        <v>0</v>
      </c>
      <c r="CK227" s="38">
        <f t="shared" si="277"/>
        <v>0</v>
      </c>
      <c r="CL227" s="38">
        <f t="shared" si="277"/>
        <v>10177297.27</v>
      </c>
      <c r="CM227" s="38">
        <f t="shared" si="277"/>
        <v>6369024.930000001</v>
      </c>
      <c r="CN227" s="38">
        <f t="shared" si="277"/>
        <v>188964662.25</v>
      </c>
      <c r="CO227" s="38">
        <f t="shared" si="277"/>
        <v>103514894.442</v>
      </c>
      <c r="CP227" s="38">
        <f t="shared" si="277"/>
        <v>8724654.680000002</v>
      </c>
      <c r="CQ227" s="38">
        <f t="shared" si="277"/>
        <v>0</v>
      </c>
      <c r="CR227" s="38">
        <f t="shared" si="277"/>
        <v>2320300.03</v>
      </c>
      <c r="CS227" s="38">
        <f t="shared" si="277"/>
        <v>0</v>
      </c>
      <c r="CT227" s="38">
        <f t="shared" si="277"/>
        <v>0</v>
      </c>
      <c r="CU227" s="38">
        <f t="shared" si="277"/>
        <v>0</v>
      </c>
      <c r="CV227" s="38">
        <f t="shared" si="277"/>
        <v>0</v>
      </c>
      <c r="CW227" s="38">
        <f t="shared" si="277"/>
        <v>2115961.33</v>
      </c>
      <c r="CX227" s="38">
        <f t="shared" si="277"/>
        <v>3712253.91</v>
      </c>
      <c r="CY227" s="38">
        <f t="shared" si="277"/>
        <v>1659822.77</v>
      </c>
      <c r="CZ227" s="38">
        <f t="shared" si="277"/>
        <v>16237447</v>
      </c>
      <c r="DA227" s="38">
        <f t="shared" si="277"/>
        <v>2189501.82</v>
      </c>
      <c r="DB227" s="38">
        <f t="shared" si="277"/>
        <v>0</v>
      </c>
      <c r="DC227" s="38">
        <f t="shared" si="277"/>
        <v>0</v>
      </c>
      <c r="DD227" s="38">
        <f t="shared" si="277"/>
        <v>1703012.03</v>
      </c>
      <c r="DE227" s="38">
        <f t="shared" si="277"/>
        <v>3738379.2399999998</v>
      </c>
      <c r="DF227" s="38">
        <f t="shared" si="277"/>
        <v>152158847.655</v>
      </c>
      <c r="DG227" s="38">
        <f t="shared" si="277"/>
        <v>1408815.29</v>
      </c>
      <c r="DH227" s="38">
        <f t="shared" si="277"/>
        <v>15696920.664000003</v>
      </c>
      <c r="DI227" s="38">
        <f t="shared" si="277"/>
        <v>0</v>
      </c>
      <c r="DJ227" s="38">
        <f t="shared" si="277"/>
        <v>5279591.7299999995</v>
      </c>
      <c r="DK227" s="38">
        <f t="shared" si="277"/>
        <v>3408377.4299999997</v>
      </c>
      <c r="DL227" s="38">
        <f t="shared" si="277"/>
        <v>44746120.830000006</v>
      </c>
      <c r="DM227" s="38">
        <f t="shared" si="277"/>
        <v>3304754.44</v>
      </c>
      <c r="DN227" s="38">
        <f t="shared" si="277"/>
        <v>0</v>
      </c>
      <c r="DO227" s="38">
        <f t="shared" si="277"/>
        <v>0</v>
      </c>
      <c r="DP227" s="38">
        <f t="shared" si="277"/>
        <v>0</v>
      </c>
      <c r="DQ227" s="38">
        <f t="shared" si="277"/>
        <v>0</v>
      </c>
      <c r="DR227" s="38">
        <f t="shared" si="277"/>
        <v>0</v>
      </c>
      <c r="DS227" s="38">
        <f t="shared" si="277"/>
        <v>6704743.470000001</v>
      </c>
      <c r="DT227" s="38">
        <f t="shared" si="277"/>
        <v>2238635.03</v>
      </c>
      <c r="DU227" s="38">
        <f t="shared" si="277"/>
        <v>3508138.6300000004</v>
      </c>
      <c r="DV227" s="38">
        <f t="shared" si="277"/>
        <v>2373696.5</v>
      </c>
      <c r="DW227" s="38">
        <f t="shared" si="277"/>
        <v>3290183.5</v>
      </c>
      <c r="DX227" s="38">
        <f t="shared" si="277"/>
        <v>2738964.17</v>
      </c>
      <c r="DY227" s="38">
        <f t="shared" si="277"/>
        <v>3456311.57</v>
      </c>
      <c r="DZ227" s="38">
        <f t="shared" si="277"/>
        <v>0</v>
      </c>
      <c r="EA227" s="38">
        <f aca="true" t="shared" si="278" ref="EA227:FX227">IF((AND(EA$194=EA$219,EA$71&lt;&gt;888888888.88))=TRUE(),MIN(EA214,EA216),0)</f>
        <v>4383534.29</v>
      </c>
      <c r="EB227" s="38">
        <f t="shared" si="278"/>
        <v>0</v>
      </c>
      <c r="EC227" s="38">
        <f t="shared" si="278"/>
        <v>2723702.1999999997</v>
      </c>
      <c r="ED227" s="38">
        <f t="shared" si="278"/>
        <v>15845463.37</v>
      </c>
      <c r="EE227" s="38">
        <f t="shared" si="278"/>
        <v>2474174.06</v>
      </c>
      <c r="EF227" s="38">
        <f t="shared" si="278"/>
        <v>11756057.39</v>
      </c>
      <c r="EG227" s="38">
        <f t="shared" si="278"/>
        <v>2637412.79</v>
      </c>
      <c r="EH227" s="38">
        <f t="shared" si="278"/>
        <v>2450869.03</v>
      </c>
      <c r="EI227" s="38">
        <f t="shared" si="278"/>
        <v>0</v>
      </c>
      <c r="EJ227" s="38">
        <f t="shared" si="278"/>
        <v>60534883.857</v>
      </c>
      <c r="EK227" s="38">
        <f t="shared" si="278"/>
        <v>4984688.84</v>
      </c>
      <c r="EL227" s="38">
        <f t="shared" si="278"/>
        <v>0</v>
      </c>
      <c r="EM227" s="38">
        <f t="shared" si="278"/>
        <v>4557746.82</v>
      </c>
      <c r="EN227" s="38">
        <f t="shared" si="278"/>
        <v>8727079.86</v>
      </c>
      <c r="EO227" s="38">
        <f t="shared" si="278"/>
        <v>0</v>
      </c>
      <c r="EP227" s="38">
        <f t="shared" si="278"/>
        <v>3696665.71</v>
      </c>
      <c r="EQ227" s="38">
        <f t="shared" si="278"/>
        <v>0</v>
      </c>
      <c r="ER227" s="38">
        <f t="shared" si="278"/>
        <v>3662135.94</v>
      </c>
      <c r="ES227" s="38">
        <f t="shared" si="278"/>
        <v>1589331.6800000002</v>
      </c>
      <c r="ET227" s="38">
        <f t="shared" si="278"/>
        <v>2580316</v>
      </c>
      <c r="EU227" s="38">
        <f t="shared" si="278"/>
        <v>4929640.61</v>
      </c>
      <c r="EV227" s="38">
        <f t="shared" si="278"/>
        <v>1075008.42</v>
      </c>
      <c r="EW227" s="38">
        <f t="shared" si="278"/>
        <v>0</v>
      </c>
      <c r="EX227" s="38">
        <f t="shared" si="278"/>
        <v>2922684.07</v>
      </c>
      <c r="EY227" s="38">
        <f t="shared" si="278"/>
        <v>0</v>
      </c>
      <c r="EZ227" s="38">
        <f t="shared" si="278"/>
        <v>1706561.24</v>
      </c>
      <c r="FA227" s="38">
        <f t="shared" si="278"/>
        <v>22813363.19</v>
      </c>
      <c r="FB227" s="38">
        <f t="shared" si="278"/>
        <v>3560913.92</v>
      </c>
      <c r="FC227" s="38">
        <f t="shared" si="278"/>
        <v>18955011.03</v>
      </c>
      <c r="FD227" s="38">
        <f t="shared" si="278"/>
        <v>3347442.01</v>
      </c>
      <c r="FE227" s="38">
        <f t="shared" si="278"/>
        <v>1418568.3299999998</v>
      </c>
      <c r="FF227" s="38">
        <f t="shared" si="278"/>
        <v>2235751.8400000003</v>
      </c>
      <c r="FG227" s="38">
        <f t="shared" si="278"/>
        <v>0</v>
      </c>
      <c r="FH227" s="38">
        <f t="shared" si="278"/>
        <v>1335988.3900000001</v>
      </c>
      <c r="FI227" s="38">
        <f t="shared" si="278"/>
        <v>0</v>
      </c>
      <c r="FJ227" s="38">
        <f t="shared" si="278"/>
        <v>12617114.28</v>
      </c>
      <c r="FK227" s="38">
        <f t="shared" si="278"/>
        <v>15594082.950000001</v>
      </c>
      <c r="FL227" s="38">
        <f t="shared" si="278"/>
        <v>30450530.336999997</v>
      </c>
      <c r="FM227" s="38">
        <f t="shared" si="278"/>
        <v>21701797.137000002</v>
      </c>
      <c r="FN227" s="38">
        <f t="shared" si="278"/>
        <v>0</v>
      </c>
      <c r="FO227" s="38">
        <f t="shared" si="278"/>
        <v>0</v>
      </c>
      <c r="FP227" s="38">
        <f t="shared" si="278"/>
        <v>17355363.84</v>
      </c>
      <c r="FQ227" s="38">
        <f t="shared" si="278"/>
        <v>0</v>
      </c>
      <c r="FR227" s="38">
        <f t="shared" si="278"/>
        <v>0</v>
      </c>
      <c r="FS227" s="38">
        <f t="shared" si="278"/>
        <v>0</v>
      </c>
      <c r="FT227" s="38">
        <f t="shared" si="278"/>
        <v>1368176.65</v>
      </c>
      <c r="FU227" s="38">
        <f t="shared" si="278"/>
        <v>6414020.53</v>
      </c>
      <c r="FV227" s="38">
        <f t="shared" si="278"/>
        <v>0</v>
      </c>
      <c r="FW227" s="38">
        <f t="shared" si="278"/>
        <v>1870871.78</v>
      </c>
      <c r="FX227" s="38">
        <f t="shared" si="278"/>
        <v>0</v>
      </c>
      <c r="FY227" s="38"/>
      <c r="FZ227" s="38"/>
      <c r="GA227" s="38"/>
      <c r="GB227" s="38"/>
      <c r="GC227" s="38"/>
      <c r="GD227" s="38"/>
    </row>
    <row r="228" spans="1:189" ht="15">
      <c r="A228" s="40"/>
      <c r="B228" s="2" t="s">
        <v>564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9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G228" s="12"/>
    </row>
    <row r="229" spans="1:189" ht="15">
      <c r="A229" s="11" t="s">
        <v>565</v>
      </c>
      <c r="B229" s="2" t="s">
        <v>566</v>
      </c>
      <c r="C229" s="38">
        <f aca="true" t="shared" si="279" ref="C229:BN229">IF(C194=C219,C194,0)</f>
        <v>54867827.17</v>
      </c>
      <c r="D229" s="38">
        <f t="shared" si="279"/>
        <v>0</v>
      </c>
      <c r="E229" s="38">
        <f t="shared" si="279"/>
        <v>0</v>
      </c>
      <c r="F229" s="38">
        <f t="shared" si="279"/>
        <v>110255388</v>
      </c>
      <c r="G229" s="38">
        <f t="shared" si="279"/>
        <v>8022861.5</v>
      </c>
      <c r="H229" s="38">
        <f t="shared" si="279"/>
        <v>7269053.61</v>
      </c>
      <c r="I229" s="38">
        <f t="shared" si="279"/>
        <v>94125696.18</v>
      </c>
      <c r="J229" s="38">
        <f t="shared" si="279"/>
        <v>15181752.42</v>
      </c>
      <c r="K229" s="38">
        <f t="shared" si="279"/>
        <v>2895253.53</v>
      </c>
      <c r="L229" s="38">
        <f t="shared" si="279"/>
        <v>22219200.44</v>
      </c>
      <c r="M229" s="38">
        <f t="shared" si="279"/>
        <v>12839419.72</v>
      </c>
      <c r="N229" s="38">
        <f t="shared" si="279"/>
        <v>366170236.3</v>
      </c>
      <c r="O229" s="38">
        <f t="shared" si="279"/>
        <v>106800223.93</v>
      </c>
      <c r="P229" s="38">
        <f t="shared" si="279"/>
        <v>2173606.88</v>
      </c>
      <c r="Q229" s="38">
        <f t="shared" si="279"/>
        <v>281849186.51</v>
      </c>
      <c r="R229" s="38">
        <f t="shared" si="279"/>
        <v>3838740.43</v>
      </c>
      <c r="S229" s="38">
        <f t="shared" si="279"/>
        <v>11119878.07</v>
      </c>
      <c r="T229" s="38">
        <f t="shared" si="279"/>
        <v>1839498.33</v>
      </c>
      <c r="U229" s="38">
        <f t="shared" si="279"/>
        <v>986291.88</v>
      </c>
      <c r="V229" s="38">
        <f t="shared" si="279"/>
        <v>2654030.16</v>
      </c>
      <c r="W229" s="39">
        <f t="shared" si="279"/>
        <v>2226499.31</v>
      </c>
      <c r="X229" s="38">
        <f t="shared" si="279"/>
        <v>727526.7</v>
      </c>
      <c r="Y229" s="38">
        <f t="shared" si="279"/>
        <v>4217749.6</v>
      </c>
      <c r="Z229" s="38">
        <f t="shared" si="279"/>
        <v>2621543.11</v>
      </c>
      <c r="AA229" s="38">
        <f t="shared" si="279"/>
        <v>189806838.19</v>
      </c>
      <c r="AB229" s="38">
        <f t="shared" si="279"/>
        <v>0</v>
      </c>
      <c r="AC229" s="38">
        <f t="shared" si="279"/>
        <v>7157286.2</v>
      </c>
      <c r="AD229" s="38">
        <f t="shared" si="279"/>
        <v>7861439.23</v>
      </c>
      <c r="AE229" s="38">
        <f t="shared" si="279"/>
        <v>0</v>
      </c>
      <c r="AF229" s="38">
        <f t="shared" si="279"/>
        <v>2101993.59</v>
      </c>
      <c r="AG229" s="38">
        <f t="shared" si="279"/>
        <v>7041485.07</v>
      </c>
      <c r="AH229" s="38">
        <f t="shared" si="279"/>
        <v>0</v>
      </c>
      <c r="AI229" s="38">
        <f t="shared" si="279"/>
        <v>0</v>
      </c>
      <c r="AJ229" s="38">
        <f t="shared" si="279"/>
        <v>2646404.14</v>
      </c>
      <c r="AK229" s="38">
        <f t="shared" si="279"/>
        <v>0</v>
      </c>
      <c r="AL229" s="38">
        <f t="shared" si="279"/>
        <v>0</v>
      </c>
      <c r="AM229" s="38">
        <f t="shared" si="279"/>
        <v>3957062.91</v>
      </c>
      <c r="AN229" s="38">
        <f t="shared" si="279"/>
        <v>3620815.2</v>
      </c>
      <c r="AO229" s="38">
        <f t="shared" si="279"/>
        <v>35801506.06</v>
      </c>
      <c r="AP229" s="38">
        <f t="shared" si="279"/>
        <v>591542306.86</v>
      </c>
      <c r="AQ229" s="38">
        <f t="shared" si="279"/>
        <v>2798207.1</v>
      </c>
      <c r="AR229" s="38">
        <f t="shared" si="279"/>
        <v>425205950.7</v>
      </c>
      <c r="AS229" s="38">
        <f t="shared" si="279"/>
        <v>47421046.79</v>
      </c>
      <c r="AT229" s="38">
        <f t="shared" si="279"/>
        <v>18683822.04</v>
      </c>
      <c r="AU229" s="38">
        <f t="shared" si="279"/>
        <v>0</v>
      </c>
      <c r="AV229" s="38">
        <f t="shared" si="279"/>
        <v>3151271.21</v>
      </c>
      <c r="AW229" s="38">
        <f t="shared" si="279"/>
        <v>2554823.33</v>
      </c>
      <c r="AX229" s="38">
        <f t="shared" si="279"/>
        <v>0</v>
      </c>
      <c r="AY229" s="38">
        <f t="shared" si="279"/>
        <v>4813811.73</v>
      </c>
      <c r="AZ229" s="38">
        <f t="shared" si="279"/>
        <v>0</v>
      </c>
      <c r="BA229" s="38">
        <f t="shared" si="279"/>
        <v>60454787.64</v>
      </c>
      <c r="BB229" s="38">
        <f t="shared" si="279"/>
        <v>50809992.45</v>
      </c>
      <c r="BC229" s="38">
        <f t="shared" si="279"/>
        <v>219632219.85</v>
      </c>
      <c r="BD229" s="38">
        <f t="shared" si="279"/>
        <v>31067211.66</v>
      </c>
      <c r="BE229" s="38">
        <f t="shared" si="279"/>
        <v>10761311</v>
      </c>
      <c r="BF229" s="38">
        <f t="shared" si="279"/>
        <v>158130691.88</v>
      </c>
      <c r="BG229" s="38">
        <f t="shared" si="279"/>
        <v>0</v>
      </c>
      <c r="BH229" s="38">
        <f t="shared" si="279"/>
        <v>5230131.92</v>
      </c>
      <c r="BI229" s="38">
        <f t="shared" si="279"/>
        <v>2626375.13</v>
      </c>
      <c r="BJ229" s="38">
        <f t="shared" si="279"/>
        <v>39959767.56</v>
      </c>
      <c r="BK229" s="38">
        <f t="shared" si="279"/>
        <v>100677939.53</v>
      </c>
      <c r="BL229" s="38">
        <f t="shared" si="279"/>
        <v>2205717.19</v>
      </c>
      <c r="BM229" s="38">
        <f t="shared" si="279"/>
        <v>3022900.36</v>
      </c>
      <c r="BN229" s="38">
        <f t="shared" si="279"/>
        <v>26626507.05</v>
      </c>
      <c r="BO229" s="38">
        <f aca="true" t="shared" si="280" ref="BO229:DZ229">IF(BO194=BO219,BO194,0)</f>
        <v>11697845.73</v>
      </c>
      <c r="BP229" s="38">
        <f t="shared" si="280"/>
        <v>2395891.9</v>
      </c>
      <c r="BQ229" s="38">
        <f t="shared" si="280"/>
        <v>0</v>
      </c>
      <c r="BR229" s="38">
        <f t="shared" si="280"/>
        <v>0</v>
      </c>
      <c r="BS229" s="38">
        <f t="shared" si="280"/>
        <v>0</v>
      </c>
      <c r="BT229" s="38">
        <f t="shared" si="280"/>
        <v>3316025.87</v>
      </c>
      <c r="BU229" s="38">
        <f t="shared" si="280"/>
        <v>3873243.37</v>
      </c>
      <c r="BV229" s="38">
        <f t="shared" si="280"/>
        <v>9613902.67</v>
      </c>
      <c r="BW229" s="38">
        <f t="shared" si="280"/>
        <v>12781997.15</v>
      </c>
      <c r="BX229" s="38">
        <f t="shared" si="280"/>
        <v>1246736.29</v>
      </c>
      <c r="BY229" s="38">
        <f t="shared" si="280"/>
        <v>4581271.21</v>
      </c>
      <c r="BZ229" s="38">
        <f t="shared" si="280"/>
        <v>2399369.52</v>
      </c>
      <c r="CA229" s="38">
        <f t="shared" si="280"/>
        <v>2298484.91</v>
      </c>
      <c r="CB229" s="38">
        <f t="shared" si="280"/>
        <v>586762257.37</v>
      </c>
      <c r="CC229" s="38">
        <f t="shared" si="280"/>
        <v>2056325.63</v>
      </c>
      <c r="CD229" s="38">
        <f t="shared" si="280"/>
        <v>0</v>
      </c>
      <c r="CE229" s="38">
        <f t="shared" si="280"/>
        <v>1858261.74</v>
      </c>
      <c r="CF229" s="38">
        <f t="shared" si="280"/>
        <v>0</v>
      </c>
      <c r="CG229" s="38">
        <f t="shared" si="280"/>
        <v>2076249.11</v>
      </c>
      <c r="CH229" s="38">
        <f t="shared" si="280"/>
        <v>1631127.86</v>
      </c>
      <c r="CI229" s="38">
        <f t="shared" si="280"/>
        <v>5461133.94</v>
      </c>
      <c r="CJ229" s="38">
        <f t="shared" si="280"/>
        <v>0</v>
      </c>
      <c r="CK229" s="38">
        <f t="shared" si="280"/>
        <v>0</v>
      </c>
      <c r="CL229" s="38">
        <f t="shared" si="280"/>
        <v>10137381.18</v>
      </c>
      <c r="CM229" s="38">
        <f t="shared" si="280"/>
        <v>6312939.34</v>
      </c>
      <c r="CN229" s="38">
        <f t="shared" si="280"/>
        <v>188813554.52</v>
      </c>
      <c r="CO229" s="38">
        <f t="shared" si="280"/>
        <v>103431092.61</v>
      </c>
      <c r="CP229" s="38">
        <f t="shared" si="280"/>
        <v>8719708.77</v>
      </c>
      <c r="CQ229" s="38">
        <f t="shared" si="280"/>
        <v>0</v>
      </c>
      <c r="CR229" s="38">
        <f t="shared" si="280"/>
        <v>2287136.82</v>
      </c>
      <c r="CS229" s="38">
        <f t="shared" si="280"/>
        <v>0</v>
      </c>
      <c r="CT229" s="38">
        <f t="shared" si="280"/>
        <v>0</v>
      </c>
      <c r="CU229" s="38">
        <f t="shared" si="280"/>
        <v>0</v>
      </c>
      <c r="CV229" s="38">
        <f t="shared" si="280"/>
        <v>0</v>
      </c>
      <c r="CW229" s="38">
        <f t="shared" si="280"/>
        <v>2058929.2</v>
      </c>
      <c r="CX229" s="38">
        <f t="shared" si="280"/>
        <v>3678584.12</v>
      </c>
      <c r="CY229" s="38">
        <f t="shared" si="280"/>
        <v>1571180.52</v>
      </c>
      <c r="CZ229" s="38">
        <f t="shared" si="280"/>
        <v>16228588.65</v>
      </c>
      <c r="DA229" s="38">
        <f t="shared" si="280"/>
        <v>2156892.35</v>
      </c>
      <c r="DB229" s="38">
        <f t="shared" si="280"/>
        <v>0</v>
      </c>
      <c r="DC229" s="38">
        <f t="shared" si="280"/>
        <v>0</v>
      </c>
      <c r="DD229" s="38">
        <f t="shared" si="280"/>
        <v>1663439.56</v>
      </c>
      <c r="DE229" s="38">
        <f t="shared" si="280"/>
        <v>3735294.81</v>
      </c>
      <c r="DF229" s="38">
        <f t="shared" si="280"/>
        <v>152056121.27</v>
      </c>
      <c r="DG229" s="38">
        <f t="shared" si="280"/>
        <v>1396493.48</v>
      </c>
      <c r="DH229" s="38">
        <f t="shared" si="280"/>
        <v>15693561.09</v>
      </c>
      <c r="DI229" s="38">
        <f t="shared" si="280"/>
        <v>0</v>
      </c>
      <c r="DJ229" s="38">
        <f t="shared" si="280"/>
        <v>5238754.63</v>
      </c>
      <c r="DK229" s="38">
        <f t="shared" si="280"/>
        <v>3397699.69</v>
      </c>
      <c r="DL229" s="38">
        <f t="shared" si="280"/>
        <v>44567106.81</v>
      </c>
      <c r="DM229" s="38">
        <f t="shared" si="280"/>
        <v>3280392.94</v>
      </c>
      <c r="DN229" s="38">
        <f t="shared" si="280"/>
        <v>0</v>
      </c>
      <c r="DO229" s="38">
        <f t="shared" si="280"/>
        <v>0</v>
      </c>
      <c r="DP229" s="38">
        <f t="shared" si="280"/>
        <v>0</v>
      </c>
      <c r="DQ229" s="38">
        <f t="shared" si="280"/>
        <v>0</v>
      </c>
      <c r="DR229" s="38">
        <f t="shared" si="280"/>
        <v>0</v>
      </c>
      <c r="DS229" s="38">
        <f t="shared" si="280"/>
        <v>6678790.43</v>
      </c>
      <c r="DT229" s="38">
        <f t="shared" si="280"/>
        <v>2206808.51</v>
      </c>
      <c r="DU229" s="38">
        <f t="shared" si="280"/>
        <v>3479477.53</v>
      </c>
      <c r="DV229" s="38">
        <f t="shared" si="280"/>
        <v>2356306.37</v>
      </c>
      <c r="DW229" s="38">
        <f t="shared" si="280"/>
        <v>3256053.92</v>
      </c>
      <c r="DX229" s="38">
        <f t="shared" si="280"/>
        <v>2653432.66</v>
      </c>
      <c r="DY229" s="38">
        <f t="shared" si="280"/>
        <v>3423928.74</v>
      </c>
      <c r="DZ229" s="38">
        <f t="shared" si="280"/>
        <v>0</v>
      </c>
      <c r="EA229" s="38">
        <f aca="true" t="shared" si="281" ref="EA229:FX229">IF(EA194=EA219,EA194,0)</f>
        <v>4380095.91</v>
      </c>
      <c r="EB229" s="38">
        <f t="shared" si="281"/>
        <v>0</v>
      </c>
      <c r="EC229" s="38">
        <f t="shared" si="281"/>
        <v>2719381.91</v>
      </c>
      <c r="ED229" s="38">
        <f t="shared" si="281"/>
        <v>15804466.48</v>
      </c>
      <c r="EE229" s="38">
        <f t="shared" si="281"/>
        <v>2454322.1</v>
      </c>
      <c r="EF229" s="38">
        <f t="shared" si="281"/>
        <v>11694826.5</v>
      </c>
      <c r="EG229" s="38">
        <f t="shared" si="281"/>
        <v>2600539.76</v>
      </c>
      <c r="EH229" s="38">
        <f t="shared" si="281"/>
        <v>2389585.9</v>
      </c>
      <c r="EI229" s="38">
        <f t="shared" si="281"/>
        <v>0</v>
      </c>
      <c r="EJ229" s="38">
        <f t="shared" si="281"/>
        <v>60487461.6</v>
      </c>
      <c r="EK229" s="38">
        <f t="shared" si="281"/>
        <v>4949511.02</v>
      </c>
      <c r="EL229" s="38">
        <f t="shared" si="281"/>
        <v>0</v>
      </c>
      <c r="EM229" s="38">
        <f t="shared" si="281"/>
        <v>4458687.33</v>
      </c>
      <c r="EN229" s="38">
        <f t="shared" si="281"/>
        <v>8615396.53</v>
      </c>
      <c r="EO229" s="38">
        <f t="shared" si="281"/>
        <v>0</v>
      </c>
      <c r="EP229" s="38">
        <f t="shared" si="281"/>
        <v>3634260.45</v>
      </c>
      <c r="EQ229" s="38">
        <f t="shared" si="281"/>
        <v>0</v>
      </c>
      <c r="ER229" s="38">
        <f t="shared" si="281"/>
        <v>3593387.78</v>
      </c>
      <c r="ES229" s="38">
        <f t="shared" si="281"/>
        <v>1579441.33</v>
      </c>
      <c r="ET229" s="38">
        <f t="shared" si="281"/>
        <v>2571984.13</v>
      </c>
      <c r="EU229" s="38">
        <f t="shared" si="281"/>
        <v>4846056.6</v>
      </c>
      <c r="EV229" s="38">
        <f t="shared" si="281"/>
        <v>1070135.59</v>
      </c>
      <c r="EW229" s="38">
        <f t="shared" si="281"/>
        <v>0</v>
      </c>
      <c r="EX229" s="38">
        <f t="shared" si="281"/>
        <v>2878525.67</v>
      </c>
      <c r="EY229" s="38">
        <f t="shared" si="281"/>
        <v>0</v>
      </c>
      <c r="EZ229" s="38">
        <f t="shared" si="281"/>
        <v>1706065.62</v>
      </c>
      <c r="FA229" s="38">
        <f t="shared" si="281"/>
        <v>22775751.09</v>
      </c>
      <c r="FB229" s="38">
        <f t="shared" si="281"/>
        <v>3459592.12</v>
      </c>
      <c r="FC229" s="38">
        <f t="shared" si="281"/>
        <v>18902428.14</v>
      </c>
      <c r="FD229" s="38">
        <f t="shared" si="281"/>
        <v>3288198.55</v>
      </c>
      <c r="FE229" s="38">
        <f t="shared" si="281"/>
        <v>1413939.62</v>
      </c>
      <c r="FF229" s="38">
        <f t="shared" si="281"/>
        <v>2227435.79</v>
      </c>
      <c r="FG229" s="38">
        <f t="shared" si="281"/>
        <v>0</v>
      </c>
      <c r="FH229" s="38">
        <f t="shared" si="281"/>
        <v>1334632.37</v>
      </c>
      <c r="FI229" s="38">
        <f t="shared" si="281"/>
        <v>0</v>
      </c>
      <c r="FJ229" s="38">
        <f t="shared" si="281"/>
        <v>12594801.77</v>
      </c>
      <c r="FK229" s="38">
        <f t="shared" si="281"/>
        <v>15535529.73</v>
      </c>
      <c r="FL229" s="38">
        <f t="shared" si="281"/>
        <v>30406309.35</v>
      </c>
      <c r="FM229" s="38">
        <f t="shared" si="281"/>
        <v>21672197.94</v>
      </c>
      <c r="FN229" s="38">
        <f t="shared" si="281"/>
        <v>0</v>
      </c>
      <c r="FO229" s="38">
        <f t="shared" si="281"/>
        <v>0</v>
      </c>
      <c r="FP229" s="38">
        <f t="shared" si="281"/>
        <v>17327660.73</v>
      </c>
      <c r="FQ229" s="38">
        <f t="shared" si="281"/>
        <v>0</v>
      </c>
      <c r="FR229" s="38">
        <f t="shared" si="281"/>
        <v>0</v>
      </c>
      <c r="FS229" s="38">
        <f t="shared" si="281"/>
        <v>0</v>
      </c>
      <c r="FT229" s="38">
        <f t="shared" si="281"/>
        <v>1345199.28</v>
      </c>
      <c r="FU229" s="38">
        <f t="shared" si="281"/>
        <v>6375495.12</v>
      </c>
      <c r="FV229" s="38">
        <f t="shared" si="281"/>
        <v>0</v>
      </c>
      <c r="FW229" s="38">
        <f t="shared" si="281"/>
        <v>1868149.68</v>
      </c>
      <c r="FX229" s="38">
        <f t="shared" si="281"/>
        <v>0</v>
      </c>
      <c r="FY229" s="38"/>
      <c r="FZ229" s="38"/>
      <c r="GA229" s="38"/>
      <c r="GB229" s="38"/>
      <c r="GC229" s="38"/>
      <c r="GD229" s="38"/>
      <c r="GG229" s="12"/>
    </row>
    <row r="230" spans="1:189" ht="15">
      <c r="A230" s="11" t="s">
        <v>567</v>
      </c>
      <c r="B230" s="2" t="s">
        <v>568</v>
      </c>
      <c r="C230" s="38">
        <f aca="true" t="shared" si="282" ref="C230:BN230">IF(C194=C219,C66,0)</f>
        <v>999999999</v>
      </c>
      <c r="D230" s="38">
        <f t="shared" si="282"/>
        <v>0</v>
      </c>
      <c r="E230" s="38">
        <f t="shared" si="282"/>
        <v>0</v>
      </c>
      <c r="F230" s="38">
        <f t="shared" si="282"/>
        <v>999999999</v>
      </c>
      <c r="G230" s="38">
        <f t="shared" si="282"/>
        <v>999999999</v>
      </c>
      <c r="H230" s="38">
        <f t="shared" si="282"/>
        <v>999999999</v>
      </c>
      <c r="I230" s="38">
        <f t="shared" si="282"/>
        <v>999999999</v>
      </c>
      <c r="J230" s="38">
        <f t="shared" si="282"/>
        <v>999999999</v>
      </c>
      <c r="K230" s="38">
        <f t="shared" si="282"/>
        <v>999999999</v>
      </c>
      <c r="L230" s="38">
        <f t="shared" si="282"/>
        <v>999999999</v>
      </c>
      <c r="M230" s="38">
        <f t="shared" si="282"/>
        <v>999999999</v>
      </c>
      <c r="N230" s="38">
        <f t="shared" si="282"/>
        <v>999999999</v>
      </c>
      <c r="O230" s="38">
        <f t="shared" si="282"/>
        <v>999999999</v>
      </c>
      <c r="P230" s="38">
        <f t="shared" si="282"/>
        <v>999999999</v>
      </c>
      <c r="Q230" s="38">
        <f t="shared" si="282"/>
        <v>999999999</v>
      </c>
      <c r="R230" s="38">
        <f t="shared" si="282"/>
        <v>999999999</v>
      </c>
      <c r="S230" s="38">
        <f t="shared" si="282"/>
        <v>999999999</v>
      </c>
      <c r="T230" s="38">
        <f t="shared" si="282"/>
        <v>999999999</v>
      </c>
      <c r="U230" s="38">
        <f t="shared" si="282"/>
        <v>999999999</v>
      </c>
      <c r="V230" s="38">
        <f t="shared" si="282"/>
        <v>999999999</v>
      </c>
      <c r="W230" s="39">
        <f t="shared" si="282"/>
        <v>999999999</v>
      </c>
      <c r="X230" s="38">
        <f t="shared" si="282"/>
        <v>999999999</v>
      </c>
      <c r="Y230" s="38">
        <f t="shared" si="282"/>
        <v>999999999</v>
      </c>
      <c r="Z230" s="38">
        <f t="shared" si="282"/>
        <v>999999999</v>
      </c>
      <c r="AA230" s="38">
        <f t="shared" si="282"/>
        <v>999999999</v>
      </c>
      <c r="AB230" s="38">
        <f t="shared" si="282"/>
        <v>0</v>
      </c>
      <c r="AC230" s="38">
        <f t="shared" si="282"/>
        <v>999999999</v>
      </c>
      <c r="AD230" s="38">
        <f t="shared" si="282"/>
        <v>999999999</v>
      </c>
      <c r="AE230" s="38">
        <f t="shared" si="282"/>
        <v>0</v>
      </c>
      <c r="AF230" s="38">
        <f t="shared" si="282"/>
        <v>999999999</v>
      </c>
      <c r="AG230" s="38">
        <f t="shared" si="282"/>
        <v>999999999</v>
      </c>
      <c r="AH230" s="38">
        <f t="shared" si="282"/>
        <v>0</v>
      </c>
      <c r="AI230" s="38">
        <f t="shared" si="282"/>
        <v>0</v>
      </c>
      <c r="AJ230" s="38">
        <f t="shared" si="282"/>
        <v>999999999</v>
      </c>
      <c r="AK230" s="38">
        <f t="shared" si="282"/>
        <v>0</v>
      </c>
      <c r="AL230" s="38">
        <f t="shared" si="282"/>
        <v>0</v>
      </c>
      <c r="AM230" s="38">
        <f t="shared" si="282"/>
        <v>999999999</v>
      </c>
      <c r="AN230" s="38">
        <f t="shared" si="282"/>
        <v>999999999</v>
      </c>
      <c r="AO230" s="38">
        <f t="shared" si="282"/>
        <v>999999999</v>
      </c>
      <c r="AP230" s="38">
        <f t="shared" si="282"/>
        <v>999999999</v>
      </c>
      <c r="AQ230" s="38">
        <f t="shared" si="282"/>
        <v>999999999</v>
      </c>
      <c r="AR230" s="38">
        <f t="shared" si="282"/>
        <v>999999999</v>
      </c>
      <c r="AS230" s="38">
        <f t="shared" si="282"/>
        <v>999999999</v>
      </c>
      <c r="AT230" s="38">
        <f t="shared" si="282"/>
        <v>999999999</v>
      </c>
      <c r="AU230" s="38">
        <f t="shared" si="282"/>
        <v>0</v>
      </c>
      <c r="AV230" s="38">
        <f t="shared" si="282"/>
        <v>999999999</v>
      </c>
      <c r="AW230" s="38">
        <f t="shared" si="282"/>
        <v>999999999</v>
      </c>
      <c r="AX230" s="38">
        <f t="shared" si="282"/>
        <v>0</v>
      </c>
      <c r="AY230" s="38">
        <f t="shared" si="282"/>
        <v>999999999</v>
      </c>
      <c r="AZ230" s="38">
        <f t="shared" si="282"/>
        <v>0</v>
      </c>
      <c r="BA230" s="38">
        <f t="shared" si="282"/>
        <v>999999999</v>
      </c>
      <c r="BB230" s="38">
        <f t="shared" si="282"/>
        <v>999999999</v>
      </c>
      <c r="BC230" s="38">
        <f t="shared" si="282"/>
        <v>999999999</v>
      </c>
      <c r="BD230" s="38">
        <f t="shared" si="282"/>
        <v>999999999</v>
      </c>
      <c r="BE230" s="38">
        <f t="shared" si="282"/>
        <v>999999999</v>
      </c>
      <c r="BF230" s="38">
        <f t="shared" si="282"/>
        <v>999999999</v>
      </c>
      <c r="BG230" s="38">
        <f t="shared" si="282"/>
        <v>0</v>
      </c>
      <c r="BH230" s="38">
        <f t="shared" si="282"/>
        <v>999999999</v>
      </c>
      <c r="BI230" s="38">
        <f t="shared" si="282"/>
        <v>999999999</v>
      </c>
      <c r="BJ230" s="38">
        <f t="shared" si="282"/>
        <v>999999999</v>
      </c>
      <c r="BK230" s="38">
        <f t="shared" si="282"/>
        <v>999999999</v>
      </c>
      <c r="BL230" s="38">
        <f t="shared" si="282"/>
        <v>999999999</v>
      </c>
      <c r="BM230" s="38">
        <f t="shared" si="282"/>
        <v>999999999</v>
      </c>
      <c r="BN230" s="38">
        <f t="shared" si="282"/>
        <v>999999999</v>
      </c>
      <c r="BO230" s="38">
        <f aca="true" t="shared" si="283" ref="BO230:DZ230">IF(BO194=BO219,BO66,0)</f>
        <v>999999999</v>
      </c>
      <c r="BP230" s="38">
        <f t="shared" si="283"/>
        <v>999999999</v>
      </c>
      <c r="BQ230" s="38">
        <f t="shared" si="283"/>
        <v>0</v>
      </c>
      <c r="BR230" s="38">
        <f t="shared" si="283"/>
        <v>0</v>
      </c>
      <c r="BS230" s="38">
        <f t="shared" si="283"/>
        <v>0</v>
      </c>
      <c r="BT230" s="38">
        <f t="shared" si="283"/>
        <v>999999999</v>
      </c>
      <c r="BU230" s="38">
        <f t="shared" si="283"/>
        <v>999999999</v>
      </c>
      <c r="BV230" s="38">
        <f t="shared" si="283"/>
        <v>999999999</v>
      </c>
      <c r="BW230" s="38">
        <f t="shared" si="283"/>
        <v>999999999</v>
      </c>
      <c r="BX230" s="38">
        <f t="shared" si="283"/>
        <v>999999999</v>
      </c>
      <c r="BY230" s="38">
        <f t="shared" si="283"/>
        <v>999999999</v>
      </c>
      <c r="BZ230" s="38">
        <f t="shared" si="283"/>
        <v>999999999</v>
      </c>
      <c r="CA230" s="38">
        <f t="shared" si="283"/>
        <v>999999999</v>
      </c>
      <c r="CB230" s="38">
        <f t="shared" si="283"/>
        <v>999999999</v>
      </c>
      <c r="CC230" s="38">
        <f t="shared" si="283"/>
        <v>999999999</v>
      </c>
      <c r="CD230" s="38">
        <f t="shared" si="283"/>
        <v>0</v>
      </c>
      <c r="CE230" s="38">
        <f t="shared" si="283"/>
        <v>999999999</v>
      </c>
      <c r="CF230" s="38">
        <f t="shared" si="283"/>
        <v>0</v>
      </c>
      <c r="CG230" s="38">
        <f t="shared" si="283"/>
        <v>999999999</v>
      </c>
      <c r="CH230" s="38">
        <f t="shared" si="283"/>
        <v>999999999</v>
      </c>
      <c r="CI230" s="38">
        <f t="shared" si="283"/>
        <v>999999999</v>
      </c>
      <c r="CJ230" s="38">
        <f t="shared" si="283"/>
        <v>0</v>
      </c>
      <c r="CK230" s="38">
        <f t="shared" si="283"/>
        <v>0</v>
      </c>
      <c r="CL230" s="38">
        <f t="shared" si="283"/>
        <v>999999999</v>
      </c>
      <c r="CM230" s="38">
        <f t="shared" si="283"/>
        <v>999999999</v>
      </c>
      <c r="CN230" s="38">
        <f t="shared" si="283"/>
        <v>999999999</v>
      </c>
      <c r="CO230" s="38">
        <f t="shared" si="283"/>
        <v>999999999</v>
      </c>
      <c r="CP230" s="38">
        <f t="shared" si="283"/>
        <v>999999999</v>
      </c>
      <c r="CQ230" s="38">
        <f t="shared" si="283"/>
        <v>0</v>
      </c>
      <c r="CR230" s="38">
        <f t="shared" si="283"/>
        <v>999999999</v>
      </c>
      <c r="CS230" s="38">
        <f t="shared" si="283"/>
        <v>0</v>
      </c>
      <c r="CT230" s="38">
        <f t="shared" si="283"/>
        <v>0</v>
      </c>
      <c r="CU230" s="38">
        <f t="shared" si="283"/>
        <v>0</v>
      </c>
      <c r="CV230" s="38">
        <f t="shared" si="283"/>
        <v>0</v>
      </c>
      <c r="CW230" s="38">
        <f t="shared" si="283"/>
        <v>999999999</v>
      </c>
      <c r="CX230" s="38">
        <f t="shared" si="283"/>
        <v>999999999</v>
      </c>
      <c r="CY230" s="38">
        <f t="shared" si="283"/>
        <v>999999999</v>
      </c>
      <c r="CZ230" s="38">
        <f t="shared" si="283"/>
        <v>999999999</v>
      </c>
      <c r="DA230" s="38">
        <f t="shared" si="283"/>
        <v>999999999</v>
      </c>
      <c r="DB230" s="38">
        <f t="shared" si="283"/>
        <v>0</v>
      </c>
      <c r="DC230" s="38">
        <f t="shared" si="283"/>
        <v>0</v>
      </c>
      <c r="DD230" s="38">
        <f t="shared" si="283"/>
        <v>999999999</v>
      </c>
      <c r="DE230" s="38">
        <f t="shared" si="283"/>
        <v>999999999</v>
      </c>
      <c r="DF230" s="38">
        <f t="shared" si="283"/>
        <v>999999999</v>
      </c>
      <c r="DG230" s="38">
        <f t="shared" si="283"/>
        <v>999999999</v>
      </c>
      <c r="DH230" s="38">
        <f t="shared" si="283"/>
        <v>999999999</v>
      </c>
      <c r="DI230" s="38">
        <f t="shared" si="283"/>
        <v>0</v>
      </c>
      <c r="DJ230" s="38">
        <f t="shared" si="283"/>
        <v>999999999</v>
      </c>
      <c r="DK230" s="38">
        <f t="shared" si="283"/>
        <v>999999999</v>
      </c>
      <c r="DL230" s="38">
        <f t="shared" si="283"/>
        <v>999999999</v>
      </c>
      <c r="DM230" s="38">
        <f t="shared" si="283"/>
        <v>999999999</v>
      </c>
      <c r="DN230" s="38">
        <f t="shared" si="283"/>
        <v>0</v>
      </c>
      <c r="DO230" s="38">
        <f t="shared" si="283"/>
        <v>0</v>
      </c>
      <c r="DP230" s="38">
        <f t="shared" si="283"/>
        <v>0</v>
      </c>
      <c r="DQ230" s="38">
        <f t="shared" si="283"/>
        <v>0</v>
      </c>
      <c r="DR230" s="38">
        <f t="shared" si="283"/>
        <v>0</v>
      </c>
      <c r="DS230" s="38">
        <f t="shared" si="283"/>
        <v>999999999</v>
      </c>
      <c r="DT230" s="38">
        <f t="shared" si="283"/>
        <v>999999999</v>
      </c>
      <c r="DU230" s="38">
        <f t="shared" si="283"/>
        <v>999999999</v>
      </c>
      <c r="DV230" s="38">
        <f t="shared" si="283"/>
        <v>999999999</v>
      </c>
      <c r="DW230" s="38">
        <f t="shared" si="283"/>
        <v>999999999</v>
      </c>
      <c r="DX230" s="38">
        <f t="shared" si="283"/>
        <v>999999999</v>
      </c>
      <c r="DY230" s="38">
        <f t="shared" si="283"/>
        <v>999999999</v>
      </c>
      <c r="DZ230" s="38">
        <f t="shared" si="283"/>
        <v>0</v>
      </c>
      <c r="EA230" s="38">
        <f aca="true" t="shared" si="284" ref="EA230:FX230">IF(EA194=EA219,EA66,0)</f>
        <v>999999999</v>
      </c>
      <c r="EB230" s="38">
        <f t="shared" si="284"/>
        <v>0</v>
      </c>
      <c r="EC230" s="38">
        <f t="shared" si="284"/>
        <v>999999999</v>
      </c>
      <c r="ED230" s="38">
        <f t="shared" si="284"/>
        <v>999999999</v>
      </c>
      <c r="EE230" s="38">
        <f t="shared" si="284"/>
        <v>999999999</v>
      </c>
      <c r="EF230" s="38">
        <f t="shared" si="284"/>
        <v>999999999</v>
      </c>
      <c r="EG230" s="38">
        <f t="shared" si="284"/>
        <v>999999999</v>
      </c>
      <c r="EH230" s="38">
        <f t="shared" si="284"/>
        <v>999999999</v>
      </c>
      <c r="EI230" s="38">
        <f t="shared" si="284"/>
        <v>0</v>
      </c>
      <c r="EJ230" s="38">
        <f t="shared" si="284"/>
        <v>999999999</v>
      </c>
      <c r="EK230" s="38">
        <f t="shared" si="284"/>
        <v>999999999</v>
      </c>
      <c r="EL230" s="38">
        <f t="shared" si="284"/>
        <v>0</v>
      </c>
      <c r="EM230" s="38">
        <f t="shared" si="284"/>
        <v>999999999</v>
      </c>
      <c r="EN230" s="38">
        <f t="shared" si="284"/>
        <v>999999999</v>
      </c>
      <c r="EO230" s="38">
        <f t="shared" si="284"/>
        <v>0</v>
      </c>
      <c r="EP230" s="38">
        <f t="shared" si="284"/>
        <v>999999999</v>
      </c>
      <c r="EQ230" s="38">
        <f t="shared" si="284"/>
        <v>0</v>
      </c>
      <c r="ER230" s="38">
        <f t="shared" si="284"/>
        <v>999999999</v>
      </c>
      <c r="ES230" s="38">
        <f t="shared" si="284"/>
        <v>999999999</v>
      </c>
      <c r="ET230" s="38">
        <f t="shared" si="284"/>
        <v>999999999</v>
      </c>
      <c r="EU230" s="38">
        <f t="shared" si="284"/>
        <v>999999999</v>
      </c>
      <c r="EV230" s="38">
        <f t="shared" si="284"/>
        <v>999999999</v>
      </c>
      <c r="EW230" s="38">
        <f t="shared" si="284"/>
        <v>0</v>
      </c>
      <c r="EX230" s="38">
        <f t="shared" si="284"/>
        <v>999999999</v>
      </c>
      <c r="EY230" s="38">
        <f t="shared" si="284"/>
        <v>0</v>
      </c>
      <c r="EZ230" s="38">
        <f t="shared" si="284"/>
        <v>999999999</v>
      </c>
      <c r="FA230" s="38">
        <f t="shared" si="284"/>
        <v>999999999</v>
      </c>
      <c r="FB230" s="38">
        <f t="shared" si="284"/>
        <v>999999999</v>
      </c>
      <c r="FC230" s="38">
        <f t="shared" si="284"/>
        <v>999999999</v>
      </c>
      <c r="FD230" s="38">
        <f t="shared" si="284"/>
        <v>999999999</v>
      </c>
      <c r="FE230" s="38">
        <f t="shared" si="284"/>
        <v>999999999</v>
      </c>
      <c r="FF230" s="38">
        <f t="shared" si="284"/>
        <v>999999999</v>
      </c>
      <c r="FG230" s="38">
        <f t="shared" si="284"/>
        <v>0</v>
      </c>
      <c r="FH230" s="38">
        <f t="shared" si="284"/>
        <v>999999999</v>
      </c>
      <c r="FI230" s="38">
        <f t="shared" si="284"/>
        <v>0</v>
      </c>
      <c r="FJ230" s="38">
        <f t="shared" si="284"/>
        <v>999999999</v>
      </c>
      <c r="FK230" s="38">
        <f t="shared" si="284"/>
        <v>999999999</v>
      </c>
      <c r="FL230" s="38">
        <f t="shared" si="284"/>
        <v>999999999</v>
      </c>
      <c r="FM230" s="38">
        <f t="shared" si="284"/>
        <v>999999999</v>
      </c>
      <c r="FN230" s="38">
        <f t="shared" si="284"/>
        <v>0</v>
      </c>
      <c r="FO230" s="38">
        <f t="shared" si="284"/>
        <v>0</v>
      </c>
      <c r="FP230" s="38">
        <f t="shared" si="284"/>
        <v>999999999</v>
      </c>
      <c r="FQ230" s="38">
        <f t="shared" si="284"/>
        <v>0</v>
      </c>
      <c r="FR230" s="38">
        <f t="shared" si="284"/>
        <v>0</v>
      </c>
      <c r="FS230" s="38">
        <f t="shared" si="284"/>
        <v>0</v>
      </c>
      <c r="FT230" s="38">
        <f t="shared" si="284"/>
        <v>999999999</v>
      </c>
      <c r="FU230" s="38">
        <f t="shared" si="284"/>
        <v>999999999</v>
      </c>
      <c r="FV230" s="38">
        <f t="shared" si="284"/>
        <v>0</v>
      </c>
      <c r="FW230" s="38">
        <f t="shared" si="284"/>
        <v>999999999</v>
      </c>
      <c r="FX230" s="38">
        <f t="shared" si="284"/>
        <v>0</v>
      </c>
      <c r="FY230" s="38"/>
      <c r="FZ230" s="38"/>
      <c r="GA230" s="38"/>
      <c r="GB230" s="38"/>
      <c r="GC230" s="38"/>
      <c r="GD230" s="38"/>
      <c r="GG230" s="12"/>
    </row>
    <row r="231" spans="1:189" ht="15">
      <c r="A231" s="11" t="s">
        <v>569</v>
      </c>
      <c r="B231" s="2" t="s">
        <v>570</v>
      </c>
      <c r="C231" s="38">
        <f>IF(MIN((C227-C229),(C230-C229))&gt;0,ROUND(MIN((C227-C229),(C230-C229)),2),0)</f>
        <v>154634.97</v>
      </c>
      <c r="D231" s="38">
        <f aca="true" t="shared" si="285" ref="D231:BO231">IF(MIN((D227-D229),(D230-D229))&gt;0,ROUND(MIN((D227-D229),(D230-D229)),2),0)</f>
        <v>0</v>
      </c>
      <c r="E231" s="38">
        <f t="shared" si="285"/>
        <v>0</v>
      </c>
      <c r="F231" s="38">
        <f t="shared" si="285"/>
        <v>232269.84</v>
      </c>
      <c r="G231" s="38">
        <f t="shared" si="285"/>
        <v>4765.29</v>
      </c>
      <c r="H231" s="38">
        <f t="shared" si="285"/>
        <v>24440.52</v>
      </c>
      <c r="I231" s="38">
        <f t="shared" si="285"/>
        <v>865395.76</v>
      </c>
      <c r="J231" s="38">
        <f t="shared" si="285"/>
        <v>101443.36</v>
      </c>
      <c r="K231" s="38">
        <f t="shared" si="285"/>
        <v>20848.4</v>
      </c>
      <c r="L231" s="38">
        <f t="shared" si="285"/>
        <v>217219.62</v>
      </c>
      <c r="M231" s="38">
        <f t="shared" si="285"/>
        <v>111508.6</v>
      </c>
      <c r="N231" s="38">
        <f t="shared" si="285"/>
        <v>129675.68</v>
      </c>
      <c r="O231" s="38">
        <f t="shared" si="285"/>
        <v>115724.87</v>
      </c>
      <c r="P231" s="38">
        <f t="shared" si="285"/>
        <v>6929</v>
      </c>
      <c r="Q231" s="38">
        <f t="shared" si="285"/>
        <v>61556.67</v>
      </c>
      <c r="R231" s="38">
        <f t="shared" si="285"/>
        <v>66667.8</v>
      </c>
      <c r="S231" s="38">
        <f t="shared" si="285"/>
        <v>32989.24</v>
      </c>
      <c r="T231" s="38">
        <f t="shared" si="285"/>
        <v>26386.01</v>
      </c>
      <c r="U231" s="38">
        <f t="shared" si="285"/>
        <v>2437.29</v>
      </c>
      <c r="V231" s="38">
        <f t="shared" si="285"/>
        <v>13348.94</v>
      </c>
      <c r="W231" s="39">
        <f t="shared" si="285"/>
        <v>41526.15</v>
      </c>
      <c r="X231" s="38">
        <f t="shared" si="285"/>
        <v>2693.5</v>
      </c>
      <c r="Y231" s="38">
        <f t="shared" si="285"/>
        <v>30580.14</v>
      </c>
      <c r="Z231" s="38">
        <f t="shared" si="285"/>
        <v>11069.05</v>
      </c>
      <c r="AA231" s="38">
        <f t="shared" si="285"/>
        <v>157660.31</v>
      </c>
      <c r="AB231" s="38">
        <f t="shared" si="285"/>
        <v>0</v>
      </c>
      <c r="AC231" s="38">
        <f t="shared" si="285"/>
        <v>57153.92</v>
      </c>
      <c r="AD231" s="38">
        <f t="shared" si="285"/>
        <v>57418.56</v>
      </c>
      <c r="AE231" s="38">
        <f t="shared" si="285"/>
        <v>0</v>
      </c>
      <c r="AF231" s="38">
        <f t="shared" si="285"/>
        <v>43668.08</v>
      </c>
      <c r="AG231" s="38">
        <f t="shared" si="285"/>
        <v>46229.9</v>
      </c>
      <c r="AH231" s="38">
        <f t="shared" si="285"/>
        <v>0</v>
      </c>
      <c r="AI231" s="38">
        <f t="shared" si="285"/>
        <v>0</v>
      </c>
      <c r="AJ231" s="38">
        <f t="shared" si="285"/>
        <v>60432.77</v>
      </c>
      <c r="AK231" s="38">
        <f t="shared" si="285"/>
        <v>0</v>
      </c>
      <c r="AL231" s="38">
        <f t="shared" si="285"/>
        <v>0</v>
      </c>
      <c r="AM231" s="38">
        <f t="shared" si="285"/>
        <v>14228.59</v>
      </c>
      <c r="AN231" s="38">
        <f t="shared" si="285"/>
        <v>59651.16</v>
      </c>
      <c r="AO231" s="38">
        <f t="shared" si="285"/>
        <v>51670.43</v>
      </c>
      <c r="AP231" s="38">
        <f t="shared" si="285"/>
        <v>575317.58</v>
      </c>
      <c r="AQ231" s="38">
        <f t="shared" si="285"/>
        <v>18487.63</v>
      </c>
      <c r="AR231" s="38">
        <f t="shared" si="285"/>
        <v>312099.57</v>
      </c>
      <c r="AS231" s="38">
        <f t="shared" si="285"/>
        <v>6341.46</v>
      </c>
      <c r="AT231" s="38">
        <f t="shared" si="285"/>
        <v>29330.57</v>
      </c>
      <c r="AU231" s="38">
        <f t="shared" si="285"/>
        <v>0</v>
      </c>
      <c r="AV231" s="38">
        <f t="shared" si="285"/>
        <v>100.65</v>
      </c>
      <c r="AW231" s="38">
        <f t="shared" si="285"/>
        <v>60162.24</v>
      </c>
      <c r="AX231" s="38">
        <f t="shared" si="285"/>
        <v>0</v>
      </c>
      <c r="AY231" s="38">
        <f t="shared" si="285"/>
        <v>31805.64</v>
      </c>
      <c r="AZ231" s="38">
        <f t="shared" si="285"/>
        <v>0</v>
      </c>
      <c r="BA231" s="38">
        <f t="shared" si="285"/>
        <v>68026.24</v>
      </c>
      <c r="BB231" s="38">
        <f t="shared" si="285"/>
        <v>49780.25</v>
      </c>
      <c r="BC231" s="38">
        <f t="shared" si="285"/>
        <v>530690.61</v>
      </c>
      <c r="BD231" s="38">
        <f t="shared" si="285"/>
        <v>14074.12</v>
      </c>
      <c r="BE231" s="38">
        <f t="shared" si="285"/>
        <v>10657.62</v>
      </c>
      <c r="BF231" s="38">
        <f t="shared" si="285"/>
        <v>170788.45</v>
      </c>
      <c r="BG231" s="38">
        <f t="shared" si="285"/>
        <v>0</v>
      </c>
      <c r="BH231" s="38">
        <f t="shared" si="285"/>
        <v>13566.3</v>
      </c>
      <c r="BI231" s="38">
        <f t="shared" si="285"/>
        <v>106982.83</v>
      </c>
      <c r="BJ231" s="38">
        <f t="shared" si="285"/>
        <v>28293.05</v>
      </c>
      <c r="BK231" s="38">
        <f t="shared" si="285"/>
        <v>13373.42</v>
      </c>
      <c r="BL231" s="38">
        <f t="shared" si="285"/>
        <v>10906.6</v>
      </c>
      <c r="BM231" s="38">
        <f t="shared" si="285"/>
        <v>49753.27</v>
      </c>
      <c r="BN231" s="38">
        <f t="shared" si="285"/>
        <v>13385.54</v>
      </c>
      <c r="BO231" s="38">
        <f t="shared" si="285"/>
        <v>1197.75</v>
      </c>
      <c r="BP231" s="38">
        <f aca="true" t="shared" si="286" ref="BP231:EA231">IF(MIN((BP227-BP229),(BP230-BP229))&gt;0,ROUND(MIN((BP227-BP229),(BP230-BP229)),2),0)</f>
        <v>25624.84</v>
      </c>
      <c r="BQ231" s="38">
        <f t="shared" si="286"/>
        <v>0</v>
      </c>
      <c r="BR231" s="38">
        <f t="shared" si="286"/>
        <v>0</v>
      </c>
      <c r="BS231" s="38">
        <f t="shared" si="286"/>
        <v>0</v>
      </c>
      <c r="BT231" s="38">
        <f t="shared" si="286"/>
        <v>9549.46</v>
      </c>
      <c r="BU231" s="38">
        <f t="shared" si="286"/>
        <v>49513.89</v>
      </c>
      <c r="BV231" s="38">
        <f t="shared" si="286"/>
        <v>44636.07</v>
      </c>
      <c r="BW231" s="38">
        <f t="shared" si="286"/>
        <v>16873.6</v>
      </c>
      <c r="BX231" s="38">
        <f t="shared" si="286"/>
        <v>11525.1</v>
      </c>
      <c r="BY231" s="38">
        <f t="shared" si="286"/>
        <v>18215.43</v>
      </c>
      <c r="BZ231" s="38">
        <f t="shared" si="286"/>
        <v>66647.73</v>
      </c>
      <c r="CA231" s="38">
        <f t="shared" si="286"/>
        <v>42723.01</v>
      </c>
      <c r="CB231" s="38">
        <f t="shared" si="286"/>
        <v>393944.42</v>
      </c>
      <c r="CC231" s="38">
        <f t="shared" si="286"/>
        <v>13178.24</v>
      </c>
      <c r="CD231" s="38">
        <f t="shared" si="286"/>
        <v>0</v>
      </c>
      <c r="CE231" s="38">
        <f t="shared" si="286"/>
        <v>14386.08</v>
      </c>
      <c r="CF231" s="38">
        <f t="shared" si="286"/>
        <v>0</v>
      </c>
      <c r="CG231" s="38">
        <f t="shared" si="286"/>
        <v>59799.77</v>
      </c>
      <c r="CH231" s="38">
        <f t="shared" si="286"/>
        <v>13469.39</v>
      </c>
      <c r="CI231" s="38">
        <f t="shared" si="286"/>
        <v>27202.69</v>
      </c>
      <c r="CJ231" s="38">
        <f t="shared" si="286"/>
        <v>0</v>
      </c>
      <c r="CK231" s="38">
        <f t="shared" si="286"/>
        <v>0</v>
      </c>
      <c r="CL231" s="38">
        <f t="shared" si="286"/>
        <v>39916.09</v>
      </c>
      <c r="CM231" s="38">
        <f t="shared" si="286"/>
        <v>56085.59</v>
      </c>
      <c r="CN231" s="38">
        <f t="shared" si="286"/>
        <v>151107.73</v>
      </c>
      <c r="CO231" s="38">
        <f t="shared" si="286"/>
        <v>83801.83</v>
      </c>
      <c r="CP231" s="38">
        <f t="shared" si="286"/>
        <v>4945.91</v>
      </c>
      <c r="CQ231" s="38">
        <f t="shared" si="286"/>
        <v>0</v>
      </c>
      <c r="CR231" s="38">
        <f t="shared" si="286"/>
        <v>33163.21</v>
      </c>
      <c r="CS231" s="38">
        <f t="shared" si="286"/>
        <v>0</v>
      </c>
      <c r="CT231" s="38">
        <f t="shared" si="286"/>
        <v>0</v>
      </c>
      <c r="CU231" s="38">
        <f t="shared" si="286"/>
        <v>0</v>
      </c>
      <c r="CV231" s="38">
        <f t="shared" si="286"/>
        <v>0</v>
      </c>
      <c r="CW231" s="38">
        <f t="shared" si="286"/>
        <v>57032.13</v>
      </c>
      <c r="CX231" s="38">
        <f t="shared" si="286"/>
        <v>33669.79</v>
      </c>
      <c r="CY231" s="38">
        <f t="shared" si="286"/>
        <v>88642.25</v>
      </c>
      <c r="CZ231" s="38">
        <f t="shared" si="286"/>
        <v>8858.35</v>
      </c>
      <c r="DA231" s="38">
        <f t="shared" si="286"/>
        <v>32609.47</v>
      </c>
      <c r="DB231" s="38">
        <f t="shared" si="286"/>
        <v>0</v>
      </c>
      <c r="DC231" s="38">
        <f t="shared" si="286"/>
        <v>0</v>
      </c>
      <c r="DD231" s="38">
        <f t="shared" si="286"/>
        <v>39572.47</v>
      </c>
      <c r="DE231" s="38">
        <f t="shared" si="286"/>
        <v>3084.43</v>
      </c>
      <c r="DF231" s="38">
        <f t="shared" si="286"/>
        <v>102726.38</v>
      </c>
      <c r="DG231" s="38">
        <f t="shared" si="286"/>
        <v>12321.81</v>
      </c>
      <c r="DH231" s="38">
        <f t="shared" si="286"/>
        <v>3359.57</v>
      </c>
      <c r="DI231" s="38">
        <f t="shared" si="286"/>
        <v>0</v>
      </c>
      <c r="DJ231" s="38">
        <f t="shared" si="286"/>
        <v>40837.1</v>
      </c>
      <c r="DK231" s="38">
        <f t="shared" si="286"/>
        <v>10677.74</v>
      </c>
      <c r="DL231" s="38">
        <f t="shared" si="286"/>
        <v>179014.02</v>
      </c>
      <c r="DM231" s="38">
        <f t="shared" si="286"/>
        <v>24361.5</v>
      </c>
      <c r="DN231" s="38">
        <f t="shared" si="286"/>
        <v>0</v>
      </c>
      <c r="DO231" s="38">
        <f t="shared" si="286"/>
        <v>0</v>
      </c>
      <c r="DP231" s="38">
        <f t="shared" si="286"/>
        <v>0</v>
      </c>
      <c r="DQ231" s="38">
        <f t="shared" si="286"/>
        <v>0</v>
      </c>
      <c r="DR231" s="38">
        <f t="shared" si="286"/>
        <v>0</v>
      </c>
      <c r="DS231" s="38">
        <f t="shared" si="286"/>
        <v>25953.04</v>
      </c>
      <c r="DT231" s="38">
        <f t="shared" si="286"/>
        <v>31826.52</v>
      </c>
      <c r="DU231" s="38">
        <f t="shared" si="286"/>
        <v>28661.1</v>
      </c>
      <c r="DV231" s="38">
        <f t="shared" si="286"/>
        <v>17390.13</v>
      </c>
      <c r="DW231" s="38">
        <f t="shared" si="286"/>
        <v>34129.58</v>
      </c>
      <c r="DX231" s="38">
        <f t="shared" si="286"/>
        <v>85531.51</v>
      </c>
      <c r="DY231" s="38">
        <f t="shared" si="286"/>
        <v>32382.83</v>
      </c>
      <c r="DZ231" s="38">
        <f t="shared" si="286"/>
        <v>0</v>
      </c>
      <c r="EA231" s="38">
        <f t="shared" si="286"/>
        <v>3438.38</v>
      </c>
      <c r="EB231" s="38">
        <f aca="true" t="shared" si="287" ref="EB231:FX231">IF(MIN((EB227-EB229),(EB230-EB229))&gt;0,ROUND(MIN((EB227-EB229),(EB230-EB229)),2),0)</f>
        <v>0</v>
      </c>
      <c r="EC231" s="38">
        <f t="shared" si="287"/>
        <v>4320.29</v>
      </c>
      <c r="ED231" s="38">
        <f t="shared" si="287"/>
        <v>40996.89</v>
      </c>
      <c r="EE231" s="38">
        <f t="shared" si="287"/>
        <v>19851.96</v>
      </c>
      <c r="EF231" s="38">
        <f t="shared" si="287"/>
        <v>61230.89</v>
      </c>
      <c r="EG231" s="38">
        <f t="shared" si="287"/>
        <v>36873.03</v>
      </c>
      <c r="EH231" s="38">
        <f t="shared" si="287"/>
        <v>61283.13</v>
      </c>
      <c r="EI231" s="38">
        <f t="shared" si="287"/>
        <v>0</v>
      </c>
      <c r="EJ231" s="38">
        <f t="shared" si="287"/>
        <v>47422.26</v>
      </c>
      <c r="EK231" s="38">
        <f t="shared" si="287"/>
        <v>35177.82</v>
      </c>
      <c r="EL231" s="38">
        <f t="shared" si="287"/>
        <v>0</v>
      </c>
      <c r="EM231" s="38">
        <f t="shared" si="287"/>
        <v>99059.49</v>
      </c>
      <c r="EN231" s="38">
        <f t="shared" si="287"/>
        <v>111683.33</v>
      </c>
      <c r="EO231" s="38">
        <f t="shared" si="287"/>
        <v>0</v>
      </c>
      <c r="EP231" s="38">
        <f t="shared" si="287"/>
        <v>62405.26</v>
      </c>
      <c r="EQ231" s="38">
        <f t="shared" si="287"/>
        <v>0</v>
      </c>
      <c r="ER231" s="38">
        <f t="shared" si="287"/>
        <v>68748.16</v>
      </c>
      <c r="ES231" s="38">
        <f t="shared" si="287"/>
        <v>9890.35</v>
      </c>
      <c r="ET231" s="38">
        <f t="shared" si="287"/>
        <v>8331.87</v>
      </c>
      <c r="EU231" s="38">
        <f t="shared" si="287"/>
        <v>83584.01</v>
      </c>
      <c r="EV231" s="38">
        <f t="shared" si="287"/>
        <v>4872.83</v>
      </c>
      <c r="EW231" s="38">
        <f t="shared" si="287"/>
        <v>0</v>
      </c>
      <c r="EX231" s="38">
        <f t="shared" si="287"/>
        <v>44158.4</v>
      </c>
      <c r="EY231" s="38">
        <f t="shared" si="287"/>
        <v>0</v>
      </c>
      <c r="EZ231" s="38">
        <f t="shared" si="287"/>
        <v>495.62</v>
      </c>
      <c r="FA231" s="38">
        <f t="shared" si="287"/>
        <v>37612.1</v>
      </c>
      <c r="FB231" s="38">
        <f t="shared" si="287"/>
        <v>101321.8</v>
      </c>
      <c r="FC231" s="38">
        <f t="shared" si="287"/>
        <v>52582.89</v>
      </c>
      <c r="FD231" s="38">
        <f t="shared" si="287"/>
        <v>59243.46</v>
      </c>
      <c r="FE231" s="38">
        <f t="shared" si="287"/>
        <v>4628.71</v>
      </c>
      <c r="FF231" s="38">
        <f t="shared" si="287"/>
        <v>8316.05</v>
      </c>
      <c r="FG231" s="38">
        <f t="shared" si="287"/>
        <v>0</v>
      </c>
      <c r="FH231" s="38">
        <f t="shared" si="287"/>
        <v>1356.02</v>
      </c>
      <c r="FI231" s="38">
        <f t="shared" si="287"/>
        <v>0</v>
      </c>
      <c r="FJ231" s="38">
        <f t="shared" si="287"/>
        <v>22312.51</v>
      </c>
      <c r="FK231" s="38">
        <f t="shared" si="287"/>
        <v>58553.22</v>
      </c>
      <c r="FL231" s="38">
        <f t="shared" si="287"/>
        <v>44220.99</v>
      </c>
      <c r="FM231" s="38">
        <f t="shared" si="287"/>
        <v>29599.2</v>
      </c>
      <c r="FN231" s="38">
        <f t="shared" si="287"/>
        <v>0</v>
      </c>
      <c r="FO231" s="38">
        <f t="shared" si="287"/>
        <v>0</v>
      </c>
      <c r="FP231" s="38">
        <f t="shared" si="287"/>
        <v>27703.11</v>
      </c>
      <c r="FQ231" s="38">
        <f t="shared" si="287"/>
        <v>0</v>
      </c>
      <c r="FR231" s="38">
        <f t="shared" si="287"/>
        <v>0</v>
      </c>
      <c r="FS231" s="38">
        <f t="shared" si="287"/>
        <v>0</v>
      </c>
      <c r="FT231" s="38">
        <f t="shared" si="287"/>
        <v>22977.37</v>
      </c>
      <c r="FU231" s="38">
        <f t="shared" si="287"/>
        <v>38525.41</v>
      </c>
      <c r="FV231" s="38">
        <f t="shared" si="287"/>
        <v>0</v>
      </c>
      <c r="FW231" s="38">
        <f t="shared" si="287"/>
        <v>2722.1</v>
      </c>
      <c r="FX231" s="38">
        <f t="shared" si="287"/>
        <v>0</v>
      </c>
      <c r="FY231" s="38"/>
      <c r="FZ231" s="38"/>
      <c r="GA231" s="38"/>
      <c r="GB231" s="38"/>
      <c r="GC231" s="38"/>
      <c r="GD231" s="38"/>
      <c r="GG231" s="12"/>
    </row>
    <row r="232" spans="1:189" ht="15">
      <c r="A232" s="40"/>
      <c r="B232" s="2" t="s">
        <v>571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9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60"/>
      <c r="GA232" s="60"/>
      <c r="GB232" s="38"/>
      <c r="GC232" s="38"/>
      <c r="GD232" s="38"/>
      <c r="GG232" s="12"/>
    </row>
    <row r="233" spans="1:189" ht="15">
      <c r="A233" s="40"/>
      <c r="B233" s="2" t="s">
        <v>572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9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60"/>
      <c r="GC233" s="60"/>
      <c r="GD233" s="60"/>
      <c r="GG233" s="12"/>
    </row>
    <row r="234" spans="1:189" ht="15">
      <c r="A234" s="40"/>
      <c r="B234" s="2" t="s">
        <v>573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9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60">
        <f>SUM(C235:FX235)</f>
        <v>8321796.519999993</v>
      </c>
      <c r="GA234" s="60"/>
      <c r="GB234" s="38"/>
      <c r="GC234" s="38"/>
      <c r="GD234" s="38"/>
      <c r="GG234" s="12"/>
    </row>
    <row r="235" spans="1:189" ht="15">
      <c r="A235" s="11" t="s">
        <v>574</v>
      </c>
      <c r="B235" s="2" t="s">
        <v>575</v>
      </c>
      <c r="C235" s="38">
        <f aca="true" t="shared" si="288" ref="C235:BN235">MIN(C71,C231)</f>
        <v>154634.97</v>
      </c>
      <c r="D235" s="38">
        <f t="shared" si="288"/>
        <v>0</v>
      </c>
      <c r="E235" s="38">
        <f t="shared" si="288"/>
        <v>0</v>
      </c>
      <c r="F235" s="38">
        <f t="shared" si="288"/>
        <v>232269.84</v>
      </c>
      <c r="G235" s="38">
        <f t="shared" si="288"/>
        <v>4765.29</v>
      </c>
      <c r="H235" s="38">
        <f t="shared" si="288"/>
        <v>24440.52</v>
      </c>
      <c r="I235" s="38">
        <f t="shared" si="288"/>
        <v>865395.76</v>
      </c>
      <c r="J235" s="38">
        <f t="shared" si="288"/>
        <v>101443.36</v>
      </c>
      <c r="K235" s="38">
        <f t="shared" si="288"/>
        <v>20848.4</v>
      </c>
      <c r="L235" s="38">
        <f t="shared" si="288"/>
        <v>217219.62</v>
      </c>
      <c r="M235" s="38">
        <f t="shared" si="288"/>
        <v>111508.6</v>
      </c>
      <c r="N235" s="38">
        <f t="shared" si="288"/>
        <v>129675.68</v>
      </c>
      <c r="O235" s="38">
        <f t="shared" si="288"/>
        <v>115724.87</v>
      </c>
      <c r="P235" s="38">
        <f t="shared" si="288"/>
        <v>6929</v>
      </c>
      <c r="Q235" s="38">
        <f t="shared" si="288"/>
        <v>61556.67</v>
      </c>
      <c r="R235" s="38">
        <f t="shared" si="288"/>
        <v>66667.8</v>
      </c>
      <c r="S235" s="38">
        <f t="shared" si="288"/>
        <v>32989.24</v>
      </c>
      <c r="T235" s="38">
        <f t="shared" si="288"/>
        <v>26386.01</v>
      </c>
      <c r="U235" s="38">
        <f t="shared" si="288"/>
        <v>2437.29</v>
      </c>
      <c r="V235" s="38">
        <f t="shared" si="288"/>
        <v>13348.94</v>
      </c>
      <c r="W235" s="39">
        <f t="shared" si="288"/>
        <v>41526.15</v>
      </c>
      <c r="X235" s="38">
        <f t="shared" si="288"/>
        <v>2693.5</v>
      </c>
      <c r="Y235" s="38">
        <f t="shared" si="288"/>
        <v>30580.14</v>
      </c>
      <c r="Z235" s="38">
        <f t="shared" si="288"/>
        <v>11069.05</v>
      </c>
      <c r="AA235" s="38">
        <f t="shared" si="288"/>
        <v>157660.31</v>
      </c>
      <c r="AB235" s="38">
        <f t="shared" si="288"/>
        <v>0</v>
      </c>
      <c r="AC235" s="38">
        <f t="shared" si="288"/>
        <v>57153.92</v>
      </c>
      <c r="AD235" s="38">
        <f t="shared" si="288"/>
        <v>57418.56</v>
      </c>
      <c r="AE235" s="38">
        <f t="shared" si="288"/>
        <v>0</v>
      </c>
      <c r="AF235" s="38">
        <f t="shared" si="288"/>
        <v>43668.08</v>
      </c>
      <c r="AG235" s="38">
        <f t="shared" si="288"/>
        <v>46229.9</v>
      </c>
      <c r="AH235" s="38">
        <f t="shared" si="288"/>
        <v>0</v>
      </c>
      <c r="AI235" s="38">
        <f t="shared" si="288"/>
        <v>0</v>
      </c>
      <c r="AJ235" s="38">
        <f t="shared" si="288"/>
        <v>60432.77</v>
      </c>
      <c r="AK235" s="38">
        <f t="shared" si="288"/>
        <v>0</v>
      </c>
      <c r="AL235" s="38">
        <f t="shared" si="288"/>
        <v>0</v>
      </c>
      <c r="AM235" s="38">
        <f t="shared" si="288"/>
        <v>14228.59</v>
      </c>
      <c r="AN235" s="38">
        <f t="shared" si="288"/>
        <v>59651.16</v>
      </c>
      <c r="AO235" s="38">
        <f t="shared" si="288"/>
        <v>51670.43</v>
      </c>
      <c r="AP235" s="38">
        <f t="shared" si="288"/>
        <v>575317.58</v>
      </c>
      <c r="AQ235" s="38">
        <f t="shared" si="288"/>
        <v>18487.63</v>
      </c>
      <c r="AR235" s="38">
        <f t="shared" si="288"/>
        <v>312099.57</v>
      </c>
      <c r="AS235" s="38">
        <f t="shared" si="288"/>
        <v>6341.46</v>
      </c>
      <c r="AT235" s="38">
        <f t="shared" si="288"/>
        <v>29330.57</v>
      </c>
      <c r="AU235" s="38">
        <f t="shared" si="288"/>
        <v>0</v>
      </c>
      <c r="AV235" s="38">
        <f t="shared" si="288"/>
        <v>100.65</v>
      </c>
      <c r="AW235" s="38">
        <f t="shared" si="288"/>
        <v>60162.24</v>
      </c>
      <c r="AX235" s="38">
        <f t="shared" si="288"/>
        <v>0</v>
      </c>
      <c r="AY235" s="38">
        <f t="shared" si="288"/>
        <v>31805.64</v>
      </c>
      <c r="AZ235" s="38">
        <f t="shared" si="288"/>
        <v>0</v>
      </c>
      <c r="BA235" s="38">
        <f t="shared" si="288"/>
        <v>68026.24</v>
      </c>
      <c r="BB235" s="38">
        <f t="shared" si="288"/>
        <v>49780.25</v>
      </c>
      <c r="BC235" s="38">
        <f t="shared" si="288"/>
        <v>530690.61</v>
      </c>
      <c r="BD235" s="38">
        <f t="shared" si="288"/>
        <v>14074.12</v>
      </c>
      <c r="BE235" s="38">
        <f t="shared" si="288"/>
        <v>10657.62</v>
      </c>
      <c r="BF235" s="38">
        <f t="shared" si="288"/>
        <v>170788.45</v>
      </c>
      <c r="BG235" s="38">
        <f t="shared" si="288"/>
        <v>0</v>
      </c>
      <c r="BH235" s="38">
        <f t="shared" si="288"/>
        <v>13566.3</v>
      </c>
      <c r="BI235" s="38">
        <f t="shared" si="288"/>
        <v>106982.83</v>
      </c>
      <c r="BJ235" s="38">
        <f t="shared" si="288"/>
        <v>28293.05</v>
      </c>
      <c r="BK235" s="38">
        <f t="shared" si="288"/>
        <v>13373.42</v>
      </c>
      <c r="BL235" s="38">
        <f t="shared" si="288"/>
        <v>10906.6</v>
      </c>
      <c r="BM235" s="38">
        <f t="shared" si="288"/>
        <v>49753.27</v>
      </c>
      <c r="BN235" s="38">
        <f t="shared" si="288"/>
        <v>13385.54</v>
      </c>
      <c r="BO235" s="38">
        <f aca="true" t="shared" si="289" ref="BO235:DZ235">MIN(BO71,BO231)</f>
        <v>1197.75</v>
      </c>
      <c r="BP235" s="38">
        <f t="shared" si="289"/>
        <v>25624.84</v>
      </c>
      <c r="BQ235" s="38">
        <f t="shared" si="289"/>
        <v>0</v>
      </c>
      <c r="BR235" s="38">
        <f t="shared" si="289"/>
        <v>0</v>
      </c>
      <c r="BS235" s="38">
        <f t="shared" si="289"/>
        <v>0</v>
      </c>
      <c r="BT235" s="38">
        <f t="shared" si="289"/>
        <v>9549.46</v>
      </c>
      <c r="BU235" s="38">
        <f t="shared" si="289"/>
        <v>49513.89</v>
      </c>
      <c r="BV235" s="38">
        <f t="shared" si="289"/>
        <v>44636.07</v>
      </c>
      <c r="BW235" s="38">
        <f t="shared" si="289"/>
        <v>16873.6</v>
      </c>
      <c r="BX235" s="38">
        <f t="shared" si="289"/>
        <v>11525.1</v>
      </c>
      <c r="BY235" s="38">
        <f t="shared" si="289"/>
        <v>18215.43</v>
      </c>
      <c r="BZ235" s="38">
        <f t="shared" si="289"/>
        <v>66647.73</v>
      </c>
      <c r="CA235" s="38">
        <f t="shared" si="289"/>
        <v>42723.01</v>
      </c>
      <c r="CB235" s="38">
        <f t="shared" si="289"/>
        <v>393944.42</v>
      </c>
      <c r="CC235" s="38">
        <f t="shared" si="289"/>
        <v>13178.24</v>
      </c>
      <c r="CD235" s="38">
        <f t="shared" si="289"/>
        <v>0</v>
      </c>
      <c r="CE235" s="38">
        <f t="shared" si="289"/>
        <v>14386.08</v>
      </c>
      <c r="CF235" s="38">
        <f t="shared" si="289"/>
        <v>0</v>
      </c>
      <c r="CG235" s="38">
        <f t="shared" si="289"/>
        <v>59799.77</v>
      </c>
      <c r="CH235" s="38">
        <f t="shared" si="289"/>
        <v>13469.39</v>
      </c>
      <c r="CI235" s="38">
        <f t="shared" si="289"/>
        <v>27202.69</v>
      </c>
      <c r="CJ235" s="38">
        <f t="shared" si="289"/>
        <v>0</v>
      </c>
      <c r="CK235" s="38">
        <f t="shared" si="289"/>
        <v>0</v>
      </c>
      <c r="CL235" s="38">
        <f t="shared" si="289"/>
        <v>39916.09</v>
      </c>
      <c r="CM235" s="38">
        <f t="shared" si="289"/>
        <v>56085.59</v>
      </c>
      <c r="CN235" s="38">
        <f t="shared" si="289"/>
        <v>151107.73</v>
      </c>
      <c r="CO235" s="38">
        <f t="shared" si="289"/>
        <v>83801.83</v>
      </c>
      <c r="CP235" s="38">
        <f t="shared" si="289"/>
        <v>4945.91</v>
      </c>
      <c r="CQ235" s="38">
        <f t="shared" si="289"/>
        <v>0</v>
      </c>
      <c r="CR235" s="38">
        <f t="shared" si="289"/>
        <v>33163.21</v>
      </c>
      <c r="CS235" s="38">
        <f t="shared" si="289"/>
        <v>0</v>
      </c>
      <c r="CT235" s="38">
        <f t="shared" si="289"/>
        <v>0</v>
      </c>
      <c r="CU235" s="38">
        <f t="shared" si="289"/>
        <v>0</v>
      </c>
      <c r="CV235" s="38">
        <f t="shared" si="289"/>
        <v>0</v>
      </c>
      <c r="CW235" s="38">
        <f t="shared" si="289"/>
        <v>57032.13</v>
      </c>
      <c r="CX235" s="38">
        <f t="shared" si="289"/>
        <v>33669.79</v>
      </c>
      <c r="CY235" s="38">
        <f t="shared" si="289"/>
        <v>88642.25</v>
      </c>
      <c r="CZ235" s="38">
        <f t="shared" si="289"/>
        <v>8858.35</v>
      </c>
      <c r="DA235" s="38">
        <f t="shared" si="289"/>
        <v>32609.47</v>
      </c>
      <c r="DB235" s="38">
        <f t="shared" si="289"/>
        <v>0</v>
      </c>
      <c r="DC235" s="38">
        <f t="shared" si="289"/>
        <v>0</v>
      </c>
      <c r="DD235" s="38">
        <f t="shared" si="289"/>
        <v>39572.47</v>
      </c>
      <c r="DE235" s="38">
        <f t="shared" si="289"/>
        <v>3084.43</v>
      </c>
      <c r="DF235" s="38">
        <f t="shared" si="289"/>
        <v>102726.38</v>
      </c>
      <c r="DG235" s="38">
        <f t="shared" si="289"/>
        <v>12321.81</v>
      </c>
      <c r="DH235" s="38">
        <f t="shared" si="289"/>
        <v>3359.57</v>
      </c>
      <c r="DI235" s="38">
        <f t="shared" si="289"/>
        <v>0</v>
      </c>
      <c r="DJ235" s="38">
        <f t="shared" si="289"/>
        <v>40837.1</v>
      </c>
      <c r="DK235" s="38">
        <f t="shared" si="289"/>
        <v>10677.74</v>
      </c>
      <c r="DL235" s="38">
        <f t="shared" si="289"/>
        <v>179014.02</v>
      </c>
      <c r="DM235" s="38">
        <f t="shared" si="289"/>
        <v>24361.5</v>
      </c>
      <c r="DN235" s="38">
        <f t="shared" si="289"/>
        <v>0</v>
      </c>
      <c r="DO235" s="38">
        <f t="shared" si="289"/>
        <v>0</v>
      </c>
      <c r="DP235" s="38">
        <f t="shared" si="289"/>
        <v>0</v>
      </c>
      <c r="DQ235" s="38">
        <f t="shared" si="289"/>
        <v>0</v>
      </c>
      <c r="DR235" s="38">
        <f t="shared" si="289"/>
        <v>0</v>
      </c>
      <c r="DS235" s="38">
        <f t="shared" si="289"/>
        <v>25953.04</v>
      </c>
      <c r="DT235" s="38">
        <f t="shared" si="289"/>
        <v>31826.52</v>
      </c>
      <c r="DU235" s="38">
        <f t="shared" si="289"/>
        <v>28661.1</v>
      </c>
      <c r="DV235" s="38">
        <f t="shared" si="289"/>
        <v>17390.13</v>
      </c>
      <c r="DW235" s="38">
        <f t="shared" si="289"/>
        <v>34129.58</v>
      </c>
      <c r="DX235" s="38">
        <f t="shared" si="289"/>
        <v>85531.51</v>
      </c>
      <c r="DY235" s="38">
        <f t="shared" si="289"/>
        <v>32382.83</v>
      </c>
      <c r="DZ235" s="38">
        <f t="shared" si="289"/>
        <v>0</v>
      </c>
      <c r="EA235" s="38">
        <f aca="true" t="shared" si="290" ref="EA235:FX235">MIN(EA71,EA231)</f>
        <v>3438.38</v>
      </c>
      <c r="EB235" s="38">
        <f t="shared" si="290"/>
        <v>0</v>
      </c>
      <c r="EC235" s="38">
        <f t="shared" si="290"/>
        <v>4320.29</v>
      </c>
      <c r="ED235" s="38">
        <f t="shared" si="290"/>
        <v>40996.89</v>
      </c>
      <c r="EE235" s="38">
        <f t="shared" si="290"/>
        <v>19851.96</v>
      </c>
      <c r="EF235" s="38">
        <f t="shared" si="290"/>
        <v>61230.89</v>
      </c>
      <c r="EG235" s="38">
        <f t="shared" si="290"/>
        <v>36873.03</v>
      </c>
      <c r="EH235" s="38">
        <f t="shared" si="290"/>
        <v>61283.13</v>
      </c>
      <c r="EI235" s="38">
        <f t="shared" si="290"/>
        <v>0</v>
      </c>
      <c r="EJ235" s="38">
        <f t="shared" si="290"/>
        <v>47422.26</v>
      </c>
      <c r="EK235" s="38">
        <f t="shared" si="290"/>
        <v>35177.82</v>
      </c>
      <c r="EL235" s="38">
        <f t="shared" si="290"/>
        <v>0</v>
      </c>
      <c r="EM235" s="38">
        <f t="shared" si="290"/>
        <v>99059.49</v>
      </c>
      <c r="EN235" s="38">
        <f t="shared" si="290"/>
        <v>111683.33</v>
      </c>
      <c r="EO235" s="38">
        <f t="shared" si="290"/>
        <v>0</v>
      </c>
      <c r="EP235" s="38">
        <f t="shared" si="290"/>
        <v>62405.26</v>
      </c>
      <c r="EQ235" s="38">
        <f t="shared" si="290"/>
        <v>0</v>
      </c>
      <c r="ER235" s="38">
        <f t="shared" si="290"/>
        <v>68748.16</v>
      </c>
      <c r="ES235" s="38">
        <f t="shared" si="290"/>
        <v>9890.35</v>
      </c>
      <c r="ET235" s="38">
        <f t="shared" si="290"/>
        <v>8331.87</v>
      </c>
      <c r="EU235" s="38">
        <f t="shared" si="290"/>
        <v>83584.01</v>
      </c>
      <c r="EV235" s="38">
        <f t="shared" si="290"/>
        <v>4872.83</v>
      </c>
      <c r="EW235" s="38">
        <f t="shared" si="290"/>
        <v>0</v>
      </c>
      <c r="EX235" s="38">
        <f t="shared" si="290"/>
        <v>44158.4</v>
      </c>
      <c r="EY235" s="38">
        <f t="shared" si="290"/>
        <v>0</v>
      </c>
      <c r="EZ235" s="38">
        <f t="shared" si="290"/>
        <v>495.62</v>
      </c>
      <c r="FA235" s="38">
        <f t="shared" si="290"/>
        <v>37612.1</v>
      </c>
      <c r="FB235" s="38">
        <f t="shared" si="290"/>
        <v>101321.8</v>
      </c>
      <c r="FC235" s="38">
        <f t="shared" si="290"/>
        <v>52582.89</v>
      </c>
      <c r="FD235" s="38">
        <f t="shared" si="290"/>
        <v>59243.46</v>
      </c>
      <c r="FE235" s="38">
        <f t="shared" si="290"/>
        <v>4628.71</v>
      </c>
      <c r="FF235" s="38">
        <f t="shared" si="290"/>
        <v>8316.05</v>
      </c>
      <c r="FG235" s="38">
        <f t="shared" si="290"/>
        <v>0</v>
      </c>
      <c r="FH235" s="38">
        <f t="shared" si="290"/>
        <v>1356.02</v>
      </c>
      <c r="FI235" s="38">
        <f t="shared" si="290"/>
        <v>0</v>
      </c>
      <c r="FJ235" s="38">
        <f t="shared" si="290"/>
        <v>22312.51</v>
      </c>
      <c r="FK235" s="38">
        <f t="shared" si="290"/>
        <v>58553.22</v>
      </c>
      <c r="FL235" s="38">
        <f t="shared" si="290"/>
        <v>44220.99</v>
      </c>
      <c r="FM235" s="38">
        <f t="shared" si="290"/>
        <v>29599.2</v>
      </c>
      <c r="FN235" s="38">
        <f t="shared" si="290"/>
        <v>0</v>
      </c>
      <c r="FO235" s="38">
        <f t="shared" si="290"/>
        <v>0</v>
      </c>
      <c r="FP235" s="38">
        <f t="shared" si="290"/>
        <v>27703.11</v>
      </c>
      <c r="FQ235" s="38">
        <f t="shared" si="290"/>
        <v>0</v>
      </c>
      <c r="FR235" s="38">
        <f t="shared" si="290"/>
        <v>0</v>
      </c>
      <c r="FS235" s="38">
        <f t="shared" si="290"/>
        <v>0</v>
      </c>
      <c r="FT235" s="38">
        <f t="shared" si="290"/>
        <v>22977.37</v>
      </c>
      <c r="FU235" s="38">
        <f t="shared" si="290"/>
        <v>38525.41</v>
      </c>
      <c r="FV235" s="38">
        <f t="shared" si="290"/>
        <v>0</v>
      </c>
      <c r="FW235" s="38">
        <f t="shared" si="290"/>
        <v>2722.1</v>
      </c>
      <c r="FX235" s="38">
        <f t="shared" si="290"/>
        <v>0</v>
      </c>
      <c r="FY235" s="38"/>
      <c r="FZ235" s="38"/>
      <c r="GA235" s="38"/>
      <c r="GB235" s="38"/>
      <c r="GC235" s="38"/>
      <c r="GD235" s="38"/>
      <c r="GG235" s="12"/>
    </row>
    <row r="236" spans="1:189" ht="15">
      <c r="A236" s="40"/>
      <c r="B236" s="2" t="s">
        <v>576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9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GB236" s="38"/>
      <c r="GC236" s="38"/>
      <c r="GD236" s="38"/>
      <c r="GG236" s="12"/>
    </row>
    <row r="237" spans="1:189" ht="15">
      <c r="A237" s="11"/>
      <c r="B237" s="2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108"/>
      <c r="FZ237" s="38"/>
      <c r="GA237" s="38"/>
      <c r="GB237" s="60"/>
      <c r="GC237" s="60"/>
      <c r="GD237" s="60"/>
      <c r="GG237" s="12"/>
    </row>
    <row r="238" spans="1:189" ht="15.75">
      <c r="A238" s="11" t="s">
        <v>394</v>
      </c>
      <c r="B238" s="36" t="s">
        <v>577</v>
      </c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9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08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108"/>
      <c r="FD238" s="108"/>
      <c r="FE238" s="108"/>
      <c r="FF238" s="108"/>
      <c r="FG238" s="108"/>
      <c r="FH238" s="108"/>
      <c r="FI238" s="108"/>
      <c r="FJ238" s="108"/>
      <c r="FK238" s="108"/>
      <c r="FL238" s="108"/>
      <c r="FM238" s="108"/>
      <c r="FN238" s="108"/>
      <c r="FO238" s="108"/>
      <c r="FP238" s="108"/>
      <c r="FQ238" s="108"/>
      <c r="FR238" s="108"/>
      <c r="FS238" s="108"/>
      <c r="FT238" s="108"/>
      <c r="FU238" s="108"/>
      <c r="FV238" s="108"/>
      <c r="FW238" s="108"/>
      <c r="FX238" s="108"/>
      <c r="FY238" s="38"/>
      <c r="GB238" s="38"/>
      <c r="GC238" s="38"/>
      <c r="GD238" s="38"/>
      <c r="GG238" s="12"/>
    </row>
    <row r="239" spans="1:189" ht="15">
      <c r="A239" s="11" t="s">
        <v>578</v>
      </c>
      <c r="B239" s="2" t="s">
        <v>579</v>
      </c>
      <c r="C239" s="38">
        <f>+C219+C237</f>
        <v>54867827.17</v>
      </c>
      <c r="D239" s="38">
        <f aca="true" t="shared" si="291" ref="D239:BO239">+D219+D237</f>
        <v>310690779.45</v>
      </c>
      <c r="E239" s="38">
        <f t="shared" si="291"/>
        <v>57184993.15</v>
      </c>
      <c r="F239" s="38">
        <f t="shared" si="291"/>
        <v>110255388</v>
      </c>
      <c r="G239" s="38">
        <f t="shared" si="291"/>
        <v>8022861.5</v>
      </c>
      <c r="H239" s="38">
        <f t="shared" si="291"/>
        <v>7269053.61</v>
      </c>
      <c r="I239" s="38">
        <f t="shared" si="291"/>
        <v>94125696.18</v>
      </c>
      <c r="J239" s="38">
        <f t="shared" si="291"/>
        <v>15181752.42</v>
      </c>
      <c r="K239" s="38">
        <f t="shared" si="291"/>
        <v>2895253.53</v>
      </c>
      <c r="L239" s="38">
        <f t="shared" si="291"/>
        <v>22219200.44</v>
      </c>
      <c r="M239" s="38">
        <f t="shared" si="291"/>
        <v>12839419.72</v>
      </c>
      <c r="N239" s="38">
        <f t="shared" si="291"/>
        <v>366170236.3</v>
      </c>
      <c r="O239" s="38">
        <f t="shared" si="291"/>
        <v>106800223.93</v>
      </c>
      <c r="P239" s="38">
        <f t="shared" si="291"/>
        <v>2173606.88</v>
      </c>
      <c r="Q239" s="38">
        <f t="shared" si="291"/>
        <v>281849186.51</v>
      </c>
      <c r="R239" s="38">
        <f t="shared" si="291"/>
        <v>3838740.43</v>
      </c>
      <c r="S239" s="38">
        <f t="shared" si="291"/>
        <v>11119878.07</v>
      </c>
      <c r="T239" s="38">
        <f t="shared" si="291"/>
        <v>1839498.33</v>
      </c>
      <c r="U239" s="38">
        <f t="shared" si="291"/>
        <v>986291.88</v>
      </c>
      <c r="V239" s="38">
        <f t="shared" si="291"/>
        <v>2654030.16</v>
      </c>
      <c r="W239" s="38">
        <f t="shared" si="291"/>
        <v>2226499.31</v>
      </c>
      <c r="X239" s="38">
        <f t="shared" si="291"/>
        <v>727526.7</v>
      </c>
      <c r="Y239" s="38">
        <f t="shared" si="291"/>
        <v>4217749.6</v>
      </c>
      <c r="Z239" s="38">
        <f t="shared" si="291"/>
        <v>2621543.11</v>
      </c>
      <c r="AA239" s="38">
        <f t="shared" si="291"/>
        <v>189806838.19</v>
      </c>
      <c r="AB239" s="38">
        <f t="shared" si="291"/>
        <v>207466752.74</v>
      </c>
      <c r="AC239" s="38">
        <f t="shared" si="291"/>
        <v>7157286.2</v>
      </c>
      <c r="AD239" s="38">
        <f t="shared" si="291"/>
        <v>7861439.23</v>
      </c>
      <c r="AE239" s="38">
        <f t="shared" si="291"/>
        <v>1524268.8900000001</v>
      </c>
      <c r="AF239" s="38">
        <f t="shared" si="291"/>
        <v>2101993.59</v>
      </c>
      <c r="AG239" s="38">
        <f t="shared" si="291"/>
        <v>7041485.07</v>
      </c>
      <c r="AH239" s="38">
        <f t="shared" si="291"/>
        <v>7763417.140000001</v>
      </c>
      <c r="AI239" s="38">
        <f t="shared" si="291"/>
        <v>3048654.07</v>
      </c>
      <c r="AJ239" s="38">
        <f t="shared" si="291"/>
        <v>2646404.14</v>
      </c>
      <c r="AK239" s="38">
        <f t="shared" si="291"/>
        <v>2652150.1100000003</v>
      </c>
      <c r="AL239" s="38">
        <f t="shared" si="291"/>
        <v>2813100.55</v>
      </c>
      <c r="AM239" s="38">
        <f t="shared" si="291"/>
        <v>3957062.91</v>
      </c>
      <c r="AN239" s="38">
        <f t="shared" si="291"/>
        <v>3620815.2</v>
      </c>
      <c r="AO239" s="38">
        <f t="shared" si="291"/>
        <v>35801506.06</v>
      </c>
      <c r="AP239" s="38">
        <f t="shared" si="291"/>
        <v>591542306.86</v>
      </c>
      <c r="AQ239" s="38">
        <f t="shared" si="291"/>
        <v>2798207.1</v>
      </c>
      <c r="AR239" s="38">
        <f t="shared" si="291"/>
        <v>425205950.7</v>
      </c>
      <c r="AS239" s="38">
        <f t="shared" si="291"/>
        <v>47421046.79</v>
      </c>
      <c r="AT239" s="38">
        <f t="shared" si="291"/>
        <v>18683822.04</v>
      </c>
      <c r="AU239" s="38">
        <f t="shared" si="291"/>
        <v>3433547.21</v>
      </c>
      <c r="AV239" s="38">
        <f t="shared" si="291"/>
        <v>3151271.21</v>
      </c>
      <c r="AW239" s="38">
        <f t="shared" si="291"/>
        <v>2554823.33</v>
      </c>
      <c r="AX239" s="38">
        <f t="shared" si="291"/>
        <v>719858.01</v>
      </c>
      <c r="AY239" s="38">
        <f t="shared" si="291"/>
        <v>4813811.73</v>
      </c>
      <c r="AZ239" s="38">
        <f t="shared" si="291"/>
        <v>77852699.04</v>
      </c>
      <c r="BA239" s="38">
        <f t="shared" si="291"/>
        <v>60454787.64</v>
      </c>
      <c r="BB239" s="38">
        <f t="shared" si="291"/>
        <v>50809992.45</v>
      </c>
      <c r="BC239" s="38">
        <f t="shared" si="291"/>
        <v>219632219.85</v>
      </c>
      <c r="BD239" s="38">
        <f t="shared" si="291"/>
        <v>31067211.66</v>
      </c>
      <c r="BE239" s="38">
        <f t="shared" si="291"/>
        <v>10761311</v>
      </c>
      <c r="BF239" s="38">
        <f t="shared" si="291"/>
        <v>158130691.88</v>
      </c>
      <c r="BG239" s="38">
        <f t="shared" si="291"/>
        <v>7463505.38</v>
      </c>
      <c r="BH239" s="38">
        <f t="shared" si="291"/>
        <v>5230131.92</v>
      </c>
      <c r="BI239" s="38">
        <f t="shared" si="291"/>
        <v>2626375.13</v>
      </c>
      <c r="BJ239" s="38">
        <f t="shared" si="291"/>
        <v>39959767.56</v>
      </c>
      <c r="BK239" s="38">
        <f t="shared" si="291"/>
        <v>100677939.53</v>
      </c>
      <c r="BL239" s="38">
        <f t="shared" si="291"/>
        <v>2205717.19</v>
      </c>
      <c r="BM239" s="38">
        <f t="shared" si="291"/>
        <v>3022900.36</v>
      </c>
      <c r="BN239" s="38">
        <f t="shared" si="291"/>
        <v>26626507.05</v>
      </c>
      <c r="BO239" s="38">
        <f t="shared" si="291"/>
        <v>11697845.73</v>
      </c>
      <c r="BP239" s="38">
        <f aca="true" t="shared" si="292" ref="BP239:EA239">+BP219+BP237</f>
        <v>2395891.9</v>
      </c>
      <c r="BQ239" s="38">
        <f t="shared" si="292"/>
        <v>40883798.099999994</v>
      </c>
      <c r="BR239" s="38">
        <f t="shared" si="292"/>
        <v>32584274.36</v>
      </c>
      <c r="BS239" s="38">
        <f t="shared" si="292"/>
        <v>8872665.49</v>
      </c>
      <c r="BT239" s="38">
        <f t="shared" si="292"/>
        <v>3316025.87</v>
      </c>
      <c r="BU239" s="38">
        <f t="shared" si="292"/>
        <v>3873243.37</v>
      </c>
      <c r="BV239" s="38">
        <f t="shared" si="292"/>
        <v>9613902.67</v>
      </c>
      <c r="BW239" s="38">
        <f t="shared" si="292"/>
        <v>12781997.15</v>
      </c>
      <c r="BX239" s="38">
        <f t="shared" si="292"/>
        <v>1246736.29</v>
      </c>
      <c r="BY239" s="38">
        <f t="shared" si="292"/>
        <v>4581271.21</v>
      </c>
      <c r="BZ239" s="38">
        <f t="shared" si="292"/>
        <v>2399369.52</v>
      </c>
      <c r="CA239" s="38">
        <f t="shared" si="292"/>
        <v>2298484.91</v>
      </c>
      <c r="CB239" s="38">
        <f t="shared" si="292"/>
        <v>586762257.37</v>
      </c>
      <c r="CC239" s="38">
        <f t="shared" si="292"/>
        <v>2056325.63</v>
      </c>
      <c r="CD239" s="38">
        <f t="shared" si="292"/>
        <v>1097413.06</v>
      </c>
      <c r="CE239" s="38">
        <f t="shared" si="292"/>
        <v>1858261.74</v>
      </c>
      <c r="CF239" s="38">
        <f t="shared" si="292"/>
        <v>1517324.92</v>
      </c>
      <c r="CG239" s="38">
        <f t="shared" si="292"/>
        <v>2076249.11</v>
      </c>
      <c r="CH239" s="38">
        <f t="shared" si="292"/>
        <v>1631127.86</v>
      </c>
      <c r="CI239" s="38">
        <f t="shared" si="292"/>
        <v>5461133.94</v>
      </c>
      <c r="CJ239" s="38">
        <f t="shared" si="292"/>
        <v>8606671.81</v>
      </c>
      <c r="CK239" s="38">
        <f t="shared" si="292"/>
        <v>34963516.64</v>
      </c>
      <c r="CL239" s="38">
        <f t="shared" si="292"/>
        <v>10137381.18</v>
      </c>
      <c r="CM239" s="38">
        <f t="shared" si="292"/>
        <v>6312939.34</v>
      </c>
      <c r="CN239" s="38">
        <f t="shared" si="292"/>
        <v>188813554.52</v>
      </c>
      <c r="CO239" s="38">
        <f t="shared" si="292"/>
        <v>103431092.61</v>
      </c>
      <c r="CP239" s="38">
        <f t="shared" si="292"/>
        <v>8719708.77</v>
      </c>
      <c r="CQ239" s="38">
        <f t="shared" si="292"/>
        <v>10705387.35</v>
      </c>
      <c r="CR239" s="38">
        <f t="shared" si="292"/>
        <v>2287136.82</v>
      </c>
      <c r="CS239" s="38">
        <f t="shared" si="292"/>
        <v>3121144</v>
      </c>
      <c r="CT239" s="38">
        <f t="shared" si="292"/>
        <v>1467376.23</v>
      </c>
      <c r="CU239" s="38">
        <f t="shared" si="292"/>
        <v>3020229.6</v>
      </c>
      <c r="CV239" s="38">
        <f t="shared" si="292"/>
        <v>778651.68</v>
      </c>
      <c r="CW239" s="38">
        <f t="shared" si="292"/>
        <v>2058929.2</v>
      </c>
      <c r="CX239" s="38">
        <f t="shared" si="292"/>
        <v>3678584.12</v>
      </c>
      <c r="CY239" s="38">
        <f t="shared" si="292"/>
        <v>1571180.52</v>
      </c>
      <c r="CZ239" s="38">
        <f t="shared" si="292"/>
        <v>16228588.65</v>
      </c>
      <c r="DA239" s="38">
        <f t="shared" si="292"/>
        <v>2156892.35</v>
      </c>
      <c r="DB239" s="38">
        <f t="shared" si="292"/>
        <v>2975385.95</v>
      </c>
      <c r="DC239" s="38">
        <f t="shared" si="292"/>
        <v>2152864.2</v>
      </c>
      <c r="DD239" s="38">
        <f t="shared" si="292"/>
        <v>1663439.56</v>
      </c>
      <c r="DE239" s="38">
        <f t="shared" si="292"/>
        <v>3735294.81</v>
      </c>
      <c r="DF239" s="38">
        <f t="shared" si="292"/>
        <v>152056121.27</v>
      </c>
      <c r="DG239" s="38">
        <f t="shared" si="292"/>
        <v>1396493.48</v>
      </c>
      <c r="DH239" s="38">
        <f t="shared" si="292"/>
        <v>15693561.09</v>
      </c>
      <c r="DI239" s="38">
        <f t="shared" si="292"/>
        <v>19986644.42</v>
      </c>
      <c r="DJ239" s="38">
        <f t="shared" si="292"/>
        <v>5238754.63</v>
      </c>
      <c r="DK239" s="38">
        <f t="shared" si="292"/>
        <v>3397699.69</v>
      </c>
      <c r="DL239" s="38">
        <f t="shared" si="292"/>
        <v>44567106.81</v>
      </c>
      <c r="DM239" s="38">
        <f t="shared" si="292"/>
        <v>3280392.94</v>
      </c>
      <c r="DN239" s="38">
        <f t="shared" si="292"/>
        <v>10815101.81</v>
      </c>
      <c r="DO239" s="38">
        <f t="shared" si="292"/>
        <v>22373724.52</v>
      </c>
      <c r="DP239" s="38">
        <f t="shared" si="292"/>
        <v>2423335.29</v>
      </c>
      <c r="DQ239" s="38">
        <f t="shared" si="292"/>
        <v>4115217.49</v>
      </c>
      <c r="DR239" s="38">
        <f t="shared" si="292"/>
        <v>10159023.02</v>
      </c>
      <c r="DS239" s="38">
        <f t="shared" si="292"/>
        <v>6678790.43</v>
      </c>
      <c r="DT239" s="38">
        <f t="shared" si="292"/>
        <v>2206808.51</v>
      </c>
      <c r="DU239" s="38">
        <f t="shared" si="292"/>
        <v>3479477.53</v>
      </c>
      <c r="DV239" s="38">
        <f t="shared" si="292"/>
        <v>2356306.37</v>
      </c>
      <c r="DW239" s="38">
        <f t="shared" si="292"/>
        <v>3256053.92</v>
      </c>
      <c r="DX239" s="38">
        <f t="shared" si="292"/>
        <v>2653432.66</v>
      </c>
      <c r="DY239" s="38">
        <f t="shared" si="292"/>
        <v>3423928.74</v>
      </c>
      <c r="DZ239" s="38">
        <f t="shared" si="292"/>
        <v>8631229.1</v>
      </c>
      <c r="EA239" s="38">
        <f t="shared" si="292"/>
        <v>4380095.91</v>
      </c>
      <c r="EB239" s="38">
        <f aca="true" t="shared" si="293" ref="EB239:FX239">+EB219+EB237</f>
        <v>4629226.54</v>
      </c>
      <c r="EC239" s="38">
        <f t="shared" si="293"/>
        <v>2719381.91</v>
      </c>
      <c r="ED239" s="38">
        <f t="shared" si="293"/>
        <v>15804466.48</v>
      </c>
      <c r="EE239" s="38">
        <f t="shared" si="293"/>
        <v>2454322.1</v>
      </c>
      <c r="EF239" s="38">
        <f t="shared" si="293"/>
        <v>11694826.5</v>
      </c>
      <c r="EG239" s="38">
        <f t="shared" si="293"/>
        <v>2600539.76</v>
      </c>
      <c r="EH239" s="38">
        <f t="shared" si="293"/>
        <v>2389585.9</v>
      </c>
      <c r="EI239" s="38">
        <f t="shared" si="293"/>
        <v>125233023.44999999</v>
      </c>
      <c r="EJ239" s="38">
        <f t="shared" si="293"/>
        <v>60487461.6</v>
      </c>
      <c r="EK239" s="38">
        <f t="shared" si="293"/>
        <v>4949511.02</v>
      </c>
      <c r="EL239" s="38">
        <f t="shared" si="293"/>
        <v>3552981.04</v>
      </c>
      <c r="EM239" s="38">
        <f t="shared" si="293"/>
        <v>4458687.33</v>
      </c>
      <c r="EN239" s="38">
        <f t="shared" si="293"/>
        <v>8615396.53</v>
      </c>
      <c r="EO239" s="38">
        <f t="shared" si="293"/>
        <v>3707658.49</v>
      </c>
      <c r="EP239" s="38">
        <f t="shared" si="293"/>
        <v>3634260.45</v>
      </c>
      <c r="EQ239" s="38">
        <f t="shared" si="293"/>
        <v>16599978.32</v>
      </c>
      <c r="ER239" s="38">
        <f t="shared" si="293"/>
        <v>3593387.78</v>
      </c>
      <c r="ES239" s="38">
        <f t="shared" si="293"/>
        <v>1579441.33</v>
      </c>
      <c r="ET239" s="38">
        <f t="shared" si="293"/>
        <v>2571984.13</v>
      </c>
      <c r="EU239" s="38">
        <f t="shared" si="293"/>
        <v>4846056.6</v>
      </c>
      <c r="EV239" s="38">
        <f t="shared" si="293"/>
        <v>1070135.59</v>
      </c>
      <c r="EW239" s="38">
        <f t="shared" si="293"/>
        <v>7344947.38</v>
      </c>
      <c r="EX239" s="38">
        <f t="shared" si="293"/>
        <v>2878525.67</v>
      </c>
      <c r="EY239" s="38">
        <f t="shared" si="293"/>
        <v>6214037.29</v>
      </c>
      <c r="EZ239" s="38">
        <f t="shared" si="293"/>
        <v>1706065.62</v>
      </c>
      <c r="FA239" s="38">
        <f t="shared" si="293"/>
        <v>22775751.09</v>
      </c>
      <c r="FB239" s="38">
        <f t="shared" si="293"/>
        <v>3459592.12</v>
      </c>
      <c r="FC239" s="38">
        <f t="shared" si="293"/>
        <v>18902428.14</v>
      </c>
      <c r="FD239" s="38">
        <f t="shared" si="293"/>
        <v>3288198.55</v>
      </c>
      <c r="FE239" s="38">
        <f t="shared" si="293"/>
        <v>1413939.62</v>
      </c>
      <c r="FF239" s="38">
        <f t="shared" si="293"/>
        <v>2227435.79</v>
      </c>
      <c r="FG239" s="38">
        <f t="shared" si="293"/>
        <v>1506529.33</v>
      </c>
      <c r="FH239" s="38">
        <f t="shared" si="293"/>
        <v>1334632.37</v>
      </c>
      <c r="FI239" s="38">
        <f t="shared" si="293"/>
        <v>13344031.09</v>
      </c>
      <c r="FJ239" s="38">
        <f t="shared" si="293"/>
        <v>12594801.77</v>
      </c>
      <c r="FK239" s="38">
        <f t="shared" si="293"/>
        <v>15535529.73</v>
      </c>
      <c r="FL239" s="38">
        <f t="shared" si="293"/>
        <v>30406309.35</v>
      </c>
      <c r="FM239" s="38">
        <f t="shared" si="293"/>
        <v>21672197.94</v>
      </c>
      <c r="FN239" s="38">
        <f t="shared" si="293"/>
        <v>137005652.19</v>
      </c>
      <c r="FO239" s="38">
        <f t="shared" si="293"/>
        <v>8283197.66</v>
      </c>
      <c r="FP239" s="38">
        <f t="shared" si="293"/>
        <v>17327660.73</v>
      </c>
      <c r="FQ239" s="38">
        <f t="shared" si="293"/>
        <v>6554952.84</v>
      </c>
      <c r="FR239" s="38">
        <f t="shared" si="293"/>
        <v>1935403.21</v>
      </c>
      <c r="FS239" s="38">
        <f t="shared" si="293"/>
        <v>2070276</v>
      </c>
      <c r="FT239" s="38">
        <f t="shared" si="293"/>
        <v>1345199.28</v>
      </c>
      <c r="FU239" s="38">
        <f t="shared" si="293"/>
        <v>6375495.12</v>
      </c>
      <c r="FV239" s="38">
        <f t="shared" si="293"/>
        <v>5299574.19</v>
      </c>
      <c r="FW239" s="38">
        <f t="shared" si="293"/>
        <v>1868149.68</v>
      </c>
      <c r="FX239" s="38">
        <f t="shared" si="293"/>
        <v>1248662.56</v>
      </c>
      <c r="FY239" s="38"/>
      <c r="FZ239" s="60">
        <f>SUM(C239:FX239)</f>
        <v>5998159151.990003</v>
      </c>
      <c r="GA239" s="60"/>
      <c r="GB239" s="38"/>
      <c r="GC239" s="38"/>
      <c r="GD239" s="38"/>
      <c r="GG239" s="12"/>
    </row>
    <row r="240" spans="1:186" ht="15">
      <c r="A240" s="11" t="s">
        <v>580</v>
      </c>
      <c r="B240" s="2" t="s">
        <v>581</v>
      </c>
      <c r="C240" s="38">
        <f aca="true" t="shared" si="294" ref="C240:BN240">C235</f>
        <v>154634.97</v>
      </c>
      <c r="D240" s="38">
        <f t="shared" si="294"/>
        <v>0</v>
      </c>
      <c r="E240" s="38">
        <f t="shared" si="294"/>
        <v>0</v>
      </c>
      <c r="F240" s="38">
        <f t="shared" si="294"/>
        <v>232269.84</v>
      </c>
      <c r="G240" s="38">
        <f t="shared" si="294"/>
        <v>4765.29</v>
      </c>
      <c r="H240" s="38">
        <f t="shared" si="294"/>
        <v>24440.52</v>
      </c>
      <c r="I240" s="38">
        <f t="shared" si="294"/>
        <v>865395.76</v>
      </c>
      <c r="J240" s="38">
        <f t="shared" si="294"/>
        <v>101443.36</v>
      </c>
      <c r="K240" s="38">
        <f t="shared" si="294"/>
        <v>20848.4</v>
      </c>
      <c r="L240" s="38">
        <f t="shared" si="294"/>
        <v>217219.62</v>
      </c>
      <c r="M240" s="38">
        <f t="shared" si="294"/>
        <v>111508.6</v>
      </c>
      <c r="N240" s="38">
        <f t="shared" si="294"/>
        <v>129675.68</v>
      </c>
      <c r="O240" s="38">
        <f t="shared" si="294"/>
        <v>115724.87</v>
      </c>
      <c r="P240" s="38">
        <f t="shared" si="294"/>
        <v>6929</v>
      </c>
      <c r="Q240" s="38">
        <f t="shared" si="294"/>
        <v>61556.67</v>
      </c>
      <c r="R240" s="38">
        <f t="shared" si="294"/>
        <v>66667.8</v>
      </c>
      <c r="S240" s="38">
        <f t="shared" si="294"/>
        <v>32989.24</v>
      </c>
      <c r="T240" s="38">
        <f t="shared" si="294"/>
        <v>26386.01</v>
      </c>
      <c r="U240" s="38">
        <f t="shared" si="294"/>
        <v>2437.29</v>
      </c>
      <c r="V240" s="38">
        <f t="shared" si="294"/>
        <v>13348.94</v>
      </c>
      <c r="W240" s="39">
        <f t="shared" si="294"/>
        <v>41526.15</v>
      </c>
      <c r="X240" s="38">
        <f t="shared" si="294"/>
        <v>2693.5</v>
      </c>
      <c r="Y240" s="38">
        <f t="shared" si="294"/>
        <v>30580.14</v>
      </c>
      <c r="Z240" s="38">
        <f t="shared" si="294"/>
        <v>11069.05</v>
      </c>
      <c r="AA240" s="38">
        <f t="shared" si="294"/>
        <v>157660.31</v>
      </c>
      <c r="AB240" s="38">
        <f t="shared" si="294"/>
        <v>0</v>
      </c>
      <c r="AC240" s="38">
        <f t="shared" si="294"/>
        <v>57153.92</v>
      </c>
      <c r="AD240" s="38">
        <f t="shared" si="294"/>
        <v>57418.56</v>
      </c>
      <c r="AE240" s="38">
        <f t="shared" si="294"/>
        <v>0</v>
      </c>
      <c r="AF240" s="38">
        <f t="shared" si="294"/>
        <v>43668.08</v>
      </c>
      <c r="AG240" s="38">
        <f t="shared" si="294"/>
        <v>46229.9</v>
      </c>
      <c r="AH240" s="38">
        <f t="shared" si="294"/>
        <v>0</v>
      </c>
      <c r="AI240" s="38">
        <f t="shared" si="294"/>
        <v>0</v>
      </c>
      <c r="AJ240" s="38">
        <f t="shared" si="294"/>
        <v>60432.77</v>
      </c>
      <c r="AK240" s="38">
        <f t="shared" si="294"/>
        <v>0</v>
      </c>
      <c r="AL240" s="38">
        <f t="shared" si="294"/>
        <v>0</v>
      </c>
      <c r="AM240" s="38">
        <f t="shared" si="294"/>
        <v>14228.59</v>
      </c>
      <c r="AN240" s="38">
        <f t="shared" si="294"/>
        <v>59651.16</v>
      </c>
      <c r="AO240" s="38">
        <f t="shared" si="294"/>
        <v>51670.43</v>
      </c>
      <c r="AP240" s="38">
        <f t="shared" si="294"/>
        <v>575317.58</v>
      </c>
      <c r="AQ240" s="38">
        <f t="shared" si="294"/>
        <v>18487.63</v>
      </c>
      <c r="AR240" s="38">
        <f t="shared" si="294"/>
        <v>312099.57</v>
      </c>
      <c r="AS240" s="38">
        <f t="shared" si="294"/>
        <v>6341.46</v>
      </c>
      <c r="AT240" s="38">
        <f t="shared" si="294"/>
        <v>29330.57</v>
      </c>
      <c r="AU240" s="38">
        <f t="shared" si="294"/>
        <v>0</v>
      </c>
      <c r="AV240" s="38">
        <f t="shared" si="294"/>
        <v>100.65</v>
      </c>
      <c r="AW240" s="38">
        <f t="shared" si="294"/>
        <v>60162.24</v>
      </c>
      <c r="AX240" s="38">
        <f t="shared" si="294"/>
        <v>0</v>
      </c>
      <c r="AY240" s="38">
        <f t="shared" si="294"/>
        <v>31805.64</v>
      </c>
      <c r="AZ240" s="38">
        <f t="shared" si="294"/>
        <v>0</v>
      </c>
      <c r="BA240" s="38">
        <f t="shared" si="294"/>
        <v>68026.24</v>
      </c>
      <c r="BB240" s="38">
        <f t="shared" si="294"/>
        <v>49780.25</v>
      </c>
      <c r="BC240" s="38">
        <f t="shared" si="294"/>
        <v>530690.61</v>
      </c>
      <c r="BD240" s="38">
        <f t="shared" si="294"/>
        <v>14074.12</v>
      </c>
      <c r="BE240" s="38">
        <f t="shared" si="294"/>
        <v>10657.62</v>
      </c>
      <c r="BF240" s="38">
        <f t="shared" si="294"/>
        <v>170788.45</v>
      </c>
      <c r="BG240" s="38">
        <f t="shared" si="294"/>
        <v>0</v>
      </c>
      <c r="BH240" s="38">
        <f t="shared" si="294"/>
        <v>13566.3</v>
      </c>
      <c r="BI240" s="38">
        <f t="shared" si="294"/>
        <v>106982.83</v>
      </c>
      <c r="BJ240" s="38">
        <f t="shared" si="294"/>
        <v>28293.05</v>
      </c>
      <c r="BK240" s="38">
        <f t="shared" si="294"/>
        <v>13373.42</v>
      </c>
      <c r="BL240" s="38">
        <f t="shared" si="294"/>
        <v>10906.6</v>
      </c>
      <c r="BM240" s="38">
        <f t="shared" si="294"/>
        <v>49753.27</v>
      </c>
      <c r="BN240" s="38">
        <f t="shared" si="294"/>
        <v>13385.54</v>
      </c>
      <c r="BO240" s="38">
        <f aca="true" t="shared" si="295" ref="BO240:DZ240">BO235</f>
        <v>1197.75</v>
      </c>
      <c r="BP240" s="38">
        <f t="shared" si="295"/>
        <v>25624.84</v>
      </c>
      <c r="BQ240" s="38">
        <f t="shared" si="295"/>
        <v>0</v>
      </c>
      <c r="BR240" s="38">
        <f t="shared" si="295"/>
        <v>0</v>
      </c>
      <c r="BS240" s="38">
        <f t="shared" si="295"/>
        <v>0</v>
      </c>
      <c r="BT240" s="38">
        <f t="shared" si="295"/>
        <v>9549.46</v>
      </c>
      <c r="BU240" s="38">
        <f t="shared" si="295"/>
        <v>49513.89</v>
      </c>
      <c r="BV240" s="38">
        <f t="shared" si="295"/>
        <v>44636.07</v>
      </c>
      <c r="BW240" s="38">
        <f t="shared" si="295"/>
        <v>16873.6</v>
      </c>
      <c r="BX240" s="38">
        <f t="shared" si="295"/>
        <v>11525.1</v>
      </c>
      <c r="BY240" s="38">
        <f t="shared" si="295"/>
        <v>18215.43</v>
      </c>
      <c r="BZ240" s="38">
        <f t="shared" si="295"/>
        <v>66647.73</v>
      </c>
      <c r="CA240" s="38">
        <f t="shared" si="295"/>
        <v>42723.01</v>
      </c>
      <c r="CB240" s="38">
        <f t="shared" si="295"/>
        <v>393944.42</v>
      </c>
      <c r="CC240" s="38">
        <f t="shared" si="295"/>
        <v>13178.24</v>
      </c>
      <c r="CD240" s="38">
        <f t="shared" si="295"/>
        <v>0</v>
      </c>
      <c r="CE240" s="38">
        <f t="shared" si="295"/>
        <v>14386.08</v>
      </c>
      <c r="CF240" s="38">
        <f t="shared" si="295"/>
        <v>0</v>
      </c>
      <c r="CG240" s="38">
        <f t="shared" si="295"/>
        <v>59799.77</v>
      </c>
      <c r="CH240" s="38">
        <f t="shared" si="295"/>
        <v>13469.39</v>
      </c>
      <c r="CI240" s="38">
        <f t="shared" si="295"/>
        <v>27202.69</v>
      </c>
      <c r="CJ240" s="38">
        <f t="shared" si="295"/>
        <v>0</v>
      </c>
      <c r="CK240" s="38">
        <f t="shared" si="295"/>
        <v>0</v>
      </c>
      <c r="CL240" s="38">
        <f t="shared" si="295"/>
        <v>39916.09</v>
      </c>
      <c r="CM240" s="38">
        <f t="shared" si="295"/>
        <v>56085.59</v>
      </c>
      <c r="CN240" s="38">
        <f t="shared" si="295"/>
        <v>151107.73</v>
      </c>
      <c r="CO240" s="38">
        <f t="shared" si="295"/>
        <v>83801.83</v>
      </c>
      <c r="CP240" s="38">
        <f t="shared" si="295"/>
        <v>4945.91</v>
      </c>
      <c r="CQ240" s="38">
        <f t="shared" si="295"/>
        <v>0</v>
      </c>
      <c r="CR240" s="38">
        <f t="shared" si="295"/>
        <v>33163.21</v>
      </c>
      <c r="CS240" s="38">
        <f t="shared" si="295"/>
        <v>0</v>
      </c>
      <c r="CT240" s="38">
        <f t="shared" si="295"/>
        <v>0</v>
      </c>
      <c r="CU240" s="38">
        <f t="shared" si="295"/>
        <v>0</v>
      </c>
      <c r="CV240" s="38">
        <f t="shared" si="295"/>
        <v>0</v>
      </c>
      <c r="CW240" s="38">
        <f t="shared" si="295"/>
        <v>57032.13</v>
      </c>
      <c r="CX240" s="38">
        <f t="shared" si="295"/>
        <v>33669.79</v>
      </c>
      <c r="CY240" s="38">
        <f t="shared" si="295"/>
        <v>88642.25</v>
      </c>
      <c r="CZ240" s="38">
        <f t="shared" si="295"/>
        <v>8858.35</v>
      </c>
      <c r="DA240" s="38">
        <f t="shared" si="295"/>
        <v>32609.47</v>
      </c>
      <c r="DB240" s="38">
        <f t="shared" si="295"/>
        <v>0</v>
      </c>
      <c r="DC240" s="38">
        <f t="shared" si="295"/>
        <v>0</v>
      </c>
      <c r="DD240" s="38">
        <f t="shared" si="295"/>
        <v>39572.47</v>
      </c>
      <c r="DE240" s="38">
        <f t="shared" si="295"/>
        <v>3084.43</v>
      </c>
      <c r="DF240" s="38">
        <f t="shared" si="295"/>
        <v>102726.38</v>
      </c>
      <c r="DG240" s="38">
        <f t="shared" si="295"/>
        <v>12321.81</v>
      </c>
      <c r="DH240" s="38">
        <f t="shared" si="295"/>
        <v>3359.57</v>
      </c>
      <c r="DI240" s="38">
        <f t="shared" si="295"/>
        <v>0</v>
      </c>
      <c r="DJ240" s="38">
        <f t="shared" si="295"/>
        <v>40837.1</v>
      </c>
      <c r="DK240" s="38">
        <f t="shared" si="295"/>
        <v>10677.74</v>
      </c>
      <c r="DL240" s="38">
        <f t="shared" si="295"/>
        <v>179014.02</v>
      </c>
      <c r="DM240" s="38">
        <f t="shared" si="295"/>
        <v>24361.5</v>
      </c>
      <c r="DN240" s="38">
        <f t="shared" si="295"/>
        <v>0</v>
      </c>
      <c r="DO240" s="38">
        <f t="shared" si="295"/>
        <v>0</v>
      </c>
      <c r="DP240" s="38">
        <f t="shared" si="295"/>
        <v>0</v>
      </c>
      <c r="DQ240" s="38">
        <f t="shared" si="295"/>
        <v>0</v>
      </c>
      <c r="DR240" s="38">
        <f t="shared" si="295"/>
        <v>0</v>
      </c>
      <c r="DS240" s="38">
        <f t="shared" si="295"/>
        <v>25953.04</v>
      </c>
      <c r="DT240" s="38">
        <f t="shared" si="295"/>
        <v>31826.52</v>
      </c>
      <c r="DU240" s="38">
        <f t="shared" si="295"/>
        <v>28661.1</v>
      </c>
      <c r="DV240" s="38">
        <f t="shared" si="295"/>
        <v>17390.13</v>
      </c>
      <c r="DW240" s="38">
        <f t="shared" si="295"/>
        <v>34129.58</v>
      </c>
      <c r="DX240" s="38">
        <f t="shared" si="295"/>
        <v>85531.51</v>
      </c>
      <c r="DY240" s="38">
        <f t="shared" si="295"/>
        <v>32382.83</v>
      </c>
      <c r="DZ240" s="38">
        <f t="shared" si="295"/>
        <v>0</v>
      </c>
      <c r="EA240" s="38">
        <f aca="true" t="shared" si="296" ref="EA240:FU240">EA235</f>
        <v>3438.38</v>
      </c>
      <c r="EB240" s="38">
        <f t="shared" si="296"/>
        <v>0</v>
      </c>
      <c r="EC240" s="38">
        <f t="shared" si="296"/>
        <v>4320.29</v>
      </c>
      <c r="ED240" s="38">
        <f t="shared" si="296"/>
        <v>40996.89</v>
      </c>
      <c r="EE240" s="38">
        <f t="shared" si="296"/>
        <v>19851.96</v>
      </c>
      <c r="EF240" s="38">
        <f t="shared" si="296"/>
        <v>61230.89</v>
      </c>
      <c r="EG240" s="38">
        <f t="shared" si="296"/>
        <v>36873.03</v>
      </c>
      <c r="EH240" s="38">
        <f t="shared" si="296"/>
        <v>61283.13</v>
      </c>
      <c r="EI240" s="38">
        <f t="shared" si="296"/>
        <v>0</v>
      </c>
      <c r="EJ240" s="38">
        <f t="shared" si="296"/>
        <v>47422.26</v>
      </c>
      <c r="EK240" s="38">
        <f t="shared" si="296"/>
        <v>35177.82</v>
      </c>
      <c r="EL240" s="38">
        <f t="shared" si="296"/>
        <v>0</v>
      </c>
      <c r="EM240" s="38">
        <f t="shared" si="296"/>
        <v>99059.49</v>
      </c>
      <c r="EN240" s="38">
        <f t="shared" si="296"/>
        <v>111683.33</v>
      </c>
      <c r="EO240" s="38">
        <f t="shared" si="296"/>
        <v>0</v>
      </c>
      <c r="EP240" s="38">
        <f t="shared" si="296"/>
        <v>62405.26</v>
      </c>
      <c r="EQ240" s="38">
        <f t="shared" si="296"/>
        <v>0</v>
      </c>
      <c r="ER240" s="38">
        <f t="shared" si="296"/>
        <v>68748.16</v>
      </c>
      <c r="ES240" s="38">
        <f t="shared" si="296"/>
        <v>9890.35</v>
      </c>
      <c r="ET240" s="38">
        <f t="shared" si="296"/>
        <v>8331.87</v>
      </c>
      <c r="EU240" s="38">
        <f t="shared" si="296"/>
        <v>83584.01</v>
      </c>
      <c r="EV240" s="38">
        <f t="shared" si="296"/>
        <v>4872.83</v>
      </c>
      <c r="EW240" s="38">
        <f t="shared" si="296"/>
        <v>0</v>
      </c>
      <c r="EX240" s="38">
        <f t="shared" si="296"/>
        <v>44158.4</v>
      </c>
      <c r="EY240" s="38">
        <f t="shared" si="296"/>
        <v>0</v>
      </c>
      <c r="EZ240" s="38">
        <f t="shared" si="296"/>
        <v>495.62</v>
      </c>
      <c r="FA240" s="38">
        <f t="shared" si="296"/>
        <v>37612.1</v>
      </c>
      <c r="FB240" s="38">
        <f t="shared" si="296"/>
        <v>101321.8</v>
      </c>
      <c r="FC240" s="38">
        <f t="shared" si="296"/>
        <v>52582.89</v>
      </c>
      <c r="FD240" s="38">
        <f t="shared" si="296"/>
        <v>59243.46</v>
      </c>
      <c r="FE240" s="38">
        <f t="shared" si="296"/>
        <v>4628.71</v>
      </c>
      <c r="FF240" s="38">
        <f t="shared" si="296"/>
        <v>8316.05</v>
      </c>
      <c r="FG240" s="38">
        <f t="shared" si="296"/>
        <v>0</v>
      </c>
      <c r="FH240" s="38">
        <f t="shared" si="296"/>
        <v>1356.02</v>
      </c>
      <c r="FI240" s="38">
        <f t="shared" si="296"/>
        <v>0</v>
      </c>
      <c r="FJ240" s="38">
        <f t="shared" si="296"/>
        <v>22312.51</v>
      </c>
      <c r="FK240" s="38">
        <f t="shared" si="296"/>
        <v>58553.22</v>
      </c>
      <c r="FL240" s="38">
        <f t="shared" si="296"/>
        <v>44220.99</v>
      </c>
      <c r="FM240" s="38">
        <f t="shared" si="296"/>
        <v>29599.2</v>
      </c>
      <c r="FN240" s="38">
        <f t="shared" si="296"/>
        <v>0</v>
      </c>
      <c r="FO240" s="38">
        <f t="shared" si="296"/>
        <v>0</v>
      </c>
      <c r="FP240" s="38">
        <f t="shared" si="296"/>
        <v>27703.11</v>
      </c>
      <c r="FQ240" s="38">
        <f t="shared" si="296"/>
        <v>0</v>
      </c>
      <c r="FR240" s="38">
        <f t="shared" si="296"/>
        <v>0</v>
      </c>
      <c r="FS240" s="38">
        <f t="shared" si="296"/>
        <v>0</v>
      </c>
      <c r="FT240" s="38">
        <f t="shared" si="296"/>
        <v>22977.37</v>
      </c>
      <c r="FU240" s="38">
        <f t="shared" si="296"/>
        <v>38525.41</v>
      </c>
      <c r="FV240" s="38">
        <f>FV235</f>
        <v>0</v>
      </c>
      <c r="FW240" s="38">
        <f>FW235</f>
        <v>2722.1</v>
      </c>
      <c r="FX240" s="38">
        <f>FX235</f>
        <v>0</v>
      </c>
      <c r="FY240" s="38"/>
      <c r="FZ240" s="60">
        <f>SUM(C240:FX240)</f>
        <v>8321796.519999993</v>
      </c>
      <c r="GA240" s="60"/>
      <c r="GB240" s="38"/>
      <c r="GC240" s="38"/>
      <c r="GD240" s="38"/>
    </row>
    <row r="241" spans="1:189" ht="15">
      <c r="A241" s="11" t="s">
        <v>582</v>
      </c>
      <c r="B241" s="2" t="s">
        <v>583</v>
      </c>
      <c r="C241" s="38">
        <f>C239+C240</f>
        <v>55022462.14</v>
      </c>
      <c r="D241" s="38">
        <f aca="true" t="shared" si="297" ref="D241:BO241">D239+D240</f>
        <v>310690779.45</v>
      </c>
      <c r="E241" s="38">
        <f t="shared" si="297"/>
        <v>57184993.15</v>
      </c>
      <c r="F241" s="38">
        <f t="shared" si="297"/>
        <v>110487657.84</v>
      </c>
      <c r="G241" s="38">
        <f t="shared" si="297"/>
        <v>8027626.79</v>
      </c>
      <c r="H241" s="38">
        <f t="shared" si="297"/>
        <v>7293494.13</v>
      </c>
      <c r="I241" s="38">
        <f t="shared" si="297"/>
        <v>94991091.94000001</v>
      </c>
      <c r="J241" s="38">
        <f t="shared" si="297"/>
        <v>15283195.78</v>
      </c>
      <c r="K241" s="38">
        <f t="shared" si="297"/>
        <v>2916101.9299999997</v>
      </c>
      <c r="L241" s="38">
        <f t="shared" si="297"/>
        <v>22436420.060000002</v>
      </c>
      <c r="M241" s="38">
        <f t="shared" si="297"/>
        <v>12950928.32</v>
      </c>
      <c r="N241" s="38">
        <f t="shared" si="297"/>
        <v>366299911.98</v>
      </c>
      <c r="O241" s="38">
        <f t="shared" si="297"/>
        <v>106915948.80000001</v>
      </c>
      <c r="P241" s="38">
        <f t="shared" si="297"/>
        <v>2180535.88</v>
      </c>
      <c r="Q241" s="38">
        <f t="shared" si="297"/>
        <v>281910743.18</v>
      </c>
      <c r="R241" s="38">
        <f t="shared" si="297"/>
        <v>3905408.23</v>
      </c>
      <c r="S241" s="38">
        <f t="shared" si="297"/>
        <v>11152867.31</v>
      </c>
      <c r="T241" s="38">
        <f t="shared" si="297"/>
        <v>1865884.34</v>
      </c>
      <c r="U241" s="38">
        <f t="shared" si="297"/>
        <v>988729.17</v>
      </c>
      <c r="V241" s="38">
        <f t="shared" si="297"/>
        <v>2667379.1</v>
      </c>
      <c r="W241" s="39">
        <f t="shared" si="297"/>
        <v>2268025.46</v>
      </c>
      <c r="X241" s="38">
        <f t="shared" si="297"/>
        <v>730220.2</v>
      </c>
      <c r="Y241" s="38">
        <f t="shared" si="297"/>
        <v>4248329.739999999</v>
      </c>
      <c r="Z241" s="38">
        <f t="shared" si="297"/>
        <v>2632612.1599999997</v>
      </c>
      <c r="AA241" s="38">
        <f t="shared" si="297"/>
        <v>189964498.5</v>
      </c>
      <c r="AB241" s="38">
        <f t="shared" si="297"/>
        <v>207466752.74</v>
      </c>
      <c r="AC241" s="38">
        <f t="shared" si="297"/>
        <v>7214440.12</v>
      </c>
      <c r="AD241" s="38">
        <f t="shared" si="297"/>
        <v>7918857.79</v>
      </c>
      <c r="AE241" s="38">
        <f t="shared" si="297"/>
        <v>1524268.8900000001</v>
      </c>
      <c r="AF241" s="38">
        <f t="shared" si="297"/>
        <v>2145661.67</v>
      </c>
      <c r="AG241" s="38">
        <f t="shared" si="297"/>
        <v>7087714.970000001</v>
      </c>
      <c r="AH241" s="38">
        <f t="shared" si="297"/>
        <v>7763417.140000001</v>
      </c>
      <c r="AI241" s="38">
        <f t="shared" si="297"/>
        <v>3048654.07</v>
      </c>
      <c r="AJ241" s="38">
        <f t="shared" si="297"/>
        <v>2706836.91</v>
      </c>
      <c r="AK241" s="38">
        <f t="shared" si="297"/>
        <v>2652150.1100000003</v>
      </c>
      <c r="AL241" s="38">
        <f t="shared" si="297"/>
        <v>2813100.55</v>
      </c>
      <c r="AM241" s="38">
        <f t="shared" si="297"/>
        <v>3971291.5</v>
      </c>
      <c r="AN241" s="38">
        <f t="shared" si="297"/>
        <v>3680466.3600000003</v>
      </c>
      <c r="AO241" s="38">
        <f t="shared" si="297"/>
        <v>35853176.49</v>
      </c>
      <c r="AP241" s="38">
        <f t="shared" si="297"/>
        <v>592117624.44</v>
      </c>
      <c r="AQ241" s="38">
        <f t="shared" si="297"/>
        <v>2816694.73</v>
      </c>
      <c r="AR241" s="38">
        <f t="shared" si="297"/>
        <v>425518050.27</v>
      </c>
      <c r="AS241" s="38">
        <f t="shared" si="297"/>
        <v>47427388.25</v>
      </c>
      <c r="AT241" s="38">
        <f t="shared" si="297"/>
        <v>18713152.61</v>
      </c>
      <c r="AU241" s="38">
        <f t="shared" si="297"/>
        <v>3433547.21</v>
      </c>
      <c r="AV241" s="38">
        <f t="shared" si="297"/>
        <v>3151371.86</v>
      </c>
      <c r="AW241" s="38">
        <f t="shared" si="297"/>
        <v>2614985.5700000003</v>
      </c>
      <c r="AX241" s="38">
        <f t="shared" si="297"/>
        <v>719858.01</v>
      </c>
      <c r="AY241" s="38">
        <f t="shared" si="297"/>
        <v>4845617.37</v>
      </c>
      <c r="AZ241" s="38">
        <f t="shared" si="297"/>
        <v>77852699.04</v>
      </c>
      <c r="BA241" s="38">
        <f t="shared" si="297"/>
        <v>60522813.88</v>
      </c>
      <c r="BB241" s="38">
        <f t="shared" si="297"/>
        <v>50859772.7</v>
      </c>
      <c r="BC241" s="38">
        <f t="shared" si="297"/>
        <v>220162910.46</v>
      </c>
      <c r="BD241" s="38">
        <f t="shared" si="297"/>
        <v>31081285.78</v>
      </c>
      <c r="BE241" s="38">
        <f t="shared" si="297"/>
        <v>10771968.62</v>
      </c>
      <c r="BF241" s="38">
        <f t="shared" si="297"/>
        <v>158301480.32999998</v>
      </c>
      <c r="BG241" s="38">
        <f t="shared" si="297"/>
        <v>7463505.38</v>
      </c>
      <c r="BH241" s="38">
        <f t="shared" si="297"/>
        <v>5243698.22</v>
      </c>
      <c r="BI241" s="38">
        <f t="shared" si="297"/>
        <v>2733357.96</v>
      </c>
      <c r="BJ241" s="38">
        <f t="shared" si="297"/>
        <v>39988060.61</v>
      </c>
      <c r="BK241" s="38">
        <f t="shared" si="297"/>
        <v>100691312.95</v>
      </c>
      <c r="BL241" s="38">
        <f t="shared" si="297"/>
        <v>2216623.79</v>
      </c>
      <c r="BM241" s="38">
        <f t="shared" si="297"/>
        <v>3072653.63</v>
      </c>
      <c r="BN241" s="38">
        <f t="shared" si="297"/>
        <v>26639892.59</v>
      </c>
      <c r="BO241" s="38">
        <f t="shared" si="297"/>
        <v>11699043.48</v>
      </c>
      <c r="BP241" s="38">
        <f aca="true" t="shared" si="298" ref="BP241:EA241">BP239+BP240</f>
        <v>2421516.7399999998</v>
      </c>
      <c r="BQ241" s="38">
        <f t="shared" si="298"/>
        <v>40883798.099999994</v>
      </c>
      <c r="BR241" s="38">
        <f t="shared" si="298"/>
        <v>32584274.36</v>
      </c>
      <c r="BS241" s="38">
        <f t="shared" si="298"/>
        <v>8872665.49</v>
      </c>
      <c r="BT241" s="38">
        <f t="shared" si="298"/>
        <v>3325575.33</v>
      </c>
      <c r="BU241" s="38">
        <f t="shared" si="298"/>
        <v>3922757.2600000002</v>
      </c>
      <c r="BV241" s="38">
        <f t="shared" si="298"/>
        <v>9658538.74</v>
      </c>
      <c r="BW241" s="38">
        <f t="shared" si="298"/>
        <v>12798870.75</v>
      </c>
      <c r="BX241" s="38">
        <f t="shared" si="298"/>
        <v>1258261.3900000001</v>
      </c>
      <c r="BY241" s="38">
        <f t="shared" si="298"/>
        <v>4599486.64</v>
      </c>
      <c r="BZ241" s="38">
        <f t="shared" si="298"/>
        <v>2466017.25</v>
      </c>
      <c r="CA241" s="38">
        <f t="shared" si="298"/>
        <v>2341207.92</v>
      </c>
      <c r="CB241" s="38">
        <f t="shared" si="298"/>
        <v>587156201.79</v>
      </c>
      <c r="CC241" s="38">
        <f t="shared" si="298"/>
        <v>2069503.8699999999</v>
      </c>
      <c r="CD241" s="38">
        <f t="shared" si="298"/>
        <v>1097413.06</v>
      </c>
      <c r="CE241" s="38">
        <f t="shared" si="298"/>
        <v>1872647.82</v>
      </c>
      <c r="CF241" s="38">
        <f t="shared" si="298"/>
        <v>1517324.92</v>
      </c>
      <c r="CG241" s="38">
        <f t="shared" si="298"/>
        <v>2136048.88</v>
      </c>
      <c r="CH241" s="38">
        <f t="shared" si="298"/>
        <v>1644597.25</v>
      </c>
      <c r="CI241" s="38">
        <f t="shared" si="298"/>
        <v>5488336.630000001</v>
      </c>
      <c r="CJ241" s="38">
        <f t="shared" si="298"/>
        <v>8606671.81</v>
      </c>
      <c r="CK241" s="38">
        <f t="shared" si="298"/>
        <v>34963516.64</v>
      </c>
      <c r="CL241" s="38">
        <f t="shared" si="298"/>
        <v>10177297.27</v>
      </c>
      <c r="CM241" s="38">
        <f t="shared" si="298"/>
        <v>6369024.93</v>
      </c>
      <c r="CN241" s="38">
        <f t="shared" si="298"/>
        <v>188964662.25</v>
      </c>
      <c r="CO241" s="38">
        <f t="shared" si="298"/>
        <v>103514894.44</v>
      </c>
      <c r="CP241" s="38">
        <f t="shared" si="298"/>
        <v>8724654.68</v>
      </c>
      <c r="CQ241" s="38">
        <f t="shared" si="298"/>
        <v>10705387.35</v>
      </c>
      <c r="CR241" s="38">
        <f t="shared" si="298"/>
        <v>2320300.03</v>
      </c>
      <c r="CS241" s="38">
        <f t="shared" si="298"/>
        <v>3121144</v>
      </c>
      <c r="CT241" s="38">
        <f t="shared" si="298"/>
        <v>1467376.23</v>
      </c>
      <c r="CU241" s="38">
        <f t="shared" si="298"/>
        <v>3020229.6</v>
      </c>
      <c r="CV241" s="38">
        <f t="shared" si="298"/>
        <v>778651.68</v>
      </c>
      <c r="CW241" s="38">
        <f t="shared" si="298"/>
        <v>2115961.33</v>
      </c>
      <c r="CX241" s="38">
        <f t="shared" si="298"/>
        <v>3712253.91</v>
      </c>
      <c r="CY241" s="38">
        <f t="shared" si="298"/>
        <v>1659822.77</v>
      </c>
      <c r="CZ241" s="38">
        <f t="shared" si="298"/>
        <v>16237447</v>
      </c>
      <c r="DA241" s="38">
        <f t="shared" si="298"/>
        <v>2189501.8200000003</v>
      </c>
      <c r="DB241" s="38">
        <f t="shared" si="298"/>
        <v>2975385.95</v>
      </c>
      <c r="DC241" s="38">
        <f t="shared" si="298"/>
        <v>2152864.2</v>
      </c>
      <c r="DD241" s="38">
        <f t="shared" si="298"/>
        <v>1703012.03</v>
      </c>
      <c r="DE241" s="38">
        <f t="shared" si="298"/>
        <v>3738379.24</v>
      </c>
      <c r="DF241" s="38">
        <f t="shared" si="298"/>
        <v>152158847.65</v>
      </c>
      <c r="DG241" s="38">
        <f t="shared" si="298"/>
        <v>1408815.29</v>
      </c>
      <c r="DH241" s="38">
        <f t="shared" si="298"/>
        <v>15696920.66</v>
      </c>
      <c r="DI241" s="38">
        <f t="shared" si="298"/>
        <v>19986644.42</v>
      </c>
      <c r="DJ241" s="38">
        <f t="shared" si="298"/>
        <v>5279591.7299999995</v>
      </c>
      <c r="DK241" s="38">
        <f t="shared" si="298"/>
        <v>3408377.43</v>
      </c>
      <c r="DL241" s="38">
        <f t="shared" si="298"/>
        <v>44746120.830000006</v>
      </c>
      <c r="DM241" s="38">
        <f t="shared" si="298"/>
        <v>3304754.44</v>
      </c>
      <c r="DN241" s="38">
        <f t="shared" si="298"/>
        <v>10815101.81</v>
      </c>
      <c r="DO241" s="38">
        <f t="shared" si="298"/>
        <v>22373724.52</v>
      </c>
      <c r="DP241" s="38">
        <f t="shared" si="298"/>
        <v>2423335.29</v>
      </c>
      <c r="DQ241" s="38">
        <f t="shared" si="298"/>
        <v>4115217.49</v>
      </c>
      <c r="DR241" s="38">
        <f t="shared" si="298"/>
        <v>10159023.02</v>
      </c>
      <c r="DS241" s="38">
        <f t="shared" si="298"/>
        <v>6704743.47</v>
      </c>
      <c r="DT241" s="38">
        <f t="shared" si="298"/>
        <v>2238635.03</v>
      </c>
      <c r="DU241" s="38">
        <f t="shared" si="298"/>
        <v>3508138.63</v>
      </c>
      <c r="DV241" s="38">
        <f t="shared" si="298"/>
        <v>2373696.5</v>
      </c>
      <c r="DW241" s="38">
        <f t="shared" si="298"/>
        <v>3290183.5</v>
      </c>
      <c r="DX241" s="38">
        <f t="shared" si="298"/>
        <v>2738964.17</v>
      </c>
      <c r="DY241" s="38">
        <f t="shared" si="298"/>
        <v>3456311.5700000003</v>
      </c>
      <c r="DZ241" s="38">
        <f t="shared" si="298"/>
        <v>8631229.1</v>
      </c>
      <c r="EA241" s="38">
        <f t="shared" si="298"/>
        <v>4383534.29</v>
      </c>
      <c r="EB241" s="38">
        <f aca="true" t="shared" si="299" ref="EB241:FX241">EB239+EB240</f>
        <v>4629226.54</v>
      </c>
      <c r="EC241" s="38">
        <f t="shared" si="299"/>
        <v>2723702.2</v>
      </c>
      <c r="ED241" s="38">
        <f t="shared" si="299"/>
        <v>15845463.370000001</v>
      </c>
      <c r="EE241" s="38">
        <f t="shared" si="299"/>
        <v>2474174.06</v>
      </c>
      <c r="EF241" s="38">
        <f t="shared" si="299"/>
        <v>11756057.39</v>
      </c>
      <c r="EG241" s="38">
        <f t="shared" si="299"/>
        <v>2637412.7899999996</v>
      </c>
      <c r="EH241" s="38">
        <f t="shared" si="299"/>
        <v>2450869.03</v>
      </c>
      <c r="EI241" s="38">
        <f t="shared" si="299"/>
        <v>125233023.44999999</v>
      </c>
      <c r="EJ241" s="38">
        <f t="shared" si="299"/>
        <v>60534883.86</v>
      </c>
      <c r="EK241" s="38">
        <f t="shared" si="299"/>
        <v>4984688.84</v>
      </c>
      <c r="EL241" s="38">
        <f t="shared" si="299"/>
        <v>3552981.04</v>
      </c>
      <c r="EM241" s="38">
        <f t="shared" si="299"/>
        <v>4557746.82</v>
      </c>
      <c r="EN241" s="38">
        <f t="shared" si="299"/>
        <v>8727079.86</v>
      </c>
      <c r="EO241" s="38">
        <f t="shared" si="299"/>
        <v>3707658.49</v>
      </c>
      <c r="EP241" s="38">
        <f t="shared" si="299"/>
        <v>3696665.71</v>
      </c>
      <c r="EQ241" s="38">
        <f t="shared" si="299"/>
        <v>16599978.32</v>
      </c>
      <c r="ER241" s="38">
        <f t="shared" si="299"/>
        <v>3662135.94</v>
      </c>
      <c r="ES241" s="38">
        <f t="shared" si="299"/>
        <v>1589331.6800000002</v>
      </c>
      <c r="ET241" s="38">
        <f t="shared" si="299"/>
        <v>2580316</v>
      </c>
      <c r="EU241" s="38">
        <f t="shared" si="299"/>
        <v>4929640.609999999</v>
      </c>
      <c r="EV241" s="38">
        <f t="shared" si="299"/>
        <v>1075008.4200000002</v>
      </c>
      <c r="EW241" s="38">
        <f t="shared" si="299"/>
        <v>7344947.38</v>
      </c>
      <c r="EX241" s="38">
        <f t="shared" si="299"/>
        <v>2922684.07</v>
      </c>
      <c r="EY241" s="38">
        <f t="shared" si="299"/>
        <v>6214037.29</v>
      </c>
      <c r="EZ241" s="38">
        <f t="shared" si="299"/>
        <v>1706561.2400000002</v>
      </c>
      <c r="FA241" s="38">
        <f t="shared" si="299"/>
        <v>22813363.19</v>
      </c>
      <c r="FB241" s="38">
        <f t="shared" si="299"/>
        <v>3560913.92</v>
      </c>
      <c r="FC241" s="38">
        <f t="shared" si="299"/>
        <v>18955011.03</v>
      </c>
      <c r="FD241" s="38">
        <f t="shared" si="299"/>
        <v>3347442.01</v>
      </c>
      <c r="FE241" s="38">
        <f t="shared" si="299"/>
        <v>1418568.33</v>
      </c>
      <c r="FF241" s="38">
        <f t="shared" si="299"/>
        <v>2235751.84</v>
      </c>
      <c r="FG241" s="38">
        <f t="shared" si="299"/>
        <v>1506529.33</v>
      </c>
      <c r="FH241" s="38">
        <f t="shared" si="299"/>
        <v>1335988.3900000001</v>
      </c>
      <c r="FI241" s="38">
        <f t="shared" si="299"/>
        <v>13344031.09</v>
      </c>
      <c r="FJ241" s="38">
        <f t="shared" si="299"/>
        <v>12617114.28</v>
      </c>
      <c r="FK241" s="38">
        <f t="shared" si="299"/>
        <v>15594082.950000001</v>
      </c>
      <c r="FL241" s="38">
        <f t="shared" si="299"/>
        <v>30450530.34</v>
      </c>
      <c r="FM241" s="38">
        <f t="shared" si="299"/>
        <v>21701797.14</v>
      </c>
      <c r="FN241" s="38">
        <f t="shared" si="299"/>
        <v>137005652.19</v>
      </c>
      <c r="FO241" s="38">
        <f t="shared" si="299"/>
        <v>8283197.66</v>
      </c>
      <c r="FP241" s="38">
        <f t="shared" si="299"/>
        <v>17355363.84</v>
      </c>
      <c r="FQ241" s="38">
        <f t="shared" si="299"/>
        <v>6554952.84</v>
      </c>
      <c r="FR241" s="38">
        <f t="shared" si="299"/>
        <v>1935403.21</v>
      </c>
      <c r="FS241" s="38">
        <f t="shared" si="299"/>
        <v>2070276</v>
      </c>
      <c r="FT241" s="38">
        <f t="shared" si="299"/>
        <v>1368176.6500000001</v>
      </c>
      <c r="FU241" s="38">
        <f t="shared" si="299"/>
        <v>6414020.53</v>
      </c>
      <c r="FV241" s="38">
        <f t="shared" si="299"/>
        <v>5299574.19</v>
      </c>
      <c r="FW241" s="38">
        <f t="shared" si="299"/>
        <v>1870871.78</v>
      </c>
      <c r="FX241" s="38">
        <f t="shared" si="299"/>
        <v>1248662.56</v>
      </c>
      <c r="FY241" s="108"/>
      <c r="FZ241" s="60">
        <f>SUM(C241:FX241)</f>
        <v>6006480948.509997</v>
      </c>
      <c r="GA241" s="60"/>
      <c r="GB241" s="60"/>
      <c r="GC241" s="60"/>
      <c r="GD241" s="60"/>
      <c r="GG241" s="12"/>
    </row>
    <row r="242" spans="1:189" ht="15">
      <c r="A242" s="40"/>
      <c r="B242" s="2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9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  <c r="DQ242" s="108"/>
      <c r="DR242" s="108"/>
      <c r="DS242" s="108"/>
      <c r="DT242" s="108"/>
      <c r="DU242" s="108"/>
      <c r="DV242" s="108"/>
      <c r="DW242" s="108"/>
      <c r="DX242" s="108"/>
      <c r="DY242" s="108"/>
      <c r="DZ242" s="108"/>
      <c r="EA242" s="108"/>
      <c r="EB242" s="108"/>
      <c r="EC242" s="108"/>
      <c r="ED242" s="108"/>
      <c r="EE242" s="108"/>
      <c r="EF242" s="108"/>
      <c r="EG242" s="108"/>
      <c r="EH242" s="108"/>
      <c r="EI242" s="108"/>
      <c r="EJ242" s="108"/>
      <c r="EK242" s="108"/>
      <c r="EL242" s="108"/>
      <c r="EM242" s="108"/>
      <c r="EN242" s="108"/>
      <c r="EO242" s="108"/>
      <c r="EP242" s="108"/>
      <c r="EQ242" s="108"/>
      <c r="ER242" s="108"/>
      <c r="ES242" s="108"/>
      <c r="ET242" s="108"/>
      <c r="EU242" s="108"/>
      <c r="EV242" s="108"/>
      <c r="EW242" s="108"/>
      <c r="EX242" s="108"/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108"/>
      <c r="FI242" s="108"/>
      <c r="FJ242" s="108"/>
      <c r="FK242" s="108"/>
      <c r="FL242" s="108"/>
      <c r="FM242" s="108"/>
      <c r="FN242" s="108"/>
      <c r="FO242" s="108"/>
      <c r="FP242" s="108"/>
      <c r="FQ242" s="108"/>
      <c r="FR242" s="108"/>
      <c r="FS242" s="108"/>
      <c r="FT242" s="108"/>
      <c r="FU242" s="108"/>
      <c r="FV242" s="108"/>
      <c r="FW242" s="108"/>
      <c r="FX242" s="108"/>
      <c r="FY242" s="38"/>
      <c r="GA242" s="60"/>
      <c r="GB242" s="60"/>
      <c r="GC242" s="60"/>
      <c r="GD242" s="60"/>
      <c r="GG242" s="12"/>
    </row>
    <row r="243" spans="1:189" ht="15.75">
      <c r="A243" s="11" t="s">
        <v>394</v>
      </c>
      <c r="B243" s="36" t="s">
        <v>584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9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5"/>
      <c r="FZ243" s="38"/>
      <c r="GA243" s="60"/>
      <c r="GB243" s="60"/>
      <c r="GC243" s="60"/>
      <c r="GD243" s="60"/>
      <c r="GE243" s="59"/>
      <c r="GF243" s="59"/>
      <c r="GG243" s="12"/>
    </row>
    <row r="244" spans="1:186" ht="15">
      <c r="A244" s="11" t="s">
        <v>585</v>
      </c>
      <c r="B244" s="2" t="s">
        <v>586</v>
      </c>
      <c r="C244" s="35">
        <f aca="true" t="shared" si="300" ref="C244:BN244">C43</f>
        <v>0.02608</v>
      </c>
      <c r="D244" s="35">
        <f t="shared" si="300"/>
        <v>0.027</v>
      </c>
      <c r="E244" s="35">
        <f t="shared" si="300"/>
        <v>0.024688</v>
      </c>
      <c r="F244" s="35">
        <f t="shared" si="300"/>
        <v>0.026262</v>
      </c>
      <c r="G244" s="35">
        <f t="shared" si="300"/>
        <v>0.022285</v>
      </c>
      <c r="H244" s="35">
        <f t="shared" si="300"/>
        <v>0.027</v>
      </c>
      <c r="I244" s="35">
        <f t="shared" si="300"/>
        <v>0.027</v>
      </c>
      <c r="J244" s="35">
        <f t="shared" si="300"/>
        <v>0.027</v>
      </c>
      <c r="K244" s="35">
        <f t="shared" si="300"/>
        <v>0.027</v>
      </c>
      <c r="L244" s="35">
        <f t="shared" si="300"/>
        <v>0.021895</v>
      </c>
      <c r="M244" s="35">
        <f t="shared" si="300"/>
        <v>0.020947</v>
      </c>
      <c r="N244" s="35">
        <f t="shared" si="300"/>
        <v>0.025712</v>
      </c>
      <c r="O244" s="35">
        <f t="shared" si="300"/>
        <v>0.025353</v>
      </c>
      <c r="P244" s="35">
        <f t="shared" si="300"/>
        <v>0.027</v>
      </c>
      <c r="Q244" s="35">
        <f t="shared" si="300"/>
        <v>0.02601</v>
      </c>
      <c r="R244" s="35">
        <f t="shared" si="300"/>
        <v>0.023909</v>
      </c>
      <c r="S244" s="35">
        <f t="shared" si="300"/>
        <v>0.021014</v>
      </c>
      <c r="T244" s="35">
        <f t="shared" si="300"/>
        <v>0.019301</v>
      </c>
      <c r="U244" s="35">
        <f t="shared" si="300"/>
        <v>0.018801</v>
      </c>
      <c r="V244" s="35">
        <f t="shared" si="300"/>
        <v>0.027</v>
      </c>
      <c r="W244" s="54">
        <f t="shared" si="300"/>
        <v>0.027</v>
      </c>
      <c r="X244" s="35">
        <f t="shared" si="300"/>
        <v>0.010756</v>
      </c>
      <c r="Y244" s="35">
        <f t="shared" si="300"/>
        <v>0.019498</v>
      </c>
      <c r="Z244" s="35">
        <f t="shared" si="300"/>
        <v>0.018915</v>
      </c>
      <c r="AA244" s="35">
        <f t="shared" si="300"/>
        <v>0.024995</v>
      </c>
      <c r="AB244" s="35">
        <f t="shared" si="300"/>
        <v>0.025023</v>
      </c>
      <c r="AC244" s="35">
        <f t="shared" si="300"/>
        <v>0.015982</v>
      </c>
      <c r="AD244" s="35">
        <f t="shared" si="300"/>
        <v>0.014693</v>
      </c>
      <c r="AE244" s="35">
        <f t="shared" si="300"/>
        <v>0.007814</v>
      </c>
      <c r="AF244" s="35">
        <f t="shared" si="300"/>
        <v>0.006674</v>
      </c>
      <c r="AG244" s="35">
        <f t="shared" si="300"/>
        <v>0.013071</v>
      </c>
      <c r="AH244" s="35">
        <f t="shared" si="300"/>
        <v>0.017123</v>
      </c>
      <c r="AI244" s="35">
        <f t="shared" si="300"/>
        <v>0.027</v>
      </c>
      <c r="AJ244" s="35">
        <f t="shared" si="300"/>
        <v>0.018788</v>
      </c>
      <c r="AK244" s="35">
        <f t="shared" si="300"/>
        <v>0.01628</v>
      </c>
      <c r="AL244" s="35">
        <f t="shared" si="300"/>
        <v>0.027</v>
      </c>
      <c r="AM244" s="35">
        <f t="shared" si="300"/>
        <v>0.016449</v>
      </c>
      <c r="AN244" s="35">
        <f t="shared" si="300"/>
        <v>0.022903</v>
      </c>
      <c r="AO244" s="35">
        <f t="shared" si="300"/>
        <v>0.022656</v>
      </c>
      <c r="AP244" s="35">
        <f t="shared" si="300"/>
        <v>0.025541</v>
      </c>
      <c r="AQ244" s="35">
        <f t="shared" si="300"/>
        <v>0.015559</v>
      </c>
      <c r="AR244" s="35">
        <f t="shared" si="300"/>
        <v>0.02544</v>
      </c>
      <c r="AS244" s="35">
        <f t="shared" si="300"/>
        <v>0.011618</v>
      </c>
      <c r="AT244" s="35">
        <f t="shared" si="300"/>
        <v>0.026714</v>
      </c>
      <c r="AU244" s="35">
        <f t="shared" si="300"/>
        <v>0.019188</v>
      </c>
      <c r="AV244" s="35">
        <f t="shared" si="300"/>
        <v>0.025359</v>
      </c>
      <c r="AW244" s="35">
        <f t="shared" si="300"/>
        <v>0.020596</v>
      </c>
      <c r="AX244" s="35">
        <f t="shared" si="300"/>
        <v>0.016798</v>
      </c>
      <c r="AY244" s="35">
        <f t="shared" si="300"/>
        <v>0.027</v>
      </c>
      <c r="AZ244" s="35">
        <f t="shared" si="300"/>
        <v>0.018092</v>
      </c>
      <c r="BA244" s="35">
        <f t="shared" si="300"/>
        <v>0.021894</v>
      </c>
      <c r="BB244" s="35">
        <f t="shared" si="300"/>
        <v>0.019684</v>
      </c>
      <c r="BC244" s="35">
        <f t="shared" si="300"/>
        <v>0.024026</v>
      </c>
      <c r="BD244" s="35">
        <f t="shared" si="300"/>
        <v>0.027</v>
      </c>
      <c r="BE244" s="35">
        <f t="shared" si="300"/>
        <v>0.022816</v>
      </c>
      <c r="BF244" s="35">
        <f t="shared" si="300"/>
        <v>0.026952</v>
      </c>
      <c r="BG244" s="35">
        <f t="shared" si="300"/>
        <v>0.027</v>
      </c>
      <c r="BH244" s="35">
        <f t="shared" si="300"/>
        <v>0.021419</v>
      </c>
      <c r="BI244" s="35">
        <f t="shared" si="300"/>
        <v>0.008433</v>
      </c>
      <c r="BJ244" s="35">
        <f t="shared" si="300"/>
        <v>0.023164</v>
      </c>
      <c r="BK244" s="35">
        <f t="shared" si="300"/>
        <v>0.024459</v>
      </c>
      <c r="BL244" s="35">
        <f t="shared" si="300"/>
        <v>0.027</v>
      </c>
      <c r="BM244" s="35">
        <f t="shared" si="300"/>
        <v>0.020834</v>
      </c>
      <c r="BN244" s="35">
        <f t="shared" si="300"/>
        <v>0.027</v>
      </c>
      <c r="BO244" s="35">
        <f aca="true" t="shared" si="301" ref="BO244:DZ244">BO43</f>
        <v>0.015203</v>
      </c>
      <c r="BP244" s="35">
        <f t="shared" si="301"/>
        <v>0.021702</v>
      </c>
      <c r="BQ244" s="35">
        <f t="shared" si="301"/>
        <v>0.021759</v>
      </c>
      <c r="BR244" s="35">
        <f t="shared" si="301"/>
        <v>0.0047</v>
      </c>
      <c r="BS244" s="35">
        <f t="shared" si="301"/>
        <v>0.002231</v>
      </c>
      <c r="BT244" s="35">
        <f t="shared" si="301"/>
        <v>0.004075</v>
      </c>
      <c r="BU244" s="35">
        <f t="shared" si="301"/>
        <v>0.013811</v>
      </c>
      <c r="BV244" s="35">
        <f t="shared" si="301"/>
        <v>0.011775</v>
      </c>
      <c r="BW244" s="35">
        <f t="shared" si="301"/>
        <v>0.0155</v>
      </c>
      <c r="BX244" s="35">
        <f t="shared" si="301"/>
        <v>0.016599</v>
      </c>
      <c r="BY244" s="35">
        <f t="shared" si="301"/>
        <v>0.023781</v>
      </c>
      <c r="BZ244" s="35">
        <f t="shared" si="301"/>
        <v>0.026312</v>
      </c>
      <c r="CA244" s="35">
        <f t="shared" si="301"/>
        <v>0.023041</v>
      </c>
      <c r="CB244" s="35">
        <f t="shared" si="301"/>
        <v>0.026252</v>
      </c>
      <c r="CC244" s="35">
        <f t="shared" si="301"/>
        <v>0.022199</v>
      </c>
      <c r="CD244" s="35">
        <f t="shared" si="301"/>
        <v>0.01952</v>
      </c>
      <c r="CE244" s="35">
        <f t="shared" si="301"/>
        <v>0.027</v>
      </c>
      <c r="CF244" s="35">
        <f t="shared" si="301"/>
        <v>0.022463</v>
      </c>
      <c r="CG244" s="35">
        <f t="shared" si="301"/>
        <v>0.027</v>
      </c>
      <c r="CH244" s="35">
        <f t="shared" si="301"/>
        <v>0.022188</v>
      </c>
      <c r="CI244" s="35">
        <f t="shared" si="301"/>
        <v>0.02418</v>
      </c>
      <c r="CJ244" s="35">
        <f t="shared" si="301"/>
        <v>0.023469</v>
      </c>
      <c r="CK244" s="35">
        <f t="shared" si="301"/>
        <v>0.006601</v>
      </c>
      <c r="CL244" s="35">
        <f t="shared" si="301"/>
        <v>0.008229</v>
      </c>
      <c r="CM244" s="35">
        <f t="shared" si="301"/>
        <v>0.002274</v>
      </c>
      <c r="CN244" s="35">
        <f t="shared" si="301"/>
        <v>0.027</v>
      </c>
      <c r="CO244" s="35">
        <f t="shared" si="301"/>
        <v>0.02236</v>
      </c>
      <c r="CP244" s="35">
        <f t="shared" si="301"/>
        <v>0.020549</v>
      </c>
      <c r="CQ244" s="35">
        <f t="shared" si="301"/>
        <v>0.012427</v>
      </c>
      <c r="CR244" s="35">
        <f t="shared" si="301"/>
        <v>0.00168</v>
      </c>
      <c r="CS244" s="35">
        <f t="shared" si="301"/>
        <v>0.022658</v>
      </c>
      <c r="CT244" s="35">
        <f t="shared" si="301"/>
        <v>0.00852</v>
      </c>
      <c r="CU244" s="35">
        <f t="shared" si="301"/>
        <v>0.019616</v>
      </c>
      <c r="CV244" s="35">
        <f t="shared" si="301"/>
        <v>0.010979</v>
      </c>
      <c r="CW244" s="35">
        <f t="shared" si="301"/>
        <v>0.024152</v>
      </c>
      <c r="CX244" s="35">
        <f t="shared" si="301"/>
        <v>0.021824</v>
      </c>
      <c r="CY244" s="35">
        <f t="shared" si="301"/>
        <v>0.027</v>
      </c>
      <c r="CZ244" s="35">
        <f t="shared" si="301"/>
        <v>0.026651</v>
      </c>
      <c r="DA244" s="35">
        <f t="shared" si="301"/>
        <v>0.027</v>
      </c>
      <c r="DB244" s="35">
        <f t="shared" si="301"/>
        <v>0.027</v>
      </c>
      <c r="DC244" s="35">
        <f t="shared" si="301"/>
        <v>0.017418</v>
      </c>
      <c r="DD244" s="35">
        <f t="shared" si="301"/>
        <v>0.004813</v>
      </c>
      <c r="DE244" s="35">
        <f t="shared" si="301"/>
        <v>0.01145</v>
      </c>
      <c r="DF244" s="35">
        <f t="shared" si="301"/>
        <v>0.024214</v>
      </c>
      <c r="DG244" s="35">
        <f t="shared" si="301"/>
        <v>0.020453</v>
      </c>
      <c r="DH244" s="35">
        <f t="shared" si="301"/>
        <v>0.020516</v>
      </c>
      <c r="DI244" s="35">
        <f t="shared" si="301"/>
        <v>0.018845</v>
      </c>
      <c r="DJ244" s="35">
        <f t="shared" si="301"/>
        <v>0.020883</v>
      </c>
      <c r="DK244" s="35">
        <f t="shared" si="301"/>
        <v>0.015658</v>
      </c>
      <c r="DL244" s="35">
        <f t="shared" si="301"/>
        <v>0.021967</v>
      </c>
      <c r="DM244" s="35">
        <f t="shared" si="301"/>
        <v>0.019899</v>
      </c>
      <c r="DN244" s="35">
        <v>0.027</v>
      </c>
      <c r="DO244" s="35">
        <f t="shared" si="301"/>
        <v>0.027</v>
      </c>
      <c r="DP244" s="35">
        <f t="shared" si="301"/>
        <v>0.027</v>
      </c>
      <c r="DQ244" s="35">
        <f t="shared" si="301"/>
        <v>0.025885</v>
      </c>
      <c r="DR244" s="35">
        <f t="shared" si="301"/>
        <v>0.024417</v>
      </c>
      <c r="DS244" s="35">
        <f t="shared" si="301"/>
        <v>0.025924</v>
      </c>
      <c r="DT244" s="35">
        <f t="shared" si="301"/>
        <v>0.021729</v>
      </c>
      <c r="DU244" s="35">
        <f t="shared" si="301"/>
        <v>0.027</v>
      </c>
      <c r="DV244" s="35">
        <f t="shared" si="301"/>
        <v>0.027</v>
      </c>
      <c r="DW244" s="35">
        <f t="shared" si="301"/>
        <v>0.021997</v>
      </c>
      <c r="DX244" s="35">
        <f t="shared" si="301"/>
        <v>0.018931</v>
      </c>
      <c r="DY244" s="35">
        <f t="shared" si="301"/>
        <v>0.012928</v>
      </c>
      <c r="DZ244" s="35">
        <f t="shared" si="301"/>
        <v>0.017662</v>
      </c>
      <c r="EA244" s="35">
        <f aca="true" t="shared" si="302" ref="EA244:FX244">EA43</f>
        <v>0.012173</v>
      </c>
      <c r="EB244" s="35">
        <f t="shared" si="302"/>
        <v>0.027</v>
      </c>
      <c r="EC244" s="35">
        <f t="shared" si="302"/>
        <v>0.026621</v>
      </c>
      <c r="ED244" s="35">
        <f t="shared" si="302"/>
        <v>0.004412</v>
      </c>
      <c r="EE244" s="35">
        <f t="shared" si="302"/>
        <v>0.027</v>
      </c>
      <c r="EF244" s="35">
        <f t="shared" si="302"/>
        <v>0.019595</v>
      </c>
      <c r="EG244" s="35">
        <f t="shared" si="302"/>
        <v>0.026536</v>
      </c>
      <c r="EH244" s="35">
        <f t="shared" si="302"/>
        <v>0.025053</v>
      </c>
      <c r="EI244" s="35">
        <f t="shared" si="302"/>
        <v>0.027</v>
      </c>
      <c r="EJ244" s="35">
        <f t="shared" si="302"/>
        <v>0.027</v>
      </c>
      <c r="EK244" s="35">
        <f t="shared" si="302"/>
        <v>0.006308</v>
      </c>
      <c r="EL244" s="35">
        <f t="shared" si="302"/>
        <v>0.002116</v>
      </c>
      <c r="EM244" s="35">
        <f t="shared" si="302"/>
        <v>0.016308</v>
      </c>
      <c r="EN244" s="35">
        <f t="shared" si="302"/>
        <v>0.027</v>
      </c>
      <c r="EO244" s="35">
        <f t="shared" si="302"/>
        <v>0.027</v>
      </c>
      <c r="EP244" s="35">
        <f t="shared" si="302"/>
        <v>0.020586</v>
      </c>
      <c r="EQ244" s="35">
        <f>EQ43</f>
        <v>0.010265</v>
      </c>
      <c r="ER244" s="35">
        <f t="shared" si="302"/>
        <v>0.021283</v>
      </c>
      <c r="ES244" s="35">
        <f t="shared" si="302"/>
        <v>0.023558</v>
      </c>
      <c r="ET244" s="35">
        <f t="shared" si="302"/>
        <v>0.027</v>
      </c>
      <c r="EU244" s="35">
        <f t="shared" si="302"/>
        <v>0.027</v>
      </c>
      <c r="EV244" s="35">
        <f t="shared" si="302"/>
        <v>0.010965</v>
      </c>
      <c r="EW244" s="35">
        <f t="shared" si="302"/>
        <v>0.006053</v>
      </c>
      <c r="EX244" s="35">
        <f t="shared" si="302"/>
        <v>0.00391</v>
      </c>
      <c r="EY244" s="35">
        <f t="shared" si="302"/>
        <v>0.027</v>
      </c>
      <c r="EZ244" s="35">
        <f t="shared" si="302"/>
        <v>0.022942</v>
      </c>
      <c r="FA244" s="35">
        <f t="shared" si="302"/>
        <v>0.010666</v>
      </c>
      <c r="FB244" s="35">
        <f t="shared" si="302"/>
        <v>0.011505</v>
      </c>
      <c r="FC244" s="35">
        <f t="shared" si="302"/>
        <v>0.02255</v>
      </c>
      <c r="FD244" s="35">
        <f t="shared" si="302"/>
        <v>0.024438</v>
      </c>
      <c r="FE244" s="35">
        <f t="shared" si="302"/>
        <v>0.014181</v>
      </c>
      <c r="FF244" s="35">
        <f t="shared" si="302"/>
        <v>0.027</v>
      </c>
      <c r="FG244" s="35">
        <f t="shared" si="302"/>
        <v>0.027</v>
      </c>
      <c r="FH244" s="35">
        <f t="shared" si="302"/>
        <v>0.019772</v>
      </c>
      <c r="FI244" s="35">
        <f t="shared" si="302"/>
        <v>0.0062</v>
      </c>
      <c r="FJ244" s="35">
        <f t="shared" si="302"/>
        <v>0.019438</v>
      </c>
      <c r="FK244" s="35">
        <f t="shared" si="302"/>
        <v>0.010845</v>
      </c>
      <c r="FL244" s="35">
        <f t="shared" si="302"/>
        <v>0.027</v>
      </c>
      <c r="FM244" s="35">
        <f t="shared" si="302"/>
        <v>0.018414</v>
      </c>
      <c r="FN244" s="35">
        <f t="shared" si="302"/>
        <v>0.027</v>
      </c>
      <c r="FO244" s="35">
        <f t="shared" si="302"/>
        <v>0.008347</v>
      </c>
      <c r="FP244" s="35">
        <f t="shared" si="302"/>
        <v>0.012143</v>
      </c>
      <c r="FQ244" s="35">
        <f t="shared" si="302"/>
        <v>0.01688</v>
      </c>
      <c r="FR244" s="35">
        <f t="shared" si="302"/>
        <v>0.011565</v>
      </c>
      <c r="FS244" s="35">
        <f t="shared" si="302"/>
        <v>0.018299</v>
      </c>
      <c r="FT244" s="35">
        <f t="shared" si="302"/>
        <v>0.016876</v>
      </c>
      <c r="FU244" s="35">
        <f t="shared" si="302"/>
        <v>0.018345</v>
      </c>
      <c r="FV244" s="35">
        <f t="shared" si="302"/>
        <v>0.015032</v>
      </c>
      <c r="FW244" s="35">
        <f t="shared" si="302"/>
        <v>0.021498</v>
      </c>
      <c r="FX244" s="35">
        <f t="shared" si="302"/>
        <v>0.019675</v>
      </c>
      <c r="FY244" s="35"/>
      <c r="FZ244" s="38"/>
      <c r="GA244" s="38"/>
      <c r="GB244" s="38"/>
      <c r="GC244" s="38"/>
      <c r="GD244" s="38"/>
    </row>
    <row r="245" spans="1:186" ht="15">
      <c r="A245" s="40"/>
      <c r="B245" s="2" t="s">
        <v>587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54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8"/>
      <c r="GB245" s="38"/>
      <c r="GC245" s="38"/>
      <c r="GD245" s="38"/>
    </row>
    <row r="246" spans="1:188" ht="15">
      <c r="A246" s="11" t="s">
        <v>588</v>
      </c>
      <c r="B246" s="2" t="s">
        <v>589</v>
      </c>
      <c r="C246" s="35">
        <f aca="true" t="shared" si="303" ref="C246:BN246">TRUNC((C241-(C101*C38)-C41)/C42,6)</f>
        <v>0.11949</v>
      </c>
      <c r="D246" s="35">
        <f t="shared" si="303"/>
        <v>0.177725</v>
      </c>
      <c r="E246" s="35">
        <f t="shared" si="303"/>
        <v>0.100951</v>
      </c>
      <c r="F246" s="35">
        <f t="shared" si="303"/>
        <v>0.140325</v>
      </c>
      <c r="G246" s="35">
        <f t="shared" si="303"/>
        <v>0.094195</v>
      </c>
      <c r="H246" s="35">
        <f t="shared" si="303"/>
        <v>0.093166</v>
      </c>
      <c r="I246" s="35">
        <f t="shared" si="303"/>
        <v>0.183452</v>
      </c>
      <c r="J246" s="35">
        <f t="shared" si="303"/>
        <v>0.123432</v>
      </c>
      <c r="K246" s="35">
        <f t="shared" si="303"/>
        <v>0.121109</v>
      </c>
      <c r="L246" s="35">
        <f t="shared" si="303"/>
        <v>0.053984</v>
      </c>
      <c r="M246" s="35">
        <f t="shared" si="303"/>
        <v>0.085623</v>
      </c>
      <c r="N246" s="35">
        <f t="shared" si="303"/>
        <v>0.083449</v>
      </c>
      <c r="O246" s="35">
        <f t="shared" si="303"/>
        <v>0.08321</v>
      </c>
      <c r="P246" s="35">
        <f t="shared" si="303"/>
        <v>0.094769</v>
      </c>
      <c r="Q246" s="35">
        <f t="shared" si="303"/>
        <v>0.159878</v>
      </c>
      <c r="R246" s="35">
        <f t="shared" si="303"/>
        <v>0.104449</v>
      </c>
      <c r="S246" s="35">
        <f t="shared" si="303"/>
        <v>0.03737</v>
      </c>
      <c r="T246" s="35">
        <f t="shared" si="303"/>
        <v>0.069592</v>
      </c>
      <c r="U246" s="35">
        <f t="shared" si="303"/>
        <v>0.093107</v>
      </c>
      <c r="V246" s="35">
        <f t="shared" si="303"/>
        <v>0.121862</v>
      </c>
      <c r="W246" s="35">
        <f t="shared" si="303"/>
        <v>0.440059</v>
      </c>
      <c r="X246" s="35">
        <f t="shared" si="303"/>
        <v>0.062135</v>
      </c>
      <c r="Y246" s="35">
        <f t="shared" si="303"/>
        <v>0.080188</v>
      </c>
      <c r="Z246" s="35">
        <f t="shared" si="303"/>
        <v>0.137968</v>
      </c>
      <c r="AA246" s="35">
        <f t="shared" si="303"/>
        <v>0.079896</v>
      </c>
      <c r="AB246" s="35">
        <f t="shared" si="303"/>
        <v>0.042669</v>
      </c>
      <c r="AC246" s="35">
        <f t="shared" si="303"/>
        <v>0.039662</v>
      </c>
      <c r="AD246" s="35">
        <f t="shared" si="303"/>
        <v>0.0387</v>
      </c>
      <c r="AE246" s="35">
        <f t="shared" si="303"/>
        <v>0.027602</v>
      </c>
      <c r="AF246" s="35">
        <f t="shared" si="303"/>
        <v>0.022169</v>
      </c>
      <c r="AG246" s="35">
        <f t="shared" si="303"/>
        <v>0.012199</v>
      </c>
      <c r="AH246" s="35">
        <f t="shared" si="303"/>
        <v>0.291454</v>
      </c>
      <c r="AI246" s="35">
        <f t="shared" si="303"/>
        <v>0.447112</v>
      </c>
      <c r="AJ246" s="35">
        <f t="shared" si="303"/>
        <v>0.097719</v>
      </c>
      <c r="AK246" s="35">
        <f t="shared" si="303"/>
        <v>0.040231</v>
      </c>
      <c r="AL246" s="35">
        <f t="shared" si="303"/>
        <v>0.042209</v>
      </c>
      <c r="AM246" s="35">
        <f t="shared" si="303"/>
        <v>0.110067</v>
      </c>
      <c r="AN246" s="35">
        <f t="shared" si="303"/>
        <v>0.035891</v>
      </c>
      <c r="AO246" s="35">
        <f t="shared" si="303"/>
        <v>0.081552</v>
      </c>
      <c r="AP246" s="35">
        <f t="shared" si="303"/>
        <v>0.056389</v>
      </c>
      <c r="AQ246" s="35">
        <f t="shared" si="303"/>
        <v>0.030021</v>
      </c>
      <c r="AR246" s="35">
        <f t="shared" si="303"/>
        <v>0.092032</v>
      </c>
      <c r="AS246" s="35">
        <f t="shared" si="303"/>
        <v>0.01823</v>
      </c>
      <c r="AT246" s="35">
        <f t="shared" si="303"/>
        <v>0.118033</v>
      </c>
      <c r="AU246" s="35">
        <f t="shared" si="303"/>
        <v>0.122395</v>
      </c>
      <c r="AV246" s="35">
        <f t="shared" si="303"/>
        <v>0.232144</v>
      </c>
      <c r="AW246" s="35">
        <f t="shared" si="303"/>
        <v>0.15207</v>
      </c>
      <c r="AX246" s="35">
        <f t="shared" si="303"/>
        <v>0.055653</v>
      </c>
      <c r="AY246" s="35">
        <f t="shared" si="303"/>
        <v>0.226393</v>
      </c>
      <c r="AZ246" s="35">
        <f t="shared" si="303"/>
        <v>0.137013</v>
      </c>
      <c r="BA246" s="35">
        <f t="shared" si="303"/>
        <v>0.204241</v>
      </c>
      <c r="BB246" s="35">
        <f t="shared" si="303"/>
        <v>0.40555</v>
      </c>
      <c r="BC246" s="35">
        <f t="shared" si="303"/>
        <v>0.093005</v>
      </c>
      <c r="BD246" s="35">
        <f t="shared" si="303"/>
        <v>0.080988</v>
      </c>
      <c r="BE246" s="35">
        <f t="shared" si="303"/>
        <v>0.095133</v>
      </c>
      <c r="BF246" s="35">
        <f t="shared" si="303"/>
        <v>0.118786</v>
      </c>
      <c r="BG246" s="35">
        <f t="shared" si="303"/>
        <v>0.276324</v>
      </c>
      <c r="BH246" s="35">
        <f t="shared" si="303"/>
        <v>0.136511</v>
      </c>
      <c r="BI246" s="35">
        <f t="shared" si="303"/>
        <v>0.068407</v>
      </c>
      <c r="BJ246" s="35">
        <f t="shared" si="303"/>
        <v>0.092645</v>
      </c>
      <c r="BK246" s="35">
        <f t="shared" si="303"/>
        <v>0.150537</v>
      </c>
      <c r="BL246" s="35">
        <f t="shared" si="303"/>
        <v>0.672758</v>
      </c>
      <c r="BM246" s="35">
        <f t="shared" si="303"/>
        <v>0.209105</v>
      </c>
      <c r="BN246" s="35">
        <f t="shared" si="303"/>
        <v>0.113571</v>
      </c>
      <c r="BO246" s="35">
        <f aca="true" t="shared" si="304" ref="BO246:DZ246">TRUNC((BO241-(BO101*BO38)-BO41)/BO42,6)</f>
        <v>0.075146</v>
      </c>
      <c r="BP246" s="35">
        <f t="shared" si="304"/>
        <v>0.040533</v>
      </c>
      <c r="BQ246" s="35">
        <f t="shared" si="304"/>
        <v>0.03944</v>
      </c>
      <c r="BR246" s="35">
        <f t="shared" si="304"/>
        <v>0.023199</v>
      </c>
      <c r="BS246" s="35">
        <f t="shared" si="304"/>
        <v>0.006342</v>
      </c>
      <c r="BT246" s="35">
        <f t="shared" si="304"/>
        <v>0.010796</v>
      </c>
      <c r="BU246" s="35">
        <f t="shared" si="304"/>
        <v>0.014933</v>
      </c>
      <c r="BV246" s="35">
        <f t="shared" si="304"/>
        <v>0.01638</v>
      </c>
      <c r="BW246" s="35">
        <f t="shared" si="304"/>
        <v>0.021406</v>
      </c>
      <c r="BX246" s="35">
        <f t="shared" si="304"/>
        <v>0.020461</v>
      </c>
      <c r="BY246" s="35">
        <f t="shared" si="304"/>
        <v>0.052075</v>
      </c>
      <c r="BZ246" s="35">
        <f t="shared" si="304"/>
        <v>0.062943</v>
      </c>
      <c r="CA246" s="35">
        <f t="shared" si="304"/>
        <v>0.055897</v>
      </c>
      <c r="CB246" s="35">
        <f t="shared" si="304"/>
        <v>0.082384</v>
      </c>
      <c r="CC246" s="35">
        <f t="shared" si="304"/>
        <v>0.096732</v>
      </c>
      <c r="CD246" s="35">
        <f t="shared" si="304"/>
        <v>0.061493</v>
      </c>
      <c r="CE246" s="35">
        <f t="shared" si="304"/>
        <v>0.092867</v>
      </c>
      <c r="CF246" s="35">
        <f t="shared" si="304"/>
        <v>0.103034</v>
      </c>
      <c r="CG246" s="35">
        <f t="shared" si="304"/>
        <v>0.137475</v>
      </c>
      <c r="CH246" s="35">
        <f t="shared" si="304"/>
        <v>0.108093</v>
      </c>
      <c r="CI246" s="35">
        <f t="shared" si="304"/>
        <v>0.069678</v>
      </c>
      <c r="CJ246" s="35">
        <f t="shared" si="304"/>
        <v>0.072302</v>
      </c>
      <c r="CK246" s="35">
        <f t="shared" si="304"/>
        <v>0.021718</v>
      </c>
      <c r="CL246" s="35">
        <f t="shared" si="304"/>
        <v>0.032455</v>
      </c>
      <c r="CM246" s="35">
        <f t="shared" si="304"/>
        <v>0.011217</v>
      </c>
      <c r="CN246" s="35">
        <f t="shared" si="304"/>
        <v>0.078692</v>
      </c>
      <c r="CO246" s="35">
        <f t="shared" si="304"/>
        <v>0.079348</v>
      </c>
      <c r="CP246" s="35">
        <f t="shared" si="304"/>
        <v>0.023057</v>
      </c>
      <c r="CQ246" s="35">
        <f t="shared" si="304"/>
        <v>0.083301</v>
      </c>
      <c r="CR246" s="35">
        <f t="shared" si="304"/>
        <v>0.007963</v>
      </c>
      <c r="CS246" s="35">
        <f t="shared" si="304"/>
        <v>0.065013</v>
      </c>
      <c r="CT246" s="35">
        <f t="shared" si="304"/>
        <v>0.033275</v>
      </c>
      <c r="CU246" s="35">
        <f t="shared" si="304"/>
        <v>0.230356</v>
      </c>
      <c r="CV246" s="35">
        <f t="shared" si="304"/>
        <v>0.05255</v>
      </c>
      <c r="CW246" s="35">
        <f t="shared" si="304"/>
        <v>0.055377</v>
      </c>
      <c r="CX246" s="35">
        <f t="shared" si="304"/>
        <v>0.089922</v>
      </c>
      <c r="CY246" s="35">
        <f t="shared" si="304"/>
        <v>0.246071</v>
      </c>
      <c r="CZ246" s="35">
        <f t="shared" si="304"/>
        <v>0.092602</v>
      </c>
      <c r="DA246" s="35">
        <f t="shared" si="304"/>
        <v>0.236298</v>
      </c>
      <c r="DB246" s="35">
        <f t="shared" si="304"/>
        <v>0.188026</v>
      </c>
      <c r="DC246" s="35">
        <f t="shared" si="304"/>
        <v>0.032977</v>
      </c>
      <c r="DD246" s="35">
        <f t="shared" si="304"/>
        <v>0.003759</v>
      </c>
      <c r="DE246" s="35">
        <f t="shared" si="304"/>
        <v>0.015417</v>
      </c>
      <c r="DF246" s="35">
        <f t="shared" si="304"/>
        <v>0.084273</v>
      </c>
      <c r="DG246" s="35">
        <f t="shared" si="304"/>
        <v>0.036064</v>
      </c>
      <c r="DH246" s="35">
        <f t="shared" si="304"/>
        <v>0.030999</v>
      </c>
      <c r="DI246" s="35">
        <f t="shared" si="304"/>
        <v>0.040243</v>
      </c>
      <c r="DJ246" s="35">
        <f t="shared" si="304"/>
        <v>0.085059</v>
      </c>
      <c r="DK246" s="35">
        <f t="shared" si="304"/>
        <v>0.064985</v>
      </c>
      <c r="DL246" s="35">
        <f t="shared" si="304"/>
        <v>0.083447</v>
      </c>
      <c r="DM246" s="35">
        <f t="shared" si="304"/>
        <v>0.072123</v>
      </c>
      <c r="DN246" s="35">
        <f t="shared" si="304"/>
        <v>0.060489</v>
      </c>
      <c r="DO246" s="35">
        <f t="shared" si="304"/>
        <v>0.112842</v>
      </c>
      <c r="DP246" s="35">
        <f t="shared" si="304"/>
        <v>0.182759</v>
      </c>
      <c r="DQ246" s="35">
        <f t="shared" si="304"/>
        <v>0.093688</v>
      </c>
      <c r="DR246" s="35">
        <f t="shared" si="304"/>
        <v>0.171699</v>
      </c>
      <c r="DS246" s="35">
        <f t="shared" si="304"/>
        <v>0.217764</v>
      </c>
      <c r="DT246" s="35">
        <f t="shared" si="304"/>
        <v>0.317567</v>
      </c>
      <c r="DU246" s="35">
        <f t="shared" si="304"/>
        <v>0.188679</v>
      </c>
      <c r="DV246" s="35">
        <f t="shared" si="304"/>
        <v>0.52642</v>
      </c>
      <c r="DW246" s="35">
        <f t="shared" si="304"/>
        <v>0.216522</v>
      </c>
      <c r="DX246" s="35">
        <f t="shared" si="304"/>
        <v>0.048555</v>
      </c>
      <c r="DY246" s="35">
        <f t="shared" si="304"/>
        <v>0.028063</v>
      </c>
      <c r="DZ246" s="35">
        <f t="shared" si="304"/>
        <v>0.071949</v>
      </c>
      <c r="EA246" s="35">
        <f aca="true" t="shared" si="305" ref="EA246:FX246">TRUNC((EA241-(EA101*EA38)-EA41)/EA42,6)</f>
        <v>0.012458</v>
      </c>
      <c r="EB246" s="35">
        <f t="shared" si="305"/>
        <v>0.093502</v>
      </c>
      <c r="EC246" s="35">
        <f t="shared" si="305"/>
        <v>0.120927</v>
      </c>
      <c r="ED246" s="35">
        <f t="shared" si="305"/>
        <v>0.006029</v>
      </c>
      <c r="EE246" s="35">
        <f t="shared" si="305"/>
        <v>0.213196</v>
      </c>
      <c r="EF246" s="35">
        <f t="shared" si="305"/>
        <v>0.135633</v>
      </c>
      <c r="EG246" s="35">
        <f t="shared" si="305"/>
        <v>0.142664</v>
      </c>
      <c r="EH246" s="35">
        <f t="shared" si="305"/>
        <v>0.196161</v>
      </c>
      <c r="EI246" s="35">
        <f t="shared" si="305"/>
        <v>0.133466</v>
      </c>
      <c r="EJ246" s="35">
        <f t="shared" si="305"/>
        <v>0.106396</v>
      </c>
      <c r="EK246" s="35">
        <f t="shared" si="305"/>
        <v>0.005555</v>
      </c>
      <c r="EL246" s="35">
        <f t="shared" si="305"/>
        <v>0.008083</v>
      </c>
      <c r="EM246" s="35">
        <f t="shared" si="305"/>
        <v>0.047815</v>
      </c>
      <c r="EN246" s="35">
        <f t="shared" si="305"/>
        <v>0.172742</v>
      </c>
      <c r="EO246" s="35">
        <f t="shared" si="305"/>
        <v>0.116186</v>
      </c>
      <c r="EP246" s="35">
        <f t="shared" si="305"/>
        <v>0.0367</v>
      </c>
      <c r="EQ246" s="35">
        <f t="shared" si="305"/>
        <v>0.018157</v>
      </c>
      <c r="ER246" s="35">
        <f t="shared" si="305"/>
        <v>0.028997</v>
      </c>
      <c r="ES246" s="35">
        <f t="shared" si="305"/>
        <v>0.09939</v>
      </c>
      <c r="ET246" s="35">
        <f t="shared" si="305"/>
        <v>0.099952</v>
      </c>
      <c r="EU246" s="35">
        <f t="shared" si="305"/>
        <v>0.18127</v>
      </c>
      <c r="EV246" s="35">
        <f t="shared" si="305"/>
        <v>0.021432</v>
      </c>
      <c r="EW246" s="35">
        <f t="shared" si="305"/>
        <v>0.008937</v>
      </c>
      <c r="EX246" s="35">
        <f t="shared" si="305"/>
        <v>0.048609</v>
      </c>
      <c r="EY246" s="35">
        <f t="shared" si="305"/>
        <v>0.228001</v>
      </c>
      <c r="EZ246" s="35">
        <f t="shared" si="305"/>
        <v>0.057825</v>
      </c>
      <c r="FA246" s="35">
        <f t="shared" si="305"/>
        <v>0.013747</v>
      </c>
      <c r="FB246" s="35">
        <f t="shared" si="305"/>
        <v>0.014549</v>
      </c>
      <c r="FC246" s="35">
        <f t="shared" si="305"/>
        <v>0.073683</v>
      </c>
      <c r="FD246" s="35">
        <f t="shared" si="305"/>
        <v>0.085933</v>
      </c>
      <c r="FE246" s="35">
        <f t="shared" si="305"/>
        <v>0.040242</v>
      </c>
      <c r="FF246" s="35">
        <f t="shared" si="305"/>
        <v>0.150106</v>
      </c>
      <c r="FG246" s="35">
        <f t="shared" si="305"/>
        <v>0.235108</v>
      </c>
      <c r="FH246" s="35">
        <f t="shared" si="305"/>
        <v>0.056082</v>
      </c>
      <c r="FI246" s="35">
        <f t="shared" si="305"/>
        <v>0.014421</v>
      </c>
      <c r="FJ246" s="35">
        <f t="shared" si="305"/>
        <v>0.049186</v>
      </c>
      <c r="FK246" s="35">
        <f t="shared" si="305"/>
        <v>0.038508</v>
      </c>
      <c r="FL246" s="35">
        <f t="shared" si="305"/>
        <v>0.063475</v>
      </c>
      <c r="FM246" s="35">
        <f t="shared" si="305"/>
        <v>0.078058</v>
      </c>
      <c r="FN246" s="35">
        <f t="shared" si="305"/>
        <v>0.142867</v>
      </c>
      <c r="FO246" s="35">
        <f t="shared" si="305"/>
        <v>0.014426</v>
      </c>
      <c r="FP246" s="35">
        <f t="shared" si="305"/>
        <v>0.049561</v>
      </c>
      <c r="FQ246" s="35">
        <f t="shared" si="305"/>
        <v>0.038304</v>
      </c>
      <c r="FR246" s="35">
        <f t="shared" si="305"/>
        <v>0.073716</v>
      </c>
      <c r="FS246" s="35">
        <f t="shared" si="305"/>
        <v>0.084506</v>
      </c>
      <c r="FT246" s="35">
        <f t="shared" si="305"/>
        <v>0.010372</v>
      </c>
      <c r="FU246" s="35">
        <f t="shared" si="305"/>
        <v>0.048991</v>
      </c>
      <c r="FV246" s="35">
        <f t="shared" si="305"/>
        <v>0.045995</v>
      </c>
      <c r="FW246" s="35">
        <f t="shared" si="305"/>
        <v>0.086158</v>
      </c>
      <c r="FX246" s="35">
        <f t="shared" si="305"/>
        <v>0.058473</v>
      </c>
      <c r="FY246" s="35"/>
      <c r="FZ246" s="35"/>
      <c r="GA246" s="35"/>
      <c r="GB246" s="35"/>
      <c r="GC246" s="35"/>
      <c r="GD246" s="35"/>
      <c r="GE246" s="119"/>
      <c r="GF246" s="119"/>
    </row>
    <row r="247" spans="1:188" ht="15">
      <c r="A247" s="40"/>
      <c r="B247" s="2" t="s">
        <v>590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54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119"/>
      <c r="GF247" s="119"/>
    </row>
    <row r="248" spans="1:188" ht="15">
      <c r="A248" s="40"/>
      <c r="B248" s="2" t="s">
        <v>591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54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119"/>
      <c r="GF248" s="119"/>
    </row>
    <row r="249" spans="1:188" ht="15">
      <c r="A249" s="11" t="s">
        <v>592</v>
      </c>
      <c r="B249" s="2" t="s">
        <v>593</v>
      </c>
      <c r="C249" s="35">
        <f aca="true" t="shared" si="306" ref="C249:BN249">ROUND(((C44)*(1+C191+C192))/C42,6)</f>
        <v>2.300104</v>
      </c>
      <c r="D249" s="35">
        <f t="shared" si="306"/>
        <v>0.602749</v>
      </c>
      <c r="E249" s="35">
        <f t="shared" si="306"/>
        <v>1.881268</v>
      </c>
      <c r="F249" s="35">
        <f t="shared" si="306"/>
        <v>1.382326</v>
      </c>
      <c r="G249" s="35">
        <f t="shared" si="306"/>
        <v>11.899192</v>
      </c>
      <c r="H249" s="35">
        <f t="shared" si="306"/>
        <v>13.143568</v>
      </c>
      <c r="I249" s="35">
        <f t="shared" si="306"/>
        <v>2.153314</v>
      </c>
      <c r="J249" s="35">
        <f t="shared" si="306"/>
        <v>8.358443</v>
      </c>
      <c r="K249" s="35">
        <f t="shared" si="306"/>
        <v>41.970846</v>
      </c>
      <c r="L249" s="35">
        <f t="shared" si="306"/>
        <v>2.4249</v>
      </c>
      <c r="M249" s="35">
        <f t="shared" si="306"/>
        <v>6.834165</v>
      </c>
      <c r="N249" s="35">
        <f t="shared" si="306"/>
        <v>0.029045</v>
      </c>
      <c r="O249" s="35">
        <f t="shared" si="306"/>
        <v>0.80258</v>
      </c>
      <c r="P249" s="35">
        <f t="shared" si="306"/>
        <v>44.918401</v>
      </c>
      <c r="Q249" s="35">
        <f t="shared" si="306"/>
        <v>0.599917</v>
      </c>
      <c r="R249" s="35">
        <f t="shared" si="306"/>
        <v>26.957529</v>
      </c>
      <c r="S249" s="35">
        <f t="shared" si="306"/>
        <v>3.452302</v>
      </c>
      <c r="T249" s="35">
        <f t="shared" si="306"/>
        <v>37.513041</v>
      </c>
      <c r="U249" s="35">
        <f t="shared" si="306"/>
        <v>102.940961</v>
      </c>
      <c r="V249" s="35">
        <f t="shared" si="306"/>
        <v>47.457482</v>
      </c>
      <c r="W249" s="54">
        <f t="shared" si="306"/>
        <v>164.62482</v>
      </c>
      <c r="X249" s="35">
        <f t="shared" si="306"/>
        <v>88.52232</v>
      </c>
      <c r="Y249" s="35">
        <f t="shared" si="306"/>
        <v>19.280686</v>
      </c>
      <c r="Z249" s="35">
        <f t="shared" si="306"/>
        <v>53.579702</v>
      </c>
      <c r="AA249" s="35">
        <f t="shared" si="306"/>
        <v>0.446265</v>
      </c>
      <c r="AB249" s="35">
        <f t="shared" si="306"/>
        <v>0.216839</v>
      </c>
      <c r="AC249" s="35">
        <f t="shared" si="306"/>
        <v>5.972002</v>
      </c>
      <c r="AD249" s="35">
        <f t="shared" si="306"/>
        <v>5.124451</v>
      </c>
      <c r="AE249" s="35">
        <f t="shared" si="306"/>
        <v>20.670194</v>
      </c>
      <c r="AF249" s="35">
        <f t="shared" si="306"/>
        <v>10.358885</v>
      </c>
      <c r="AG249" s="35">
        <f t="shared" si="306"/>
        <v>1.793339</v>
      </c>
      <c r="AH249" s="35">
        <f t="shared" si="306"/>
        <v>37.939345</v>
      </c>
      <c r="AI249" s="35">
        <f t="shared" si="306"/>
        <v>152.863673</v>
      </c>
      <c r="AJ249" s="35">
        <f t="shared" si="306"/>
        <v>36.352202</v>
      </c>
      <c r="AK249" s="35">
        <f t="shared" si="306"/>
        <v>16.309515</v>
      </c>
      <c r="AL249" s="35">
        <f t="shared" si="306"/>
        <v>16.330403</v>
      </c>
      <c r="AM249" s="35">
        <f t="shared" si="306"/>
        <v>28.096918</v>
      </c>
      <c r="AN249" s="35">
        <f t="shared" si="306"/>
        <v>10.232572</v>
      </c>
      <c r="AO249" s="35">
        <f t="shared" si="306"/>
        <v>2.377393</v>
      </c>
      <c r="AP249" s="35">
        <f t="shared" si="306"/>
        <v>0.102904</v>
      </c>
      <c r="AQ249" s="35">
        <f t="shared" si="306"/>
        <v>10.9148</v>
      </c>
      <c r="AR249" s="35">
        <f t="shared" si="306"/>
        <v>0.231399</v>
      </c>
      <c r="AS249" s="35">
        <f t="shared" si="306"/>
        <v>0.409039</v>
      </c>
      <c r="AT249" s="35">
        <f t="shared" si="306"/>
        <v>6.488251</v>
      </c>
      <c r="AU249" s="35">
        <f t="shared" si="306"/>
        <v>38.399172</v>
      </c>
      <c r="AV249" s="35">
        <f t="shared" si="306"/>
        <v>76.39686</v>
      </c>
      <c r="AW249" s="35">
        <f t="shared" si="306"/>
        <v>57.479552</v>
      </c>
      <c r="AX249" s="35">
        <f t="shared" si="306"/>
        <v>74.010176</v>
      </c>
      <c r="AY249" s="35">
        <f t="shared" si="306"/>
        <v>46.478497</v>
      </c>
      <c r="AZ249" s="35">
        <f t="shared" si="306"/>
        <v>0.019792</v>
      </c>
      <c r="BA249" s="35">
        <f t="shared" si="306"/>
        <v>3.568965</v>
      </c>
      <c r="BB249" s="35">
        <f t="shared" si="306"/>
        <v>8.320155</v>
      </c>
      <c r="BC249" s="35">
        <f t="shared" si="306"/>
        <v>0.026745</v>
      </c>
      <c r="BD249" s="35">
        <f t="shared" si="306"/>
        <v>2.718334</v>
      </c>
      <c r="BE249" s="35">
        <f t="shared" si="306"/>
        <v>9.817635</v>
      </c>
      <c r="BF249" s="35">
        <f t="shared" si="306"/>
        <v>0.800901</v>
      </c>
      <c r="BG249" s="35">
        <f t="shared" si="306"/>
        <v>38.379206</v>
      </c>
      <c r="BH249" s="35">
        <f t="shared" si="306"/>
        <v>26.285135</v>
      </c>
      <c r="BI249" s="35">
        <f t="shared" si="306"/>
        <v>23.863924</v>
      </c>
      <c r="BJ249" s="35">
        <f t="shared" si="306"/>
        <v>2.433443</v>
      </c>
      <c r="BK249" s="35">
        <f t="shared" si="306"/>
        <v>1.575109</v>
      </c>
      <c r="BL249" s="35">
        <f t="shared" si="306"/>
        <v>290.989754</v>
      </c>
      <c r="BM249" s="35">
        <f t="shared" si="306"/>
        <v>67.313728</v>
      </c>
      <c r="BN249" s="35">
        <f t="shared" si="306"/>
        <v>4.440816</v>
      </c>
      <c r="BO249" s="35">
        <f aca="true" t="shared" si="307" ref="BO249:DZ249">ROUND(((BO44)*(1+BO191+BO192))/BO42,6)</f>
        <v>6.622096</v>
      </c>
      <c r="BP249" s="35">
        <f t="shared" si="307"/>
        <v>17.331747</v>
      </c>
      <c r="BQ249" s="35">
        <f t="shared" si="307"/>
        <v>1.01437</v>
      </c>
      <c r="BR249" s="35">
        <f t="shared" si="307"/>
        <v>0.691792</v>
      </c>
      <c r="BS249" s="35">
        <f t="shared" si="307"/>
        <v>0.725755</v>
      </c>
      <c r="BT249" s="35">
        <f t="shared" si="307"/>
        <v>3.364143</v>
      </c>
      <c r="BU249" s="35">
        <f t="shared" si="307"/>
        <v>3.907218</v>
      </c>
      <c r="BV249" s="35">
        <f t="shared" si="307"/>
        <v>1.751117</v>
      </c>
      <c r="BW249" s="35">
        <f t="shared" si="307"/>
        <v>1.763433</v>
      </c>
      <c r="BX249" s="35">
        <f t="shared" si="307"/>
        <v>16.812314</v>
      </c>
      <c r="BY249" s="35">
        <f t="shared" si="307"/>
        <v>11.616257</v>
      </c>
      <c r="BZ249" s="35">
        <f t="shared" si="307"/>
        <v>25.668778</v>
      </c>
      <c r="CA249" s="35">
        <f t="shared" si="307"/>
        <v>25.343467</v>
      </c>
      <c r="CB249" s="35">
        <f t="shared" si="307"/>
        <v>0.145967</v>
      </c>
      <c r="CC249" s="35">
        <f t="shared" si="307"/>
        <v>49.028201</v>
      </c>
      <c r="CD249" s="35">
        <f t="shared" si="307"/>
        <v>60.171036</v>
      </c>
      <c r="CE249" s="35">
        <f t="shared" si="307"/>
        <v>50.339343</v>
      </c>
      <c r="CF249" s="35">
        <f t="shared" si="307"/>
        <v>76.212717</v>
      </c>
      <c r="CG249" s="35">
        <f t="shared" si="307"/>
        <v>61.696876</v>
      </c>
      <c r="CH249" s="35">
        <f t="shared" si="307"/>
        <v>69.212726</v>
      </c>
      <c r="CI249" s="35">
        <f t="shared" si="307"/>
        <v>13.468529</v>
      </c>
      <c r="CJ249" s="35">
        <f t="shared" si="307"/>
        <v>8.765781</v>
      </c>
      <c r="CK249" s="35">
        <f t="shared" si="307"/>
        <v>0.672817</v>
      </c>
      <c r="CL249" s="35">
        <f t="shared" si="307"/>
        <v>3.279963</v>
      </c>
      <c r="CM249" s="35">
        <f t="shared" si="307"/>
        <v>1.79794</v>
      </c>
      <c r="CN249" s="35">
        <f t="shared" si="307"/>
        <v>0.442308</v>
      </c>
      <c r="CO249" s="35">
        <f t="shared" si="307"/>
        <v>0.808678</v>
      </c>
      <c r="CP249" s="35">
        <f t="shared" si="307"/>
        <v>2.780498</v>
      </c>
      <c r="CQ249" s="35">
        <f t="shared" si="307"/>
        <v>7.987003</v>
      </c>
      <c r="CR249" s="35">
        <f t="shared" si="307"/>
        <v>3.466638</v>
      </c>
      <c r="CS249" s="35">
        <f t="shared" si="307"/>
        <v>22.817408</v>
      </c>
      <c r="CT249" s="35">
        <f t="shared" si="307"/>
        <v>21.569121</v>
      </c>
      <c r="CU249" s="35">
        <f t="shared" si="307"/>
        <v>79.451922</v>
      </c>
      <c r="CV249" s="35">
        <f t="shared" si="307"/>
        <v>68.801712</v>
      </c>
      <c r="CW249" s="35">
        <f t="shared" si="307"/>
        <v>27.072406</v>
      </c>
      <c r="CX249" s="35">
        <f t="shared" si="307"/>
        <v>24.788366</v>
      </c>
      <c r="CY249" s="35">
        <f t="shared" si="307"/>
        <v>131.123939</v>
      </c>
      <c r="CZ249" s="35">
        <f t="shared" si="307"/>
        <v>5.872947</v>
      </c>
      <c r="DA249" s="35">
        <f t="shared" si="307"/>
        <v>106.625399</v>
      </c>
      <c r="DB249" s="35">
        <f t="shared" si="307"/>
        <v>65.101865</v>
      </c>
      <c r="DC249" s="35">
        <f t="shared" si="307"/>
        <v>17.561324</v>
      </c>
      <c r="DD249" s="35">
        <f t="shared" si="307"/>
        <v>2.156941</v>
      </c>
      <c r="DE249" s="35">
        <f t="shared" si="307"/>
        <v>4.548943</v>
      </c>
      <c r="DF249" s="35">
        <f t="shared" si="307"/>
        <v>0.589214</v>
      </c>
      <c r="DG249" s="35">
        <f t="shared" si="307"/>
        <v>25.37037</v>
      </c>
      <c r="DH249" s="35">
        <f t="shared" si="307"/>
        <v>2.053718</v>
      </c>
      <c r="DI249" s="35">
        <f t="shared" si="307"/>
        <v>2.097233</v>
      </c>
      <c r="DJ249" s="35">
        <f t="shared" si="307"/>
        <v>16.778278</v>
      </c>
      <c r="DK249" s="35">
        <f t="shared" si="307"/>
        <v>19.517153</v>
      </c>
      <c r="DL249" s="35">
        <f t="shared" si="307"/>
        <v>1.93727</v>
      </c>
      <c r="DM249" s="35">
        <f t="shared" si="307"/>
        <v>22.591129</v>
      </c>
      <c r="DN249" s="35">
        <f t="shared" si="307"/>
        <v>5.821875</v>
      </c>
      <c r="DO249" s="35">
        <f t="shared" si="307"/>
        <v>5.230262</v>
      </c>
      <c r="DP249" s="35">
        <f t="shared" si="307"/>
        <v>77.619495</v>
      </c>
      <c r="DQ249" s="35">
        <f t="shared" si="307"/>
        <v>23.129412</v>
      </c>
      <c r="DR249" s="35">
        <f t="shared" si="307"/>
        <v>17.24921</v>
      </c>
      <c r="DS249" s="35">
        <f t="shared" si="307"/>
        <v>34.340869</v>
      </c>
      <c r="DT249" s="35">
        <f t="shared" si="307"/>
        <v>138.816144</v>
      </c>
      <c r="DU249" s="35">
        <f t="shared" si="307"/>
        <v>55.25527</v>
      </c>
      <c r="DV249" s="35">
        <f t="shared" si="307"/>
        <v>226.175306</v>
      </c>
      <c r="DW249" s="35">
        <f t="shared" si="307"/>
        <v>67.22336</v>
      </c>
      <c r="DX249" s="35">
        <f t="shared" si="307"/>
        <v>17.200339</v>
      </c>
      <c r="DY249" s="35">
        <f t="shared" si="307"/>
        <v>8.468442</v>
      </c>
      <c r="DZ249" s="35">
        <f t="shared" si="307"/>
        <v>8.370042</v>
      </c>
      <c r="EA249" s="35">
        <f aca="true" t="shared" si="308" ref="EA249:FX249">ROUND(((EA44)*(1+EA191+EA192))/EA42,6)</f>
        <v>3.060905</v>
      </c>
      <c r="EB249" s="35">
        <f t="shared" si="308"/>
        <v>21.962652</v>
      </c>
      <c r="EC249" s="35">
        <f t="shared" si="308"/>
        <v>46.170683</v>
      </c>
      <c r="ED249" s="35">
        <f t="shared" si="308"/>
        <v>0.398335</v>
      </c>
      <c r="EE249" s="35">
        <f t="shared" si="308"/>
        <v>87.258691</v>
      </c>
      <c r="EF249" s="35">
        <f t="shared" si="308"/>
        <v>11.948559</v>
      </c>
      <c r="EG249" s="35">
        <f t="shared" si="308"/>
        <v>55.251513</v>
      </c>
      <c r="EH249" s="35">
        <f t="shared" si="308"/>
        <v>78.549623</v>
      </c>
      <c r="EI249" s="35">
        <f t="shared" si="308"/>
        <v>1.098571</v>
      </c>
      <c r="EJ249" s="35">
        <f t="shared" si="308"/>
        <v>1.845465</v>
      </c>
      <c r="EK249" s="35">
        <f t="shared" si="308"/>
        <v>1.188172</v>
      </c>
      <c r="EL249" s="35">
        <f t="shared" si="308"/>
        <v>2.351723</v>
      </c>
      <c r="EM249" s="35">
        <f t="shared" si="308"/>
        <v>10.83567</v>
      </c>
      <c r="EN249" s="35">
        <f t="shared" si="308"/>
        <v>20.835038</v>
      </c>
      <c r="EO249" s="35">
        <f t="shared" si="308"/>
        <v>32.157185</v>
      </c>
      <c r="EP249" s="35">
        <f t="shared" si="308"/>
        <v>10.06307</v>
      </c>
      <c r="EQ249" s="35">
        <f t="shared" si="308"/>
        <v>0.013831</v>
      </c>
      <c r="ER249" s="35">
        <f t="shared" si="308"/>
        <v>8.258533</v>
      </c>
      <c r="ES249" s="35">
        <f t="shared" si="308"/>
        <v>63.581644</v>
      </c>
      <c r="ET249" s="35">
        <f t="shared" si="308"/>
        <v>40.050658</v>
      </c>
      <c r="EU249" s="35">
        <f t="shared" si="308"/>
        <v>38.691172</v>
      </c>
      <c r="EV249" s="35">
        <f t="shared" si="308"/>
        <v>21.266521</v>
      </c>
      <c r="EW249" s="35">
        <f t="shared" si="308"/>
        <v>1.343951</v>
      </c>
      <c r="EX249" s="35">
        <f t="shared" si="308"/>
        <v>16.955434</v>
      </c>
      <c r="EY249" s="35">
        <f t="shared" si="308"/>
        <v>19.293593</v>
      </c>
      <c r="EZ249" s="35">
        <f t="shared" si="308"/>
        <v>36.319249</v>
      </c>
      <c r="FA249" s="35">
        <f t="shared" si="308"/>
        <v>0.642747</v>
      </c>
      <c r="FB249" s="35">
        <f t="shared" si="308"/>
        <v>4.134209</v>
      </c>
      <c r="FC249" s="35">
        <f t="shared" si="308"/>
        <v>3.973616</v>
      </c>
      <c r="FD249" s="35">
        <f t="shared" si="308"/>
        <v>25.542182</v>
      </c>
      <c r="FE249" s="35">
        <f t="shared" si="308"/>
        <v>29.703523</v>
      </c>
      <c r="FF249" s="35">
        <f t="shared" si="308"/>
        <v>66.933316</v>
      </c>
      <c r="FG249" s="35">
        <f t="shared" si="308"/>
        <v>161.398976</v>
      </c>
      <c r="FH249" s="35">
        <f t="shared" si="308"/>
        <v>41.890679</v>
      </c>
      <c r="FI249" s="35">
        <f t="shared" si="308"/>
        <v>1.097852</v>
      </c>
      <c r="FJ249" s="35">
        <f t="shared" si="308"/>
        <v>4.093697</v>
      </c>
      <c r="FK249" s="35">
        <f t="shared" si="308"/>
        <v>2.552357</v>
      </c>
      <c r="FL249" s="35">
        <f t="shared" si="308"/>
        <v>2.285701</v>
      </c>
      <c r="FM249" s="35">
        <f t="shared" si="308"/>
        <v>3.863339</v>
      </c>
      <c r="FN249" s="35">
        <f t="shared" si="308"/>
        <v>1.094098</v>
      </c>
      <c r="FO249" s="35">
        <f t="shared" si="308"/>
        <v>1.825773</v>
      </c>
      <c r="FP249" s="35">
        <f t="shared" si="308"/>
        <v>2.993491</v>
      </c>
      <c r="FQ249" s="35">
        <f t="shared" si="308"/>
        <v>6.023533</v>
      </c>
      <c r="FR249" s="35">
        <f t="shared" si="308"/>
        <v>39.639241</v>
      </c>
      <c r="FS249" s="35">
        <f t="shared" si="308"/>
        <v>41.646075</v>
      </c>
      <c r="FT249" s="35">
        <f t="shared" si="308"/>
        <v>7.959193</v>
      </c>
      <c r="FU249" s="35">
        <f t="shared" si="308"/>
        <v>7.939412</v>
      </c>
      <c r="FV249" s="35">
        <f t="shared" si="308"/>
        <v>9.271276</v>
      </c>
      <c r="FW249" s="35">
        <f t="shared" si="308"/>
        <v>48.685863</v>
      </c>
      <c r="FX249" s="35">
        <f t="shared" si="308"/>
        <v>47.988403</v>
      </c>
      <c r="FY249" s="35"/>
      <c r="FZ249" s="35"/>
      <c r="GA249" s="35"/>
      <c r="GB249" s="35"/>
      <c r="GC249" s="35"/>
      <c r="GD249" s="35"/>
      <c r="GE249" s="119"/>
      <c r="GF249" s="119"/>
    </row>
    <row r="250" spans="1:188" ht="15">
      <c r="A250" s="40"/>
      <c r="B250" s="2" t="s">
        <v>594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54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119"/>
      <c r="GF250" s="119"/>
    </row>
    <row r="251" spans="1:188" ht="15">
      <c r="A251" s="40"/>
      <c r="B251" s="2" t="s">
        <v>595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54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119"/>
      <c r="GF251" s="119"/>
    </row>
    <row r="252" spans="1:188" ht="15">
      <c r="A252" s="11" t="s">
        <v>596</v>
      </c>
      <c r="B252" s="2" t="s">
        <v>597</v>
      </c>
      <c r="C252" s="35">
        <f>MIN(C244,C246,C249)</f>
        <v>0.02608</v>
      </c>
      <c r="D252" s="35">
        <f aca="true" t="shared" si="309" ref="D252:BO252">MIN(D244,D246,D249)</f>
        <v>0.027</v>
      </c>
      <c r="E252" s="35">
        <f t="shared" si="309"/>
        <v>0.024688</v>
      </c>
      <c r="F252" s="35">
        <f t="shared" si="309"/>
        <v>0.026262</v>
      </c>
      <c r="G252" s="35">
        <f t="shared" si="309"/>
        <v>0.022285</v>
      </c>
      <c r="H252" s="35">
        <f t="shared" si="309"/>
        <v>0.027</v>
      </c>
      <c r="I252" s="35">
        <f t="shared" si="309"/>
        <v>0.027</v>
      </c>
      <c r="J252" s="35">
        <f t="shared" si="309"/>
        <v>0.027</v>
      </c>
      <c r="K252" s="35">
        <f t="shared" si="309"/>
        <v>0.027</v>
      </c>
      <c r="L252" s="35">
        <f t="shared" si="309"/>
        <v>0.021895</v>
      </c>
      <c r="M252" s="35">
        <f t="shared" si="309"/>
        <v>0.020947</v>
      </c>
      <c r="N252" s="35">
        <f t="shared" si="309"/>
        <v>0.025712</v>
      </c>
      <c r="O252" s="35">
        <f t="shared" si="309"/>
        <v>0.025353</v>
      </c>
      <c r="P252" s="35">
        <f t="shared" si="309"/>
        <v>0.027</v>
      </c>
      <c r="Q252" s="35">
        <f t="shared" si="309"/>
        <v>0.02601</v>
      </c>
      <c r="R252" s="35">
        <f t="shared" si="309"/>
        <v>0.023909</v>
      </c>
      <c r="S252" s="35">
        <f t="shared" si="309"/>
        <v>0.021014</v>
      </c>
      <c r="T252" s="35">
        <f t="shared" si="309"/>
        <v>0.019301</v>
      </c>
      <c r="U252" s="35">
        <f t="shared" si="309"/>
        <v>0.018801</v>
      </c>
      <c r="V252" s="35">
        <f t="shared" si="309"/>
        <v>0.027</v>
      </c>
      <c r="W252" s="54">
        <f t="shared" si="309"/>
        <v>0.027</v>
      </c>
      <c r="X252" s="35">
        <f t="shared" si="309"/>
        <v>0.010756</v>
      </c>
      <c r="Y252" s="35">
        <f t="shared" si="309"/>
        <v>0.019498</v>
      </c>
      <c r="Z252" s="35">
        <f t="shared" si="309"/>
        <v>0.018915</v>
      </c>
      <c r="AA252" s="35">
        <f t="shared" si="309"/>
        <v>0.024995</v>
      </c>
      <c r="AB252" s="35">
        <f t="shared" si="309"/>
        <v>0.025023</v>
      </c>
      <c r="AC252" s="35">
        <f t="shared" si="309"/>
        <v>0.015982</v>
      </c>
      <c r="AD252" s="35">
        <f t="shared" si="309"/>
        <v>0.014693</v>
      </c>
      <c r="AE252" s="35">
        <f t="shared" si="309"/>
        <v>0.007814</v>
      </c>
      <c r="AF252" s="35">
        <f t="shared" si="309"/>
        <v>0.006674</v>
      </c>
      <c r="AG252" s="35">
        <f t="shared" si="309"/>
        <v>0.012199</v>
      </c>
      <c r="AH252" s="35">
        <f t="shared" si="309"/>
        <v>0.017123</v>
      </c>
      <c r="AI252" s="35">
        <f t="shared" si="309"/>
        <v>0.027</v>
      </c>
      <c r="AJ252" s="35">
        <f t="shared" si="309"/>
        <v>0.018788</v>
      </c>
      <c r="AK252" s="35">
        <f t="shared" si="309"/>
        <v>0.01628</v>
      </c>
      <c r="AL252" s="35">
        <f t="shared" si="309"/>
        <v>0.027</v>
      </c>
      <c r="AM252" s="35">
        <f t="shared" si="309"/>
        <v>0.016449</v>
      </c>
      <c r="AN252" s="35">
        <f t="shared" si="309"/>
        <v>0.022903</v>
      </c>
      <c r="AO252" s="35">
        <f t="shared" si="309"/>
        <v>0.022656</v>
      </c>
      <c r="AP252" s="35">
        <f t="shared" si="309"/>
        <v>0.025541</v>
      </c>
      <c r="AQ252" s="35">
        <f t="shared" si="309"/>
        <v>0.015559</v>
      </c>
      <c r="AR252" s="35">
        <f t="shared" si="309"/>
        <v>0.02544</v>
      </c>
      <c r="AS252" s="35">
        <f t="shared" si="309"/>
        <v>0.011618</v>
      </c>
      <c r="AT252" s="35">
        <f t="shared" si="309"/>
        <v>0.026714</v>
      </c>
      <c r="AU252" s="35">
        <f t="shared" si="309"/>
        <v>0.019188</v>
      </c>
      <c r="AV252" s="35">
        <f t="shared" si="309"/>
        <v>0.025359</v>
      </c>
      <c r="AW252" s="35">
        <f t="shared" si="309"/>
        <v>0.020596</v>
      </c>
      <c r="AX252" s="35">
        <f t="shared" si="309"/>
        <v>0.016798</v>
      </c>
      <c r="AY252" s="35">
        <f t="shared" si="309"/>
        <v>0.027</v>
      </c>
      <c r="AZ252" s="35">
        <f t="shared" si="309"/>
        <v>0.018092</v>
      </c>
      <c r="BA252" s="35">
        <f t="shared" si="309"/>
        <v>0.021894</v>
      </c>
      <c r="BB252" s="35">
        <f t="shared" si="309"/>
        <v>0.019684</v>
      </c>
      <c r="BC252" s="35">
        <f t="shared" si="309"/>
        <v>0.024026</v>
      </c>
      <c r="BD252" s="35">
        <f t="shared" si="309"/>
        <v>0.027</v>
      </c>
      <c r="BE252" s="35">
        <f t="shared" si="309"/>
        <v>0.022816</v>
      </c>
      <c r="BF252" s="35">
        <f t="shared" si="309"/>
        <v>0.026952</v>
      </c>
      <c r="BG252" s="35">
        <f t="shared" si="309"/>
        <v>0.027</v>
      </c>
      <c r="BH252" s="35">
        <f t="shared" si="309"/>
        <v>0.021419</v>
      </c>
      <c r="BI252" s="35">
        <f t="shared" si="309"/>
        <v>0.008433</v>
      </c>
      <c r="BJ252" s="35">
        <f t="shared" si="309"/>
        <v>0.023164</v>
      </c>
      <c r="BK252" s="35">
        <f t="shared" si="309"/>
        <v>0.024459</v>
      </c>
      <c r="BL252" s="35">
        <f t="shared" si="309"/>
        <v>0.027</v>
      </c>
      <c r="BM252" s="35">
        <f t="shared" si="309"/>
        <v>0.020834</v>
      </c>
      <c r="BN252" s="35">
        <f t="shared" si="309"/>
        <v>0.027</v>
      </c>
      <c r="BO252" s="35">
        <f t="shared" si="309"/>
        <v>0.015203</v>
      </c>
      <c r="BP252" s="35">
        <f aca="true" t="shared" si="310" ref="BP252:EA252">MIN(BP244,BP246,BP249)</f>
        <v>0.021702</v>
      </c>
      <c r="BQ252" s="35">
        <f t="shared" si="310"/>
        <v>0.021759</v>
      </c>
      <c r="BR252" s="35">
        <f t="shared" si="310"/>
        <v>0.0047</v>
      </c>
      <c r="BS252" s="35">
        <f t="shared" si="310"/>
        <v>0.002231</v>
      </c>
      <c r="BT252" s="35">
        <f t="shared" si="310"/>
        <v>0.004075</v>
      </c>
      <c r="BU252" s="35">
        <f t="shared" si="310"/>
        <v>0.013811</v>
      </c>
      <c r="BV252" s="35">
        <f t="shared" si="310"/>
        <v>0.011775</v>
      </c>
      <c r="BW252" s="35">
        <f t="shared" si="310"/>
        <v>0.0155</v>
      </c>
      <c r="BX252" s="35">
        <f t="shared" si="310"/>
        <v>0.016599</v>
      </c>
      <c r="BY252" s="35">
        <f t="shared" si="310"/>
        <v>0.023781</v>
      </c>
      <c r="BZ252" s="35">
        <f t="shared" si="310"/>
        <v>0.026312</v>
      </c>
      <c r="CA252" s="35">
        <f t="shared" si="310"/>
        <v>0.023041</v>
      </c>
      <c r="CB252" s="35">
        <f t="shared" si="310"/>
        <v>0.026252</v>
      </c>
      <c r="CC252" s="35">
        <f t="shared" si="310"/>
        <v>0.022199</v>
      </c>
      <c r="CD252" s="35">
        <f t="shared" si="310"/>
        <v>0.01952</v>
      </c>
      <c r="CE252" s="35">
        <f t="shared" si="310"/>
        <v>0.027</v>
      </c>
      <c r="CF252" s="35">
        <f t="shared" si="310"/>
        <v>0.022463</v>
      </c>
      <c r="CG252" s="35">
        <f t="shared" si="310"/>
        <v>0.027</v>
      </c>
      <c r="CH252" s="35">
        <f t="shared" si="310"/>
        <v>0.022188</v>
      </c>
      <c r="CI252" s="35">
        <f t="shared" si="310"/>
        <v>0.02418</v>
      </c>
      <c r="CJ252" s="35">
        <f t="shared" si="310"/>
        <v>0.023469</v>
      </c>
      <c r="CK252" s="35">
        <f t="shared" si="310"/>
        <v>0.006601</v>
      </c>
      <c r="CL252" s="35">
        <f t="shared" si="310"/>
        <v>0.008229</v>
      </c>
      <c r="CM252" s="35">
        <f t="shared" si="310"/>
        <v>0.002274</v>
      </c>
      <c r="CN252" s="35">
        <f t="shared" si="310"/>
        <v>0.027</v>
      </c>
      <c r="CO252" s="35">
        <f t="shared" si="310"/>
        <v>0.02236</v>
      </c>
      <c r="CP252" s="35">
        <f t="shared" si="310"/>
        <v>0.020549</v>
      </c>
      <c r="CQ252" s="35">
        <f t="shared" si="310"/>
        <v>0.012427</v>
      </c>
      <c r="CR252" s="35">
        <f t="shared" si="310"/>
        <v>0.00168</v>
      </c>
      <c r="CS252" s="35">
        <f t="shared" si="310"/>
        <v>0.022658</v>
      </c>
      <c r="CT252" s="35">
        <f t="shared" si="310"/>
        <v>0.00852</v>
      </c>
      <c r="CU252" s="35">
        <f t="shared" si="310"/>
        <v>0.019616</v>
      </c>
      <c r="CV252" s="35">
        <f t="shared" si="310"/>
        <v>0.010979</v>
      </c>
      <c r="CW252" s="35">
        <f t="shared" si="310"/>
        <v>0.024152</v>
      </c>
      <c r="CX252" s="35">
        <f t="shared" si="310"/>
        <v>0.021824</v>
      </c>
      <c r="CY252" s="35">
        <f t="shared" si="310"/>
        <v>0.027</v>
      </c>
      <c r="CZ252" s="35">
        <f t="shared" si="310"/>
        <v>0.026651</v>
      </c>
      <c r="DA252" s="35">
        <f t="shared" si="310"/>
        <v>0.027</v>
      </c>
      <c r="DB252" s="35">
        <f t="shared" si="310"/>
        <v>0.027</v>
      </c>
      <c r="DC252" s="35">
        <f t="shared" si="310"/>
        <v>0.017418</v>
      </c>
      <c r="DD252" s="35">
        <f t="shared" si="310"/>
        <v>0.003759</v>
      </c>
      <c r="DE252" s="35">
        <f t="shared" si="310"/>
        <v>0.01145</v>
      </c>
      <c r="DF252" s="35">
        <f t="shared" si="310"/>
        <v>0.024214</v>
      </c>
      <c r="DG252" s="35">
        <f t="shared" si="310"/>
        <v>0.020453</v>
      </c>
      <c r="DH252" s="35">
        <f t="shared" si="310"/>
        <v>0.020516</v>
      </c>
      <c r="DI252" s="35">
        <f t="shared" si="310"/>
        <v>0.018845</v>
      </c>
      <c r="DJ252" s="35">
        <f t="shared" si="310"/>
        <v>0.020883</v>
      </c>
      <c r="DK252" s="35">
        <f t="shared" si="310"/>
        <v>0.015658</v>
      </c>
      <c r="DL252" s="35">
        <f t="shared" si="310"/>
        <v>0.021967</v>
      </c>
      <c r="DM252" s="35">
        <f t="shared" si="310"/>
        <v>0.019899</v>
      </c>
      <c r="DN252" s="35">
        <f t="shared" si="310"/>
        <v>0.027</v>
      </c>
      <c r="DO252" s="35">
        <f t="shared" si="310"/>
        <v>0.027</v>
      </c>
      <c r="DP252" s="35">
        <f t="shared" si="310"/>
        <v>0.027</v>
      </c>
      <c r="DQ252" s="35">
        <f t="shared" si="310"/>
        <v>0.025885</v>
      </c>
      <c r="DR252" s="35">
        <f t="shared" si="310"/>
        <v>0.024417</v>
      </c>
      <c r="DS252" s="35">
        <f t="shared" si="310"/>
        <v>0.025924</v>
      </c>
      <c r="DT252" s="35">
        <f t="shared" si="310"/>
        <v>0.021729</v>
      </c>
      <c r="DU252" s="35">
        <f t="shared" si="310"/>
        <v>0.027</v>
      </c>
      <c r="DV252" s="35">
        <f t="shared" si="310"/>
        <v>0.027</v>
      </c>
      <c r="DW252" s="35">
        <f t="shared" si="310"/>
        <v>0.021997</v>
      </c>
      <c r="DX252" s="35">
        <f t="shared" si="310"/>
        <v>0.018931</v>
      </c>
      <c r="DY252" s="35">
        <f t="shared" si="310"/>
        <v>0.012928</v>
      </c>
      <c r="DZ252" s="35">
        <f t="shared" si="310"/>
        <v>0.017662</v>
      </c>
      <c r="EA252" s="35">
        <f t="shared" si="310"/>
        <v>0.012173</v>
      </c>
      <c r="EB252" s="35">
        <f aca="true" t="shared" si="311" ref="EB252:FX252">MIN(EB244,EB246,EB249)</f>
        <v>0.027</v>
      </c>
      <c r="EC252" s="35">
        <f t="shared" si="311"/>
        <v>0.026621</v>
      </c>
      <c r="ED252" s="35">
        <f t="shared" si="311"/>
        <v>0.004412</v>
      </c>
      <c r="EE252" s="35">
        <f t="shared" si="311"/>
        <v>0.027</v>
      </c>
      <c r="EF252" s="35">
        <f t="shared" si="311"/>
        <v>0.019595</v>
      </c>
      <c r="EG252" s="35">
        <f t="shared" si="311"/>
        <v>0.026536</v>
      </c>
      <c r="EH252" s="35">
        <f t="shared" si="311"/>
        <v>0.025053</v>
      </c>
      <c r="EI252" s="35">
        <f t="shared" si="311"/>
        <v>0.027</v>
      </c>
      <c r="EJ252" s="35">
        <f t="shared" si="311"/>
        <v>0.027</v>
      </c>
      <c r="EK252" s="35">
        <f t="shared" si="311"/>
        <v>0.005555</v>
      </c>
      <c r="EL252" s="35">
        <f t="shared" si="311"/>
        <v>0.002116</v>
      </c>
      <c r="EM252" s="35">
        <f t="shared" si="311"/>
        <v>0.016308</v>
      </c>
      <c r="EN252" s="35">
        <f t="shared" si="311"/>
        <v>0.027</v>
      </c>
      <c r="EO252" s="35">
        <f t="shared" si="311"/>
        <v>0.027</v>
      </c>
      <c r="EP252" s="35">
        <f t="shared" si="311"/>
        <v>0.020586</v>
      </c>
      <c r="EQ252" s="35">
        <f t="shared" si="311"/>
        <v>0.010265</v>
      </c>
      <c r="ER252" s="35">
        <f t="shared" si="311"/>
        <v>0.021283</v>
      </c>
      <c r="ES252" s="35">
        <f t="shared" si="311"/>
        <v>0.023558</v>
      </c>
      <c r="ET252" s="35">
        <f t="shared" si="311"/>
        <v>0.027</v>
      </c>
      <c r="EU252" s="35">
        <f t="shared" si="311"/>
        <v>0.027</v>
      </c>
      <c r="EV252" s="35">
        <f t="shared" si="311"/>
        <v>0.010965</v>
      </c>
      <c r="EW252" s="35">
        <f t="shared" si="311"/>
        <v>0.006053</v>
      </c>
      <c r="EX252" s="35">
        <f t="shared" si="311"/>
        <v>0.00391</v>
      </c>
      <c r="EY252" s="35">
        <f t="shared" si="311"/>
        <v>0.027</v>
      </c>
      <c r="EZ252" s="35">
        <f t="shared" si="311"/>
        <v>0.022942</v>
      </c>
      <c r="FA252" s="35">
        <f t="shared" si="311"/>
        <v>0.010666</v>
      </c>
      <c r="FB252" s="35">
        <f t="shared" si="311"/>
        <v>0.011505</v>
      </c>
      <c r="FC252" s="35">
        <f t="shared" si="311"/>
        <v>0.02255</v>
      </c>
      <c r="FD252" s="35">
        <f t="shared" si="311"/>
        <v>0.024438</v>
      </c>
      <c r="FE252" s="35">
        <f t="shared" si="311"/>
        <v>0.014181</v>
      </c>
      <c r="FF252" s="35">
        <f t="shared" si="311"/>
        <v>0.027</v>
      </c>
      <c r="FG252" s="35">
        <f t="shared" si="311"/>
        <v>0.027</v>
      </c>
      <c r="FH252" s="35">
        <f t="shared" si="311"/>
        <v>0.019772</v>
      </c>
      <c r="FI252" s="35">
        <f t="shared" si="311"/>
        <v>0.0062</v>
      </c>
      <c r="FJ252" s="35">
        <f t="shared" si="311"/>
        <v>0.019438</v>
      </c>
      <c r="FK252" s="35">
        <f t="shared" si="311"/>
        <v>0.010845</v>
      </c>
      <c r="FL252" s="35">
        <f t="shared" si="311"/>
        <v>0.027</v>
      </c>
      <c r="FM252" s="35">
        <f t="shared" si="311"/>
        <v>0.018414</v>
      </c>
      <c r="FN252" s="35">
        <f t="shared" si="311"/>
        <v>0.027</v>
      </c>
      <c r="FO252" s="35">
        <f t="shared" si="311"/>
        <v>0.008347</v>
      </c>
      <c r="FP252" s="35">
        <f t="shared" si="311"/>
        <v>0.012143</v>
      </c>
      <c r="FQ252" s="35">
        <f t="shared" si="311"/>
        <v>0.01688</v>
      </c>
      <c r="FR252" s="35">
        <f t="shared" si="311"/>
        <v>0.011565</v>
      </c>
      <c r="FS252" s="35">
        <f t="shared" si="311"/>
        <v>0.018299</v>
      </c>
      <c r="FT252" s="35">
        <f t="shared" si="311"/>
        <v>0.010372</v>
      </c>
      <c r="FU252" s="35">
        <f t="shared" si="311"/>
        <v>0.018345</v>
      </c>
      <c r="FV252" s="35">
        <f t="shared" si="311"/>
        <v>0.015032</v>
      </c>
      <c r="FW252" s="35">
        <f t="shared" si="311"/>
        <v>0.021498</v>
      </c>
      <c r="FX252" s="35">
        <f t="shared" si="311"/>
        <v>0.019675</v>
      </c>
      <c r="FY252" s="35"/>
      <c r="FZ252" s="35"/>
      <c r="GA252" s="35"/>
      <c r="GB252" s="35"/>
      <c r="GC252" s="35"/>
      <c r="GD252" s="35"/>
      <c r="GE252" s="119"/>
      <c r="GF252" s="119"/>
    </row>
    <row r="253" spans="1:188" ht="15">
      <c r="A253" s="40"/>
      <c r="B253" s="2" t="s">
        <v>598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54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120"/>
      <c r="FZ253" s="35"/>
      <c r="GA253" s="35"/>
      <c r="GB253" s="35"/>
      <c r="GC253" s="35"/>
      <c r="GD253" s="35"/>
      <c r="GE253" s="119"/>
      <c r="GF253" s="119"/>
    </row>
    <row r="254" spans="1:188" ht="15">
      <c r="A254" s="11" t="s">
        <v>599</v>
      </c>
      <c r="B254" s="2" t="s">
        <v>600</v>
      </c>
      <c r="C254" s="120">
        <v>0.02608</v>
      </c>
      <c r="D254" s="120">
        <v>0.027</v>
      </c>
      <c r="E254" s="120">
        <v>0.024688</v>
      </c>
      <c r="F254" s="120">
        <v>0.026262</v>
      </c>
      <c r="G254" s="120">
        <v>0.022285</v>
      </c>
      <c r="H254" s="120">
        <v>0.027</v>
      </c>
      <c r="I254" s="120">
        <v>0.027</v>
      </c>
      <c r="J254" s="120">
        <v>0.027</v>
      </c>
      <c r="K254" s="120">
        <v>0.027</v>
      </c>
      <c r="L254" s="120">
        <v>0.021895</v>
      </c>
      <c r="M254" s="120">
        <v>0.020947</v>
      </c>
      <c r="N254" s="120">
        <v>0.025712</v>
      </c>
      <c r="O254" s="120">
        <v>0.025353</v>
      </c>
      <c r="P254" s="120">
        <v>0.027</v>
      </c>
      <c r="Q254" s="120">
        <v>0.02601</v>
      </c>
      <c r="R254" s="120">
        <v>0.023909</v>
      </c>
      <c r="S254" s="120">
        <v>0.021014</v>
      </c>
      <c r="T254" s="120">
        <v>0.019301</v>
      </c>
      <c r="U254" s="120">
        <v>0.018801</v>
      </c>
      <c r="V254" s="120">
        <v>0.027</v>
      </c>
      <c r="W254" s="121">
        <v>0.027</v>
      </c>
      <c r="X254" s="120">
        <v>0.010756</v>
      </c>
      <c r="Y254" s="120">
        <v>0.019498</v>
      </c>
      <c r="Z254" s="120">
        <v>0.018915</v>
      </c>
      <c r="AA254" s="120">
        <v>0.024995</v>
      </c>
      <c r="AB254" s="120">
        <v>0.025023</v>
      </c>
      <c r="AC254" s="120">
        <v>0.015982</v>
      </c>
      <c r="AD254" s="120">
        <v>0.014693</v>
      </c>
      <c r="AE254" s="120">
        <v>0.007814</v>
      </c>
      <c r="AF254" s="120">
        <v>0.006674</v>
      </c>
      <c r="AG254" s="120">
        <v>0.012199</v>
      </c>
      <c r="AH254" s="120">
        <v>0.017123</v>
      </c>
      <c r="AI254" s="120">
        <v>0.027</v>
      </c>
      <c r="AJ254" s="120">
        <v>0.018788</v>
      </c>
      <c r="AK254" s="120">
        <v>0.01628</v>
      </c>
      <c r="AL254" s="120">
        <v>0.027</v>
      </c>
      <c r="AM254" s="120">
        <v>0.016449</v>
      </c>
      <c r="AN254" s="120">
        <v>0.022903</v>
      </c>
      <c r="AO254" s="120">
        <v>0.022656</v>
      </c>
      <c r="AP254" s="120">
        <v>0.025541</v>
      </c>
      <c r="AQ254" s="120">
        <v>0.015559</v>
      </c>
      <c r="AR254" s="120">
        <v>0.02544</v>
      </c>
      <c r="AS254" s="120">
        <v>0.011618</v>
      </c>
      <c r="AT254" s="120">
        <v>0.026714</v>
      </c>
      <c r="AU254" s="120">
        <v>0.019188</v>
      </c>
      <c r="AV254" s="120">
        <v>0.025359</v>
      </c>
      <c r="AW254" s="120">
        <v>0.020596</v>
      </c>
      <c r="AX254" s="120">
        <v>0.016798</v>
      </c>
      <c r="AY254" s="120">
        <v>0.027</v>
      </c>
      <c r="AZ254" s="120">
        <v>0.018092</v>
      </c>
      <c r="BA254" s="120">
        <v>0.021894</v>
      </c>
      <c r="BB254" s="120">
        <v>0.019684</v>
      </c>
      <c r="BC254" s="120">
        <v>0.024026</v>
      </c>
      <c r="BD254" s="120">
        <v>0.027</v>
      </c>
      <c r="BE254" s="120">
        <v>0.022816</v>
      </c>
      <c r="BF254" s="120">
        <v>0.026952</v>
      </c>
      <c r="BG254" s="120">
        <v>0.027</v>
      </c>
      <c r="BH254" s="120">
        <v>0.021419</v>
      </c>
      <c r="BI254" s="120">
        <v>0.008433</v>
      </c>
      <c r="BJ254" s="120">
        <v>0.023164</v>
      </c>
      <c r="BK254" s="120">
        <v>0.024459</v>
      </c>
      <c r="BL254" s="120">
        <v>0.027</v>
      </c>
      <c r="BM254" s="120">
        <v>0.020834</v>
      </c>
      <c r="BN254" s="120">
        <v>0.027</v>
      </c>
      <c r="BO254" s="120">
        <v>0.015203</v>
      </c>
      <c r="BP254" s="120">
        <v>0.021702</v>
      </c>
      <c r="BQ254" s="120">
        <v>0.021759</v>
      </c>
      <c r="BR254" s="120">
        <v>0.0047</v>
      </c>
      <c r="BS254" s="120">
        <v>0.002231</v>
      </c>
      <c r="BT254" s="120">
        <v>0.004075</v>
      </c>
      <c r="BU254" s="120">
        <v>0.013811</v>
      </c>
      <c r="BV254" s="120">
        <v>0.011775</v>
      </c>
      <c r="BW254" s="120">
        <v>0.0155</v>
      </c>
      <c r="BX254" s="120">
        <v>0.016599</v>
      </c>
      <c r="BY254" s="120">
        <v>0.023781</v>
      </c>
      <c r="BZ254" s="120">
        <v>0.026312</v>
      </c>
      <c r="CA254" s="120">
        <v>0.023041</v>
      </c>
      <c r="CB254" s="120">
        <v>0.026252</v>
      </c>
      <c r="CC254" s="120">
        <v>0.022199</v>
      </c>
      <c r="CD254" s="120">
        <v>0.01952</v>
      </c>
      <c r="CE254" s="120">
        <v>0.027</v>
      </c>
      <c r="CF254" s="120">
        <v>0.022463</v>
      </c>
      <c r="CG254" s="120">
        <v>0.027</v>
      </c>
      <c r="CH254" s="120">
        <v>0.022188</v>
      </c>
      <c r="CI254" s="120">
        <v>0.02418</v>
      </c>
      <c r="CJ254" s="120">
        <v>0.023469</v>
      </c>
      <c r="CK254" s="120">
        <v>0.006601</v>
      </c>
      <c r="CL254" s="120">
        <v>0.008229</v>
      </c>
      <c r="CM254" s="120">
        <v>0.002274</v>
      </c>
      <c r="CN254" s="120">
        <v>0.027</v>
      </c>
      <c r="CO254" s="120">
        <v>0.02236</v>
      </c>
      <c r="CP254" s="120">
        <v>0.020549</v>
      </c>
      <c r="CQ254" s="120">
        <v>0.012427</v>
      </c>
      <c r="CR254" s="120">
        <v>0.00168</v>
      </c>
      <c r="CS254" s="120">
        <v>0.022658</v>
      </c>
      <c r="CT254" s="120">
        <v>0.00852</v>
      </c>
      <c r="CU254" s="120">
        <v>0.019616</v>
      </c>
      <c r="CV254" s="120">
        <v>0.010979</v>
      </c>
      <c r="CW254" s="120">
        <v>0.024152</v>
      </c>
      <c r="CX254" s="120">
        <v>0.021824</v>
      </c>
      <c r="CY254" s="120">
        <v>0.027</v>
      </c>
      <c r="CZ254" s="120">
        <v>0.026651</v>
      </c>
      <c r="DA254" s="120">
        <v>0.027</v>
      </c>
      <c r="DB254" s="120">
        <v>0.027</v>
      </c>
      <c r="DC254" s="120">
        <v>0.017418</v>
      </c>
      <c r="DD254" s="120">
        <v>0.003759</v>
      </c>
      <c r="DE254" s="120">
        <v>0.01145</v>
      </c>
      <c r="DF254" s="120">
        <v>0.024214</v>
      </c>
      <c r="DG254" s="120">
        <v>0.020453</v>
      </c>
      <c r="DH254" s="120">
        <v>0.020516</v>
      </c>
      <c r="DI254" s="120">
        <v>0.018845</v>
      </c>
      <c r="DJ254" s="120">
        <v>0.020883</v>
      </c>
      <c r="DK254" s="120">
        <v>0.015658</v>
      </c>
      <c r="DL254" s="120">
        <v>0.021967</v>
      </c>
      <c r="DM254" s="120">
        <v>0.019899</v>
      </c>
      <c r="DN254" s="120">
        <v>0.027</v>
      </c>
      <c r="DO254" s="120">
        <v>0.027</v>
      </c>
      <c r="DP254" s="120">
        <v>0.027</v>
      </c>
      <c r="DQ254" s="120">
        <v>0.025885</v>
      </c>
      <c r="DR254" s="120">
        <v>0.024417</v>
      </c>
      <c r="DS254" s="120">
        <v>0.025924</v>
      </c>
      <c r="DT254" s="120">
        <v>0.021729</v>
      </c>
      <c r="DU254" s="120">
        <v>0.027</v>
      </c>
      <c r="DV254" s="120">
        <v>0.027</v>
      </c>
      <c r="DW254" s="120">
        <v>0.021997</v>
      </c>
      <c r="DX254" s="120">
        <v>0.018931</v>
      </c>
      <c r="DY254" s="120">
        <v>0.012928</v>
      </c>
      <c r="DZ254" s="120">
        <v>0.017662</v>
      </c>
      <c r="EA254" s="120">
        <v>0.012173</v>
      </c>
      <c r="EB254" s="120">
        <v>0.027</v>
      </c>
      <c r="EC254" s="120">
        <v>0.026621</v>
      </c>
      <c r="ED254" s="120">
        <v>0.004412</v>
      </c>
      <c r="EE254" s="120">
        <v>0.027</v>
      </c>
      <c r="EF254" s="120">
        <v>0.019595</v>
      </c>
      <c r="EG254" s="120">
        <v>0.026536</v>
      </c>
      <c r="EH254" s="120">
        <v>0.025053</v>
      </c>
      <c r="EI254" s="120">
        <v>0.027</v>
      </c>
      <c r="EJ254" s="120">
        <v>0.027</v>
      </c>
      <c r="EK254" s="120">
        <v>0.005555</v>
      </c>
      <c r="EL254" s="120">
        <v>0.002116</v>
      </c>
      <c r="EM254" s="120">
        <v>0.016308</v>
      </c>
      <c r="EN254" s="120">
        <v>0.027</v>
      </c>
      <c r="EO254" s="120">
        <v>0.027</v>
      </c>
      <c r="EP254" s="120">
        <v>0.020586</v>
      </c>
      <c r="EQ254" s="120">
        <v>0.010265</v>
      </c>
      <c r="ER254" s="120">
        <v>0.021283</v>
      </c>
      <c r="ES254" s="120">
        <v>0.023558</v>
      </c>
      <c r="ET254" s="120">
        <v>0.027</v>
      </c>
      <c r="EU254" s="120">
        <v>0.027</v>
      </c>
      <c r="EV254" s="120">
        <v>0.010965</v>
      </c>
      <c r="EW254" s="120">
        <v>0.006053</v>
      </c>
      <c r="EX254" s="120">
        <v>0.00391</v>
      </c>
      <c r="EY254" s="120">
        <v>0.027</v>
      </c>
      <c r="EZ254" s="120">
        <v>0.022942</v>
      </c>
      <c r="FA254" s="120">
        <v>0.010666</v>
      </c>
      <c r="FB254" s="120">
        <v>0.011505</v>
      </c>
      <c r="FC254" s="120">
        <v>0.02255</v>
      </c>
      <c r="FD254" s="120">
        <v>0.024438</v>
      </c>
      <c r="FE254" s="120">
        <v>0.014181</v>
      </c>
      <c r="FF254" s="120">
        <v>0.027</v>
      </c>
      <c r="FG254" s="120">
        <v>0.027</v>
      </c>
      <c r="FH254" s="120">
        <v>0.019772</v>
      </c>
      <c r="FI254" s="120">
        <v>0.0062</v>
      </c>
      <c r="FJ254" s="120">
        <v>0.019438</v>
      </c>
      <c r="FK254" s="120">
        <v>0.010845</v>
      </c>
      <c r="FL254" s="120">
        <v>0.027</v>
      </c>
      <c r="FM254" s="120">
        <v>0.018414</v>
      </c>
      <c r="FN254" s="120">
        <v>0.027</v>
      </c>
      <c r="FO254" s="120">
        <v>0.008347</v>
      </c>
      <c r="FP254" s="120">
        <v>0.012143</v>
      </c>
      <c r="FQ254" s="120">
        <v>0.01688</v>
      </c>
      <c r="FR254" s="120">
        <v>0.011565</v>
      </c>
      <c r="FS254" s="120">
        <v>0.018299</v>
      </c>
      <c r="FT254" s="120">
        <v>0.010372</v>
      </c>
      <c r="FU254" s="120">
        <v>0.018345</v>
      </c>
      <c r="FV254" s="120">
        <v>0.015032</v>
      </c>
      <c r="FW254" s="120">
        <v>0.021498</v>
      </c>
      <c r="FX254" s="120">
        <v>0.019675</v>
      </c>
      <c r="FY254" s="35"/>
      <c r="FZ254" s="35"/>
      <c r="GA254" s="35"/>
      <c r="GB254" s="35"/>
      <c r="GC254" s="35"/>
      <c r="GD254" s="35"/>
      <c r="GE254" s="119"/>
      <c r="GF254" s="119"/>
    </row>
    <row r="255" spans="1:188" ht="15">
      <c r="A255" s="11" t="s">
        <v>601</v>
      </c>
      <c r="B255" s="2" t="s">
        <v>602</v>
      </c>
      <c r="C255" s="35">
        <f aca="true" t="shared" si="312" ref="C255:BN255">IF(C254&gt;0,C254,C252)</f>
        <v>0.02608</v>
      </c>
      <c r="D255" s="35">
        <f t="shared" si="312"/>
        <v>0.027</v>
      </c>
      <c r="E255" s="35">
        <f t="shared" si="312"/>
        <v>0.024688</v>
      </c>
      <c r="F255" s="35">
        <f t="shared" si="312"/>
        <v>0.026262</v>
      </c>
      <c r="G255" s="35">
        <f t="shared" si="312"/>
        <v>0.022285</v>
      </c>
      <c r="H255" s="35">
        <f t="shared" si="312"/>
        <v>0.027</v>
      </c>
      <c r="I255" s="35">
        <f t="shared" si="312"/>
        <v>0.027</v>
      </c>
      <c r="J255" s="35">
        <f t="shared" si="312"/>
        <v>0.027</v>
      </c>
      <c r="K255" s="35">
        <f t="shared" si="312"/>
        <v>0.027</v>
      </c>
      <c r="L255" s="35">
        <f t="shared" si="312"/>
        <v>0.021895</v>
      </c>
      <c r="M255" s="35">
        <f t="shared" si="312"/>
        <v>0.020947</v>
      </c>
      <c r="N255" s="35">
        <f t="shared" si="312"/>
        <v>0.025712</v>
      </c>
      <c r="O255" s="35">
        <f t="shared" si="312"/>
        <v>0.025353</v>
      </c>
      <c r="P255" s="35">
        <f t="shared" si="312"/>
        <v>0.027</v>
      </c>
      <c r="Q255" s="35">
        <f t="shared" si="312"/>
        <v>0.02601</v>
      </c>
      <c r="R255" s="35">
        <f t="shared" si="312"/>
        <v>0.023909</v>
      </c>
      <c r="S255" s="35">
        <f t="shared" si="312"/>
        <v>0.021014</v>
      </c>
      <c r="T255" s="35">
        <f t="shared" si="312"/>
        <v>0.019301</v>
      </c>
      <c r="U255" s="35">
        <f t="shared" si="312"/>
        <v>0.018801</v>
      </c>
      <c r="V255" s="35">
        <f t="shared" si="312"/>
        <v>0.027</v>
      </c>
      <c r="W255" s="54">
        <f t="shared" si="312"/>
        <v>0.027</v>
      </c>
      <c r="X255" s="35">
        <f t="shared" si="312"/>
        <v>0.010756</v>
      </c>
      <c r="Y255" s="35">
        <f t="shared" si="312"/>
        <v>0.019498</v>
      </c>
      <c r="Z255" s="35">
        <f t="shared" si="312"/>
        <v>0.018915</v>
      </c>
      <c r="AA255" s="35">
        <f t="shared" si="312"/>
        <v>0.024995</v>
      </c>
      <c r="AB255" s="35">
        <f t="shared" si="312"/>
        <v>0.025023</v>
      </c>
      <c r="AC255" s="35">
        <f t="shared" si="312"/>
        <v>0.015982</v>
      </c>
      <c r="AD255" s="35">
        <f t="shared" si="312"/>
        <v>0.014693</v>
      </c>
      <c r="AE255" s="35">
        <f t="shared" si="312"/>
        <v>0.007814</v>
      </c>
      <c r="AF255" s="35">
        <f t="shared" si="312"/>
        <v>0.006674</v>
      </c>
      <c r="AG255" s="35">
        <f t="shared" si="312"/>
        <v>0.012199</v>
      </c>
      <c r="AH255" s="35">
        <f t="shared" si="312"/>
        <v>0.017123</v>
      </c>
      <c r="AI255" s="35">
        <f t="shared" si="312"/>
        <v>0.027</v>
      </c>
      <c r="AJ255" s="35">
        <f t="shared" si="312"/>
        <v>0.018788</v>
      </c>
      <c r="AK255" s="35">
        <f t="shared" si="312"/>
        <v>0.01628</v>
      </c>
      <c r="AL255" s="35">
        <f t="shared" si="312"/>
        <v>0.027</v>
      </c>
      <c r="AM255" s="35">
        <f t="shared" si="312"/>
        <v>0.016449</v>
      </c>
      <c r="AN255" s="35">
        <f t="shared" si="312"/>
        <v>0.022903</v>
      </c>
      <c r="AO255" s="35">
        <f t="shared" si="312"/>
        <v>0.022656</v>
      </c>
      <c r="AP255" s="35">
        <f t="shared" si="312"/>
        <v>0.025541</v>
      </c>
      <c r="AQ255" s="35">
        <f t="shared" si="312"/>
        <v>0.015559</v>
      </c>
      <c r="AR255" s="35">
        <f t="shared" si="312"/>
        <v>0.02544</v>
      </c>
      <c r="AS255" s="35">
        <f t="shared" si="312"/>
        <v>0.011618</v>
      </c>
      <c r="AT255" s="35">
        <f t="shared" si="312"/>
        <v>0.026714</v>
      </c>
      <c r="AU255" s="35">
        <f t="shared" si="312"/>
        <v>0.019188</v>
      </c>
      <c r="AV255" s="35">
        <f t="shared" si="312"/>
        <v>0.025359</v>
      </c>
      <c r="AW255" s="35">
        <f t="shared" si="312"/>
        <v>0.020596</v>
      </c>
      <c r="AX255" s="35">
        <f t="shared" si="312"/>
        <v>0.016798</v>
      </c>
      <c r="AY255" s="35">
        <f t="shared" si="312"/>
        <v>0.027</v>
      </c>
      <c r="AZ255" s="35">
        <f t="shared" si="312"/>
        <v>0.018092</v>
      </c>
      <c r="BA255" s="35">
        <f t="shared" si="312"/>
        <v>0.021894</v>
      </c>
      <c r="BB255" s="35">
        <f t="shared" si="312"/>
        <v>0.019684</v>
      </c>
      <c r="BC255" s="35">
        <f t="shared" si="312"/>
        <v>0.024026</v>
      </c>
      <c r="BD255" s="35">
        <f t="shared" si="312"/>
        <v>0.027</v>
      </c>
      <c r="BE255" s="35">
        <f t="shared" si="312"/>
        <v>0.022816</v>
      </c>
      <c r="BF255" s="35">
        <f t="shared" si="312"/>
        <v>0.026952</v>
      </c>
      <c r="BG255" s="35">
        <f t="shared" si="312"/>
        <v>0.027</v>
      </c>
      <c r="BH255" s="35">
        <f t="shared" si="312"/>
        <v>0.021419</v>
      </c>
      <c r="BI255" s="35">
        <f t="shared" si="312"/>
        <v>0.008433</v>
      </c>
      <c r="BJ255" s="35">
        <f t="shared" si="312"/>
        <v>0.023164</v>
      </c>
      <c r="BK255" s="35">
        <f t="shared" si="312"/>
        <v>0.024459</v>
      </c>
      <c r="BL255" s="35">
        <f t="shared" si="312"/>
        <v>0.027</v>
      </c>
      <c r="BM255" s="35">
        <f t="shared" si="312"/>
        <v>0.020834</v>
      </c>
      <c r="BN255" s="35">
        <f t="shared" si="312"/>
        <v>0.027</v>
      </c>
      <c r="BO255" s="35">
        <f aca="true" t="shared" si="313" ref="BO255:DZ255">IF(BO254&gt;0,BO254,BO252)</f>
        <v>0.015203</v>
      </c>
      <c r="BP255" s="35">
        <f t="shared" si="313"/>
        <v>0.021702</v>
      </c>
      <c r="BQ255" s="35">
        <f t="shared" si="313"/>
        <v>0.021759</v>
      </c>
      <c r="BR255" s="35">
        <f t="shared" si="313"/>
        <v>0.0047</v>
      </c>
      <c r="BS255" s="35">
        <f t="shared" si="313"/>
        <v>0.002231</v>
      </c>
      <c r="BT255" s="35">
        <f t="shared" si="313"/>
        <v>0.004075</v>
      </c>
      <c r="BU255" s="35">
        <f t="shared" si="313"/>
        <v>0.013811</v>
      </c>
      <c r="BV255" s="35">
        <f t="shared" si="313"/>
        <v>0.011775</v>
      </c>
      <c r="BW255" s="35">
        <f t="shared" si="313"/>
        <v>0.0155</v>
      </c>
      <c r="BX255" s="35">
        <f t="shared" si="313"/>
        <v>0.016599</v>
      </c>
      <c r="BY255" s="35">
        <f t="shared" si="313"/>
        <v>0.023781</v>
      </c>
      <c r="BZ255" s="35">
        <f t="shared" si="313"/>
        <v>0.026312</v>
      </c>
      <c r="CA255" s="35">
        <f t="shared" si="313"/>
        <v>0.023041</v>
      </c>
      <c r="CB255" s="35">
        <f t="shared" si="313"/>
        <v>0.026252</v>
      </c>
      <c r="CC255" s="35">
        <f t="shared" si="313"/>
        <v>0.022199</v>
      </c>
      <c r="CD255" s="35">
        <f t="shared" si="313"/>
        <v>0.01952</v>
      </c>
      <c r="CE255" s="35">
        <f t="shared" si="313"/>
        <v>0.027</v>
      </c>
      <c r="CF255" s="35">
        <f t="shared" si="313"/>
        <v>0.022463</v>
      </c>
      <c r="CG255" s="35">
        <f t="shared" si="313"/>
        <v>0.027</v>
      </c>
      <c r="CH255" s="35">
        <f t="shared" si="313"/>
        <v>0.022188</v>
      </c>
      <c r="CI255" s="35">
        <f t="shared" si="313"/>
        <v>0.02418</v>
      </c>
      <c r="CJ255" s="35">
        <f t="shared" si="313"/>
        <v>0.023469</v>
      </c>
      <c r="CK255" s="35">
        <f t="shared" si="313"/>
        <v>0.006601</v>
      </c>
      <c r="CL255" s="35">
        <f t="shared" si="313"/>
        <v>0.008229</v>
      </c>
      <c r="CM255" s="35">
        <f t="shared" si="313"/>
        <v>0.002274</v>
      </c>
      <c r="CN255" s="35">
        <f t="shared" si="313"/>
        <v>0.027</v>
      </c>
      <c r="CO255" s="35">
        <f t="shared" si="313"/>
        <v>0.02236</v>
      </c>
      <c r="CP255" s="35">
        <f t="shared" si="313"/>
        <v>0.020549</v>
      </c>
      <c r="CQ255" s="35">
        <f t="shared" si="313"/>
        <v>0.012427</v>
      </c>
      <c r="CR255" s="35">
        <f t="shared" si="313"/>
        <v>0.00168</v>
      </c>
      <c r="CS255" s="35">
        <f t="shared" si="313"/>
        <v>0.022658</v>
      </c>
      <c r="CT255" s="35">
        <f t="shared" si="313"/>
        <v>0.00852</v>
      </c>
      <c r="CU255" s="35">
        <f t="shared" si="313"/>
        <v>0.019616</v>
      </c>
      <c r="CV255" s="35">
        <f t="shared" si="313"/>
        <v>0.010979</v>
      </c>
      <c r="CW255" s="35">
        <f t="shared" si="313"/>
        <v>0.024152</v>
      </c>
      <c r="CX255" s="35">
        <f t="shared" si="313"/>
        <v>0.021824</v>
      </c>
      <c r="CY255" s="35">
        <f t="shared" si="313"/>
        <v>0.027</v>
      </c>
      <c r="CZ255" s="35">
        <f t="shared" si="313"/>
        <v>0.026651</v>
      </c>
      <c r="DA255" s="35">
        <f t="shared" si="313"/>
        <v>0.027</v>
      </c>
      <c r="DB255" s="35">
        <f t="shared" si="313"/>
        <v>0.027</v>
      </c>
      <c r="DC255" s="35">
        <f t="shared" si="313"/>
        <v>0.017418</v>
      </c>
      <c r="DD255" s="35">
        <f t="shared" si="313"/>
        <v>0.003759</v>
      </c>
      <c r="DE255" s="35">
        <f t="shared" si="313"/>
        <v>0.01145</v>
      </c>
      <c r="DF255" s="35">
        <f t="shared" si="313"/>
        <v>0.024214</v>
      </c>
      <c r="DG255" s="35">
        <f t="shared" si="313"/>
        <v>0.020453</v>
      </c>
      <c r="DH255" s="35">
        <f t="shared" si="313"/>
        <v>0.020516</v>
      </c>
      <c r="DI255" s="35">
        <f t="shared" si="313"/>
        <v>0.018845</v>
      </c>
      <c r="DJ255" s="35">
        <f t="shared" si="313"/>
        <v>0.020883</v>
      </c>
      <c r="DK255" s="35">
        <f t="shared" si="313"/>
        <v>0.015658</v>
      </c>
      <c r="DL255" s="35">
        <f t="shared" si="313"/>
        <v>0.021967</v>
      </c>
      <c r="DM255" s="35">
        <f t="shared" si="313"/>
        <v>0.019899</v>
      </c>
      <c r="DN255" s="35">
        <f t="shared" si="313"/>
        <v>0.027</v>
      </c>
      <c r="DO255" s="35">
        <f t="shared" si="313"/>
        <v>0.027</v>
      </c>
      <c r="DP255" s="35">
        <f t="shared" si="313"/>
        <v>0.027</v>
      </c>
      <c r="DQ255" s="35">
        <f t="shared" si="313"/>
        <v>0.025885</v>
      </c>
      <c r="DR255" s="35">
        <f t="shared" si="313"/>
        <v>0.024417</v>
      </c>
      <c r="DS255" s="35">
        <f t="shared" si="313"/>
        <v>0.025924</v>
      </c>
      <c r="DT255" s="35">
        <f t="shared" si="313"/>
        <v>0.021729</v>
      </c>
      <c r="DU255" s="35">
        <f t="shared" si="313"/>
        <v>0.027</v>
      </c>
      <c r="DV255" s="35">
        <f t="shared" si="313"/>
        <v>0.027</v>
      </c>
      <c r="DW255" s="35">
        <f t="shared" si="313"/>
        <v>0.021997</v>
      </c>
      <c r="DX255" s="35">
        <f t="shared" si="313"/>
        <v>0.018931</v>
      </c>
      <c r="DY255" s="35">
        <f t="shared" si="313"/>
        <v>0.012928</v>
      </c>
      <c r="DZ255" s="35">
        <f t="shared" si="313"/>
        <v>0.017662</v>
      </c>
      <c r="EA255" s="35">
        <f aca="true" t="shared" si="314" ref="EA255:FU255">IF(EA254&gt;0,EA254,EA252)</f>
        <v>0.012173</v>
      </c>
      <c r="EB255" s="35">
        <f t="shared" si="314"/>
        <v>0.027</v>
      </c>
      <c r="EC255" s="35">
        <f t="shared" si="314"/>
        <v>0.026621</v>
      </c>
      <c r="ED255" s="35">
        <f t="shared" si="314"/>
        <v>0.004412</v>
      </c>
      <c r="EE255" s="35">
        <f t="shared" si="314"/>
        <v>0.027</v>
      </c>
      <c r="EF255" s="35">
        <f t="shared" si="314"/>
        <v>0.019595</v>
      </c>
      <c r="EG255" s="35">
        <f t="shared" si="314"/>
        <v>0.026536</v>
      </c>
      <c r="EH255" s="35">
        <f t="shared" si="314"/>
        <v>0.025053</v>
      </c>
      <c r="EI255" s="35">
        <f t="shared" si="314"/>
        <v>0.027</v>
      </c>
      <c r="EJ255" s="35">
        <f t="shared" si="314"/>
        <v>0.027</v>
      </c>
      <c r="EK255" s="35">
        <f t="shared" si="314"/>
        <v>0.005555</v>
      </c>
      <c r="EL255" s="35">
        <f t="shared" si="314"/>
        <v>0.002116</v>
      </c>
      <c r="EM255" s="35">
        <f t="shared" si="314"/>
        <v>0.016308</v>
      </c>
      <c r="EN255" s="35">
        <f t="shared" si="314"/>
        <v>0.027</v>
      </c>
      <c r="EO255" s="35">
        <f t="shared" si="314"/>
        <v>0.027</v>
      </c>
      <c r="EP255" s="35">
        <f t="shared" si="314"/>
        <v>0.020586</v>
      </c>
      <c r="EQ255" s="35">
        <f t="shared" si="314"/>
        <v>0.010265</v>
      </c>
      <c r="ER255" s="35">
        <f t="shared" si="314"/>
        <v>0.021283</v>
      </c>
      <c r="ES255" s="35">
        <f t="shared" si="314"/>
        <v>0.023558</v>
      </c>
      <c r="ET255" s="35">
        <f t="shared" si="314"/>
        <v>0.027</v>
      </c>
      <c r="EU255" s="35">
        <f t="shared" si="314"/>
        <v>0.027</v>
      </c>
      <c r="EV255" s="35">
        <f t="shared" si="314"/>
        <v>0.010965</v>
      </c>
      <c r="EW255" s="35">
        <f t="shared" si="314"/>
        <v>0.006053</v>
      </c>
      <c r="EX255" s="35">
        <f t="shared" si="314"/>
        <v>0.00391</v>
      </c>
      <c r="EY255" s="35">
        <f t="shared" si="314"/>
        <v>0.027</v>
      </c>
      <c r="EZ255" s="35">
        <f t="shared" si="314"/>
        <v>0.022942</v>
      </c>
      <c r="FA255" s="35">
        <f t="shared" si="314"/>
        <v>0.010666</v>
      </c>
      <c r="FB255" s="35">
        <f t="shared" si="314"/>
        <v>0.011505</v>
      </c>
      <c r="FC255" s="35">
        <f t="shared" si="314"/>
        <v>0.02255</v>
      </c>
      <c r="FD255" s="35">
        <f t="shared" si="314"/>
        <v>0.024438</v>
      </c>
      <c r="FE255" s="35">
        <f t="shared" si="314"/>
        <v>0.014181</v>
      </c>
      <c r="FF255" s="35">
        <f t="shared" si="314"/>
        <v>0.027</v>
      </c>
      <c r="FG255" s="35">
        <f t="shared" si="314"/>
        <v>0.027</v>
      </c>
      <c r="FH255" s="35">
        <f t="shared" si="314"/>
        <v>0.019772</v>
      </c>
      <c r="FI255" s="35">
        <f t="shared" si="314"/>
        <v>0.0062</v>
      </c>
      <c r="FJ255" s="35">
        <f t="shared" si="314"/>
        <v>0.019438</v>
      </c>
      <c r="FK255" s="35">
        <f t="shared" si="314"/>
        <v>0.010845</v>
      </c>
      <c r="FL255" s="35">
        <f t="shared" si="314"/>
        <v>0.027</v>
      </c>
      <c r="FM255" s="35">
        <f t="shared" si="314"/>
        <v>0.018414</v>
      </c>
      <c r="FN255" s="35">
        <f t="shared" si="314"/>
        <v>0.027</v>
      </c>
      <c r="FO255" s="35">
        <f t="shared" si="314"/>
        <v>0.008347</v>
      </c>
      <c r="FP255" s="35">
        <f t="shared" si="314"/>
        <v>0.012143</v>
      </c>
      <c r="FQ255" s="35">
        <f t="shared" si="314"/>
        <v>0.01688</v>
      </c>
      <c r="FR255" s="35">
        <f t="shared" si="314"/>
        <v>0.011565</v>
      </c>
      <c r="FS255" s="35">
        <f t="shared" si="314"/>
        <v>0.018299</v>
      </c>
      <c r="FT255" s="35">
        <f t="shared" si="314"/>
        <v>0.010372</v>
      </c>
      <c r="FU255" s="35">
        <f t="shared" si="314"/>
        <v>0.018345</v>
      </c>
      <c r="FV255" s="35">
        <f>IF(FV254&gt;0,FV254,FV252)</f>
        <v>0.015032</v>
      </c>
      <c r="FW255" s="35">
        <f>IF(FW254&gt;0,FW254,FW252)</f>
        <v>0.021498</v>
      </c>
      <c r="FX255" s="35">
        <f>IF(FX254&gt;0,FX254,FX252)</f>
        <v>0.019675</v>
      </c>
      <c r="FY255" s="122"/>
      <c r="FZ255" s="123"/>
      <c r="GA255" s="35"/>
      <c r="GB255" s="35"/>
      <c r="GC255" s="35"/>
      <c r="GD255" s="35"/>
      <c r="GE255" s="119"/>
      <c r="GF255" s="119"/>
    </row>
    <row r="256" spans="1:188" ht="15">
      <c r="A256" s="40"/>
      <c r="B256" s="2" t="s">
        <v>603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54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54"/>
      <c r="FU256" s="35"/>
      <c r="FV256" s="35"/>
      <c r="FW256" s="35"/>
      <c r="FX256" s="35"/>
      <c r="FY256" s="38"/>
      <c r="FZ256" s="35"/>
      <c r="GA256" s="123"/>
      <c r="GB256" s="123"/>
      <c r="GC256" s="123"/>
      <c r="GD256" s="123"/>
      <c r="GE256" s="22"/>
      <c r="GF256" s="22"/>
    </row>
    <row r="257" spans="1:188" ht="15">
      <c r="A257" s="11" t="s">
        <v>394</v>
      </c>
      <c r="B257" s="2" t="s">
        <v>394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8"/>
      <c r="FZ257" s="38"/>
      <c r="GA257" s="35"/>
      <c r="GB257" s="35"/>
      <c r="GC257" s="35"/>
      <c r="GD257" s="35"/>
      <c r="GE257" s="119"/>
      <c r="GF257" s="119"/>
    </row>
    <row r="258" spans="1:186" ht="15.75">
      <c r="A258" s="11" t="s">
        <v>394</v>
      </c>
      <c r="B258" s="36" t="s">
        <v>604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9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</row>
    <row r="259" spans="1:186" ht="15">
      <c r="A259" s="11" t="s">
        <v>605</v>
      </c>
      <c r="B259" s="2" t="s">
        <v>606</v>
      </c>
      <c r="C259" s="38">
        <f aca="true" t="shared" si="315" ref="C259:BN259">C60</f>
        <v>1491919.37</v>
      </c>
      <c r="D259" s="38">
        <f t="shared" si="315"/>
        <v>9237250.74</v>
      </c>
      <c r="E259" s="38">
        <f t="shared" si="315"/>
        <v>1926549.79</v>
      </c>
      <c r="F259" s="38">
        <f t="shared" si="315"/>
        <v>3287691.34</v>
      </c>
      <c r="G259" s="38">
        <f t="shared" si="315"/>
        <v>236454.17</v>
      </c>
      <c r="H259" s="38">
        <f t="shared" si="315"/>
        <v>157627.07</v>
      </c>
      <c r="I259" s="38">
        <f t="shared" si="315"/>
        <v>2594463.86</v>
      </c>
      <c r="J259" s="38">
        <f t="shared" si="315"/>
        <v>389966.08</v>
      </c>
      <c r="K259" s="38">
        <f t="shared" si="315"/>
        <v>120356.07</v>
      </c>
      <c r="L259" s="38">
        <f t="shared" si="315"/>
        <v>930236.9</v>
      </c>
      <c r="M259" s="38">
        <f t="shared" si="315"/>
        <v>634532.15</v>
      </c>
      <c r="N259" s="38">
        <f t="shared" si="315"/>
        <v>13856663.08</v>
      </c>
      <c r="O259" s="38">
        <f t="shared" si="315"/>
        <v>3530411.92</v>
      </c>
      <c r="P259" s="38">
        <f t="shared" si="315"/>
        <v>47937.54</v>
      </c>
      <c r="Q259" s="38">
        <f t="shared" si="315"/>
        <v>10039447.07</v>
      </c>
      <c r="R259" s="38">
        <f t="shared" si="315"/>
        <v>116605.32</v>
      </c>
      <c r="S259" s="38">
        <f t="shared" si="315"/>
        <v>258923.57</v>
      </c>
      <c r="T259" s="38">
        <f t="shared" si="315"/>
        <v>58921.01</v>
      </c>
      <c r="U259" s="38">
        <f t="shared" si="315"/>
        <v>49053.53</v>
      </c>
      <c r="V259" s="38">
        <f t="shared" si="315"/>
        <v>86692.4</v>
      </c>
      <c r="W259" s="39">
        <f t="shared" si="315"/>
        <v>55956.08</v>
      </c>
      <c r="X259" s="38">
        <f t="shared" si="315"/>
        <v>15036.63</v>
      </c>
      <c r="Y259" s="38">
        <f t="shared" si="315"/>
        <v>126609.64</v>
      </c>
      <c r="Z259" s="38">
        <f t="shared" si="315"/>
        <v>81850.91</v>
      </c>
      <c r="AA259" s="38">
        <f t="shared" si="315"/>
        <v>5728623.45</v>
      </c>
      <c r="AB259" s="38">
        <f t="shared" si="315"/>
        <v>8673505.64</v>
      </c>
      <c r="AC259" s="38">
        <f t="shared" si="315"/>
        <v>136210.35</v>
      </c>
      <c r="AD259" s="38">
        <f t="shared" si="315"/>
        <v>161889.73</v>
      </c>
      <c r="AE259" s="38">
        <f t="shared" si="315"/>
        <v>59293.11</v>
      </c>
      <c r="AF259" s="38">
        <f t="shared" si="315"/>
        <v>99563.55</v>
      </c>
      <c r="AG259" s="38">
        <f t="shared" si="315"/>
        <v>314182.84</v>
      </c>
      <c r="AH259" s="38">
        <f t="shared" si="315"/>
        <v>398534.18</v>
      </c>
      <c r="AI259" s="38">
        <f t="shared" si="315"/>
        <v>87357.12</v>
      </c>
      <c r="AJ259" s="38">
        <f t="shared" si="315"/>
        <v>61286.62</v>
      </c>
      <c r="AK259" s="38">
        <f t="shared" si="315"/>
        <v>48796.19</v>
      </c>
      <c r="AL259" s="38">
        <f t="shared" si="315"/>
        <v>60713.75</v>
      </c>
      <c r="AM259" s="38">
        <f t="shared" si="315"/>
        <v>115052.37</v>
      </c>
      <c r="AN259" s="38">
        <f t="shared" si="315"/>
        <v>136940.55</v>
      </c>
      <c r="AO259" s="38">
        <f t="shared" si="315"/>
        <v>1262574.55</v>
      </c>
      <c r="AP259" s="38">
        <f t="shared" si="315"/>
        <v>22552625.12</v>
      </c>
      <c r="AQ259" s="38">
        <f t="shared" si="315"/>
        <v>80460.73</v>
      </c>
      <c r="AR259" s="38">
        <f t="shared" si="315"/>
        <v>10581088.25</v>
      </c>
      <c r="AS259" s="38">
        <f t="shared" si="315"/>
        <v>1047063.73</v>
      </c>
      <c r="AT259" s="38">
        <f t="shared" si="315"/>
        <v>707955.68</v>
      </c>
      <c r="AU259" s="38">
        <f t="shared" si="315"/>
        <v>62390.45</v>
      </c>
      <c r="AV259" s="38">
        <f t="shared" si="315"/>
        <v>133189.26</v>
      </c>
      <c r="AW259" s="38">
        <f t="shared" si="315"/>
        <v>46582.14</v>
      </c>
      <c r="AX259" s="38">
        <f t="shared" si="315"/>
        <v>46469.06</v>
      </c>
      <c r="AY259" s="38">
        <f t="shared" si="315"/>
        <v>128271.02</v>
      </c>
      <c r="AZ259" s="38">
        <f t="shared" si="315"/>
        <v>2610153.3</v>
      </c>
      <c r="BA259" s="38">
        <f t="shared" si="315"/>
        <v>2199651.94</v>
      </c>
      <c r="BB259" s="38">
        <f t="shared" si="315"/>
        <v>1742102.8</v>
      </c>
      <c r="BC259" s="38">
        <f t="shared" si="315"/>
        <v>5719183.02</v>
      </c>
      <c r="BD259" s="38">
        <f t="shared" si="315"/>
        <v>364136.68</v>
      </c>
      <c r="BE259" s="38">
        <f t="shared" si="315"/>
        <v>167593.53</v>
      </c>
      <c r="BF259" s="38">
        <f t="shared" si="315"/>
        <v>4378848.34</v>
      </c>
      <c r="BG259" s="38">
        <f t="shared" si="315"/>
        <v>256663.9</v>
      </c>
      <c r="BH259" s="38">
        <f t="shared" si="315"/>
        <v>139456.92</v>
      </c>
      <c r="BI259" s="38">
        <f t="shared" si="315"/>
        <v>85605.45</v>
      </c>
      <c r="BJ259" s="38">
        <f t="shared" si="315"/>
        <v>1272667.16</v>
      </c>
      <c r="BK259" s="38">
        <f t="shared" si="315"/>
        <v>2668464.79</v>
      </c>
      <c r="BL259" s="38">
        <f t="shared" si="315"/>
        <v>52130.84</v>
      </c>
      <c r="BM259" s="38">
        <f t="shared" si="315"/>
        <v>135476.99</v>
      </c>
      <c r="BN259" s="38">
        <f t="shared" si="315"/>
        <v>1052656.75</v>
      </c>
      <c r="BO259" s="38">
        <f aca="true" t="shared" si="316" ref="BO259:DZ259">BO60</f>
        <v>333105.4</v>
      </c>
      <c r="BP259" s="38">
        <f t="shared" si="316"/>
        <v>93224.53</v>
      </c>
      <c r="BQ259" s="38">
        <f t="shared" si="316"/>
        <v>727722.52</v>
      </c>
      <c r="BR259" s="38">
        <f t="shared" si="316"/>
        <v>695143.73</v>
      </c>
      <c r="BS259" s="38">
        <f t="shared" si="316"/>
        <v>194040.32</v>
      </c>
      <c r="BT259" s="38">
        <f t="shared" si="316"/>
        <v>79955.57</v>
      </c>
      <c r="BU259" s="38">
        <f t="shared" si="316"/>
        <v>115993.69</v>
      </c>
      <c r="BV259" s="38">
        <f t="shared" si="316"/>
        <v>193310.05</v>
      </c>
      <c r="BW259" s="38">
        <f t="shared" si="316"/>
        <v>452129.8</v>
      </c>
      <c r="BX259" s="38">
        <f t="shared" si="316"/>
        <v>11998.55</v>
      </c>
      <c r="BY259" s="38">
        <f t="shared" si="316"/>
        <v>212316.2</v>
      </c>
      <c r="BZ259" s="38">
        <f t="shared" si="316"/>
        <v>43883.76</v>
      </c>
      <c r="CA259" s="38">
        <f t="shared" si="316"/>
        <v>118913.16</v>
      </c>
      <c r="CB259" s="38">
        <f t="shared" si="316"/>
        <v>21848068.45</v>
      </c>
      <c r="CC259" s="38">
        <f t="shared" si="316"/>
        <v>49174.53</v>
      </c>
      <c r="CD259" s="38">
        <f t="shared" si="316"/>
        <v>31239.41</v>
      </c>
      <c r="CE259" s="38">
        <f t="shared" si="316"/>
        <v>77327.02</v>
      </c>
      <c r="CF259" s="38">
        <f t="shared" si="316"/>
        <v>36019.29</v>
      </c>
      <c r="CG259" s="38">
        <f t="shared" si="316"/>
        <v>58117.87</v>
      </c>
      <c r="CH259" s="38">
        <f t="shared" si="316"/>
        <v>27443</v>
      </c>
      <c r="CI259" s="38">
        <f t="shared" si="316"/>
        <v>143106.75</v>
      </c>
      <c r="CJ259" s="38">
        <f t="shared" si="316"/>
        <v>241595.93</v>
      </c>
      <c r="CK259" s="38">
        <f t="shared" si="316"/>
        <v>683332.29</v>
      </c>
      <c r="CL259" s="38">
        <f t="shared" si="316"/>
        <v>197039.49</v>
      </c>
      <c r="CM259" s="38">
        <f t="shared" si="316"/>
        <v>233568.3</v>
      </c>
      <c r="CN259" s="38">
        <f t="shared" si="316"/>
        <v>6107956.95</v>
      </c>
      <c r="CO259" s="38">
        <f t="shared" si="316"/>
        <v>3932856.41</v>
      </c>
      <c r="CP259" s="38">
        <f t="shared" si="316"/>
        <v>237180.8</v>
      </c>
      <c r="CQ259" s="38">
        <f t="shared" si="316"/>
        <v>271582.25</v>
      </c>
      <c r="CR259" s="38">
        <f t="shared" si="316"/>
        <v>71963.08</v>
      </c>
      <c r="CS259" s="38">
        <f t="shared" si="316"/>
        <v>102527.24</v>
      </c>
      <c r="CT259" s="38">
        <f t="shared" si="316"/>
        <v>32783.84</v>
      </c>
      <c r="CU259" s="38">
        <f t="shared" si="316"/>
        <v>69653.28</v>
      </c>
      <c r="CV259" s="38">
        <f t="shared" si="316"/>
        <v>49917.79</v>
      </c>
      <c r="CW259" s="38">
        <f t="shared" si="316"/>
        <v>74344.96</v>
      </c>
      <c r="CX259" s="38">
        <f t="shared" si="316"/>
        <v>98686.99</v>
      </c>
      <c r="CY259" s="38">
        <f t="shared" si="316"/>
        <v>45127.68</v>
      </c>
      <c r="CZ259" s="38">
        <f t="shared" si="316"/>
        <v>1078665.34</v>
      </c>
      <c r="DA259" s="38">
        <f t="shared" si="316"/>
        <v>78310.71</v>
      </c>
      <c r="DB259" s="38">
        <f t="shared" si="316"/>
        <v>112579.59</v>
      </c>
      <c r="DC259" s="38">
        <f t="shared" si="316"/>
        <v>77693.28</v>
      </c>
      <c r="DD259" s="38">
        <f t="shared" si="316"/>
        <v>26452.52</v>
      </c>
      <c r="DE259" s="38">
        <f t="shared" si="316"/>
        <v>65422.96</v>
      </c>
      <c r="DF259" s="38">
        <f t="shared" si="316"/>
        <v>5995815.22</v>
      </c>
      <c r="DG259" s="38">
        <f t="shared" si="316"/>
        <v>47601.57</v>
      </c>
      <c r="DH259" s="38">
        <f t="shared" si="316"/>
        <v>686812.66</v>
      </c>
      <c r="DI259" s="38">
        <f t="shared" si="316"/>
        <v>745177.63</v>
      </c>
      <c r="DJ259" s="38">
        <f t="shared" si="316"/>
        <v>132321.08</v>
      </c>
      <c r="DK259" s="38">
        <f t="shared" si="316"/>
        <v>53923.73</v>
      </c>
      <c r="DL259" s="38">
        <f t="shared" si="316"/>
        <v>1544940.46</v>
      </c>
      <c r="DM259" s="38">
        <f t="shared" si="316"/>
        <v>152047.57</v>
      </c>
      <c r="DN259" s="38">
        <f t="shared" si="316"/>
        <v>221545.93</v>
      </c>
      <c r="DO259" s="38">
        <f t="shared" si="316"/>
        <v>734669.36</v>
      </c>
      <c r="DP259" s="38">
        <f t="shared" si="316"/>
        <v>57496.97</v>
      </c>
      <c r="DQ259" s="38">
        <f t="shared" si="316"/>
        <v>141407.69</v>
      </c>
      <c r="DR259" s="38">
        <f t="shared" si="316"/>
        <v>265140.33</v>
      </c>
      <c r="DS259" s="38">
        <f t="shared" si="316"/>
        <v>149880.82</v>
      </c>
      <c r="DT259" s="38">
        <f t="shared" si="316"/>
        <v>24457</v>
      </c>
      <c r="DU259" s="38">
        <f t="shared" si="316"/>
        <v>95298.13</v>
      </c>
      <c r="DV259" s="38">
        <f t="shared" si="316"/>
        <v>48373.26</v>
      </c>
      <c r="DW259" s="38">
        <f t="shared" si="316"/>
        <v>66686.75</v>
      </c>
      <c r="DX259" s="38">
        <f t="shared" si="316"/>
        <v>45682.71</v>
      </c>
      <c r="DY259" s="38">
        <f t="shared" si="316"/>
        <v>73556.71</v>
      </c>
      <c r="DZ259" s="38">
        <f t="shared" si="316"/>
        <v>295498.21</v>
      </c>
      <c r="EA259" s="38">
        <f aca="true" t="shared" si="317" ref="EA259:FX259">EA60</f>
        <v>310201.2</v>
      </c>
      <c r="EB259" s="38">
        <f t="shared" si="317"/>
        <v>138945.01</v>
      </c>
      <c r="EC259" s="38">
        <f t="shared" si="317"/>
        <v>115984.93</v>
      </c>
      <c r="ED259" s="38">
        <f t="shared" si="317"/>
        <v>335239.11</v>
      </c>
      <c r="EE259" s="38">
        <f t="shared" si="317"/>
        <v>48028.56</v>
      </c>
      <c r="EF259" s="38">
        <f t="shared" si="317"/>
        <v>244409.12</v>
      </c>
      <c r="EG259" s="38">
        <f t="shared" si="317"/>
        <v>70049.29</v>
      </c>
      <c r="EH259" s="38">
        <f t="shared" si="317"/>
        <v>41136.27</v>
      </c>
      <c r="EI259" s="38">
        <f t="shared" si="317"/>
        <v>3739675.83</v>
      </c>
      <c r="EJ259" s="38">
        <f t="shared" si="317"/>
        <v>2293954.22</v>
      </c>
      <c r="EK259" s="38">
        <f t="shared" si="317"/>
        <v>184555.87</v>
      </c>
      <c r="EL259" s="38">
        <f t="shared" si="317"/>
        <v>125989.5</v>
      </c>
      <c r="EM259" s="38">
        <f t="shared" si="317"/>
        <v>116409.49</v>
      </c>
      <c r="EN259" s="38">
        <f t="shared" si="317"/>
        <v>168527.01</v>
      </c>
      <c r="EO259" s="38">
        <f t="shared" si="317"/>
        <v>64767.53</v>
      </c>
      <c r="EP259" s="38">
        <f t="shared" si="317"/>
        <v>161971.03</v>
      </c>
      <c r="EQ259" s="38">
        <f t="shared" si="317"/>
        <v>650925.72</v>
      </c>
      <c r="ER259" s="38">
        <f t="shared" si="317"/>
        <v>178185.21</v>
      </c>
      <c r="ES259" s="38">
        <f t="shared" si="317"/>
        <v>54836.38</v>
      </c>
      <c r="ET259" s="38">
        <f t="shared" si="317"/>
        <v>40792.2</v>
      </c>
      <c r="EU259" s="38">
        <f t="shared" si="317"/>
        <v>123761.21</v>
      </c>
      <c r="EV259" s="38">
        <f t="shared" si="317"/>
        <v>6949.52</v>
      </c>
      <c r="EW259" s="38">
        <f t="shared" si="317"/>
        <v>116206.77</v>
      </c>
      <c r="EX259" s="38">
        <f t="shared" si="317"/>
        <v>48841.85</v>
      </c>
      <c r="EY259" s="38">
        <f t="shared" si="317"/>
        <v>45057.47</v>
      </c>
      <c r="EZ259" s="38">
        <f t="shared" si="317"/>
        <v>28331.44</v>
      </c>
      <c r="FA259" s="38">
        <f t="shared" si="317"/>
        <v>820142.94</v>
      </c>
      <c r="FB259" s="38">
        <f t="shared" si="317"/>
        <v>109296.59</v>
      </c>
      <c r="FC259" s="38">
        <f t="shared" si="317"/>
        <v>532434.31</v>
      </c>
      <c r="FD259" s="38">
        <f t="shared" si="317"/>
        <v>117560.32</v>
      </c>
      <c r="FE259" s="38">
        <f t="shared" si="317"/>
        <v>68227.08</v>
      </c>
      <c r="FF259" s="38">
        <f t="shared" si="317"/>
        <v>86956.08</v>
      </c>
      <c r="FG259" s="38">
        <f t="shared" si="317"/>
        <v>51771.14</v>
      </c>
      <c r="FH259" s="38">
        <f t="shared" si="317"/>
        <v>52822.82</v>
      </c>
      <c r="FI259" s="38">
        <f t="shared" si="317"/>
        <v>462528.48</v>
      </c>
      <c r="FJ259" s="38">
        <f t="shared" si="317"/>
        <v>289342.36</v>
      </c>
      <c r="FK259" s="38">
        <f t="shared" si="317"/>
        <v>524516.41</v>
      </c>
      <c r="FL259" s="38">
        <f t="shared" si="317"/>
        <v>760046.07</v>
      </c>
      <c r="FM259" s="38">
        <f t="shared" si="317"/>
        <v>427094.29</v>
      </c>
      <c r="FN259" s="38">
        <f t="shared" si="317"/>
        <v>4805591.05</v>
      </c>
      <c r="FO259" s="38">
        <f t="shared" si="317"/>
        <v>267297.07</v>
      </c>
      <c r="FP259" s="38">
        <f t="shared" si="317"/>
        <v>883182.03</v>
      </c>
      <c r="FQ259" s="38">
        <f t="shared" si="317"/>
        <v>241182.51</v>
      </c>
      <c r="FR259" s="38">
        <f t="shared" si="317"/>
        <v>80792.82</v>
      </c>
      <c r="FS259" s="38">
        <f t="shared" si="317"/>
        <v>80600.85</v>
      </c>
      <c r="FT259" s="38">
        <f t="shared" si="317"/>
        <v>50245.2</v>
      </c>
      <c r="FU259" s="38">
        <f t="shared" si="317"/>
        <v>241361.76</v>
      </c>
      <c r="FV259" s="38">
        <f t="shared" si="317"/>
        <v>170156.69</v>
      </c>
      <c r="FW259" s="38">
        <f t="shared" si="317"/>
        <v>81113.29</v>
      </c>
      <c r="FX259" s="38">
        <f t="shared" si="317"/>
        <v>48183.13</v>
      </c>
      <c r="FY259" s="35"/>
      <c r="FZ259" s="38"/>
      <c r="GA259" s="38"/>
      <c r="GB259" s="38"/>
      <c r="GC259" s="38"/>
      <c r="GD259" s="38"/>
    </row>
    <row r="260" spans="1:186" ht="15">
      <c r="A260" s="11" t="s">
        <v>607</v>
      </c>
      <c r="B260" s="2" t="s">
        <v>608</v>
      </c>
      <c r="C260" s="35">
        <f aca="true" t="shared" si="318" ref="C260:BN260">ROUND(C259/C42,6)</f>
        <v>0.003289</v>
      </c>
      <c r="D260" s="35">
        <f t="shared" si="318"/>
        <v>0.005338</v>
      </c>
      <c r="E260" s="35">
        <f t="shared" si="318"/>
        <v>0.00346</v>
      </c>
      <c r="F260" s="35">
        <f t="shared" si="318"/>
        <v>0.004229</v>
      </c>
      <c r="G260" s="35">
        <f t="shared" si="318"/>
        <v>0.002819</v>
      </c>
      <c r="H260" s="35">
        <f t="shared" si="318"/>
        <v>0.002043</v>
      </c>
      <c r="I260" s="35">
        <f t="shared" si="318"/>
        <v>0.005061</v>
      </c>
      <c r="J260" s="35">
        <f t="shared" si="318"/>
        <v>0.003217</v>
      </c>
      <c r="K260" s="35">
        <f t="shared" si="318"/>
        <v>0.005069</v>
      </c>
      <c r="L260" s="35">
        <f t="shared" si="318"/>
        <v>0.002298</v>
      </c>
      <c r="M260" s="35">
        <f t="shared" si="318"/>
        <v>0.004273</v>
      </c>
      <c r="N260" s="35">
        <f t="shared" si="318"/>
        <v>0.003229</v>
      </c>
      <c r="O260" s="35">
        <f t="shared" si="318"/>
        <v>0.002803</v>
      </c>
      <c r="P260" s="35">
        <f t="shared" si="318"/>
        <v>0.00212</v>
      </c>
      <c r="Q260" s="35">
        <f t="shared" si="318"/>
        <v>0.0057540000000000004</v>
      </c>
      <c r="R260" s="35">
        <f t="shared" si="318"/>
        <v>0.003165</v>
      </c>
      <c r="S260" s="35">
        <f t="shared" si="318"/>
        <v>0.000905</v>
      </c>
      <c r="T260" s="35">
        <f t="shared" si="318"/>
        <v>0.002286</v>
      </c>
      <c r="U260" s="35">
        <f t="shared" si="318"/>
        <v>0.004717</v>
      </c>
      <c r="V260" s="35">
        <f t="shared" si="318"/>
        <v>0.004073</v>
      </c>
      <c r="W260" s="54">
        <f t="shared" si="318"/>
        <v>0.010949</v>
      </c>
      <c r="X260" s="35">
        <f t="shared" si="318"/>
        <v>0.001309</v>
      </c>
      <c r="Y260" s="35">
        <f t="shared" si="318"/>
        <v>0.002434</v>
      </c>
      <c r="Z260" s="35">
        <f t="shared" si="318"/>
        <v>0.004349</v>
      </c>
      <c r="AA260" s="35">
        <f t="shared" si="318"/>
        <v>0.00245</v>
      </c>
      <c r="AB260" s="35">
        <f t="shared" si="318"/>
        <v>0.001835</v>
      </c>
      <c r="AC260" s="35">
        <f t="shared" si="318"/>
        <v>0.000784</v>
      </c>
      <c r="AD260" s="35">
        <f t="shared" si="318"/>
        <v>0.000818</v>
      </c>
      <c r="AE260" s="35">
        <f t="shared" si="318"/>
        <v>0.001107</v>
      </c>
      <c r="AF260" s="35">
        <f t="shared" si="318"/>
        <v>0.001055</v>
      </c>
      <c r="AG260" s="35">
        <f t="shared" si="318"/>
        <v>0.000559</v>
      </c>
      <c r="AH260" s="35">
        <f t="shared" si="318"/>
        <v>0.015181</v>
      </c>
      <c r="AI260" s="35">
        <f t="shared" si="318"/>
        <v>0.012936</v>
      </c>
      <c r="AJ260" s="35">
        <f t="shared" si="318"/>
        <v>0.002289</v>
      </c>
      <c r="AK260" s="35">
        <f t="shared" si="318"/>
        <v>0.000754</v>
      </c>
      <c r="AL260" s="35">
        <f t="shared" si="318"/>
        <v>0.000936</v>
      </c>
      <c r="AM260" s="35">
        <f t="shared" si="318"/>
        <v>0.00324</v>
      </c>
      <c r="AN260" s="35">
        <f t="shared" si="318"/>
        <v>0.001423</v>
      </c>
      <c r="AO260" s="35">
        <f t="shared" si="318"/>
        <v>0.002969</v>
      </c>
      <c r="AP260" s="35">
        <f t="shared" si="318"/>
        <v>0.002211</v>
      </c>
      <c r="AQ260" s="35">
        <f t="shared" si="318"/>
        <v>0.000878</v>
      </c>
      <c r="AR260" s="35">
        <f t="shared" si="318"/>
        <v>0.002335</v>
      </c>
      <c r="AS260" s="35">
        <f t="shared" si="318"/>
        <v>0.000415</v>
      </c>
      <c r="AT260" s="35">
        <f t="shared" si="318"/>
        <v>0.004611</v>
      </c>
      <c r="AU260" s="35">
        <f t="shared" si="318"/>
        <v>0.002274</v>
      </c>
      <c r="AV260" s="35">
        <f t="shared" si="318"/>
        <v>0.009953</v>
      </c>
      <c r="AW260" s="35">
        <f t="shared" si="318"/>
        <v>0.002761</v>
      </c>
      <c r="AX260" s="35">
        <f t="shared" si="318"/>
        <v>0.003743</v>
      </c>
      <c r="AY260" s="35">
        <f t="shared" si="318"/>
        <v>0.006071</v>
      </c>
      <c r="AZ260" s="35">
        <f t="shared" si="318"/>
        <v>0.004653</v>
      </c>
      <c r="BA260" s="35">
        <f t="shared" si="318"/>
        <v>0.007509</v>
      </c>
      <c r="BB260" s="35">
        <f t="shared" si="318"/>
        <v>0.013969</v>
      </c>
      <c r="BC260" s="35">
        <f t="shared" si="318"/>
        <v>0.002479</v>
      </c>
      <c r="BD260" s="35">
        <f t="shared" si="318"/>
        <v>0.000979</v>
      </c>
      <c r="BE260" s="35">
        <f t="shared" si="318"/>
        <v>0.001514</v>
      </c>
      <c r="BF260" s="35">
        <f t="shared" si="318"/>
        <v>0.003359</v>
      </c>
      <c r="BG260" s="35">
        <f t="shared" si="318"/>
        <v>0.009595</v>
      </c>
      <c r="BH260" s="35">
        <f t="shared" si="318"/>
        <v>0.003684</v>
      </c>
      <c r="BI260" s="35">
        <f t="shared" si="318"/>
        <v>0.002174</v>
      </c>
      <c r="BJ260" s="35">
        <f t="shared" si="318"/>
        <v>0.003021</v>
      </c>
      <c r="BK260" s="35">
        <f t="shared" si="318"/>
        <v>0.004052</v>
      </c>
      <c r="BL260" s="35">
        <f t="shared" si="318"/>
        <v>0.015863</v>
      </c>
      <c r="BM260" s="35">
        <f t="shared" si="318"/>
        <v>0.009323</v>
      </c>
      <c r="BN260" s="35">
        <f t="shared" si="318"/>
        <v>0.004622</v>
      </c>
      <c r="BO260" s="35">
        <f aca="true" t="shared" si="319" ref="BO260:DZ260">ROUND(BO259/BO42,6)</f>
        <v>0.002203</v>
      </c>
      <c r="BP260" s="35">
        <f t="shared" si="319"/>
        <v>0.001658</v>
      </c>
      <c r="BQ260" s="35">
        <f t="shared" si="319"/>
        <v>0.000723</v>
      </c>
      <c r="BR260" s="35">
        <f t="shared" si="319"/>
        <v>0.0005</v>
      </c>
      <c r="BS260" s="35">
        <f t="shared" si="319"/>
        <v>0.000141</v>
      </c>
      <c r="BT260" s="35">
        <f t="shared" si="319"/>
        <v>0.000265</v>
      </c>
      <c r="BU260" s="35">
        <f t="shared" si="319"/>
        <v>0.000455</v>
      </c>
      <c r="BV260" s="35">
        <f t="shared" si="319"/>
        <v>0.000339</v>
      </c>
      <c r="BW260" s="35">
        <f t="shared" si="319"/>
        <v>0.000785</v>
      </c>
      <c r="BX260" s="35">
        <f t="shared" si="319"/>
        <v>0.000202</v>
      </c>
      <c r="BY260" s="35">
        <f t="shared" si="319"/>
        <v>0.002486</v>
      </c>
      <c r="BZ260" s="35">
        <f t="shared" si="319"/>
        <v>0.001162</v>
      </c>
      <c r="CA260" s="35">
        <f t="shared" si="319"/>
        <v>0.003088</v>
      </c>
      <c r="CB260" s="35">
        <f t="shared" si="319"/>
        <v>0.003136</v>
      </c>
      <c r="CC260" s="35">
        <f t="shared" si="319"/>
        <v>0.002355</v>
      </c>
      <c r="CD260" s="35">
        <f t="shared" si="319"/>
        <v>0.001824</v>
      </c>
      <c r="CE260" s="35">
        <f t="shared" si="319"/>
        <v>0.003955</v>
      </c>
      <c r="CF260" s="35">
        <f t="shared" si="319"/>
        <v>0.002527</v>
      </c>
      <c r="CG260" s="35">
        <f t="shared" si="319"/>
        <v>0.00382</v>
      </c>
      <c r="CH260" s="35">
        <f t="shared" si="319"/>
        <v>0.001846</v>
      </c>
      <c r="CI260" s="35">
        <f t="shared" si="319"/>
        <v>0.001895</v>
      </c>
      <c r="CJ260" s="35">
        <f t="shared" si="319"/>
        <v>0.00207</v>
      </c>
      <c r="CK260" s="35">
        <f t="shared" si="319"/>
        <v>0.000437</v>
      </c>
      <c r="CL260" s="35">
        <f t="shared" si="319"/>
        <v>0.00064</v>
      </c>
      <c r="CM260" s="35">
        <f t="shared" si="319"/>
        <v>0.000417</v>
      </c>
      <c r="CN260" s="35">
        <f t="shared" si="319"/>
        <v>0.002602</v>
      </c>
      <c r="CO260" s="35">
        <f t="shared" si="319"/>
        <v>0.003077</v>
      </c>
      <c r="CP260" s="35">
        <f t="shared" si="319"/>
        <v>0.000663</v>
      </c>
      <c r="CQ260" s="35">
        <f t="shared" si="319"/>
        <v>0.002151</v>
      </c>
      <c r="CR260" s="35">
        <f t="shared" si="319"/>
        <v>0.000254</v>
      </c>
      <c r="CS260" s="35">
        <f t="shared" si="319"/>
        <v>0.002219</v>
      </c>
      <c r="CT260" s="35">
        <f t="shared" si="319"/>
        <v>0.000769</v>
      </c>
      <c r="CU260" s="35">
        <f t="shared" si="319"/>
        <v>0.005348</v>
      </c>
      <c r="CV260" s="35">
        <f t="shared" si="319"/>
        <v>0.00346</v>
      </c>
      <c r="CW260" s="35">
        <f t="shared" si="319"/>
        <v>0.002018</v>
      </c>
      <c r="CX260" s="35">
        <f t="shared" si="319"/>
        <v>0.002455</v>
      </c>
      <c r="CY260" s="35">
        <f t="shared" si="319"/>
        <v>0.006748</v>
      </c>
      <c r="CZ260" s="35">
        <f t="shared" si="319"/>
        <v>0.006313</v>
      </c>
      <c r="DA260" s="35">
        <f t="shared" si="319"/>
        <v>0.008546</v>
      </c>
      <c r="DB260" s="35">
        <f t="shared" si="319"/>
        <v>0.007209</v>
      </c>
      <c r="DC260" s="35">
        <f t="shared" si="319"/>
        <v>0.001256</v>
      </c>
      <c r="DD260" s="35">
        <f t="shared" si="319"/>
        <v>6.2E-05</v>
      </c>
      <c r="DE260" s="35">
        <f t="shared" si="319"/>
        <v>0.000293</v>
      </c>
      <c r="DF260" s="35">
        <f t="shared" si="319"/>
        <v>0.00345</v>
      </c>
      <c r="DG260" s="35">
        <f t="shared" si="319"/>
        <v>0.001281</v>
      </c>
      <c r="DH260" s="35">
        <f t="shared" si="319"/>
        <v>0.00141</v>
      </c>
      <c r="DI260" s="35">
        <f t="shared" si="319"/>
        <v>0.00156</v>
      </c>
      <c r="DJ260" s="35">
        <f t="shared" si="319"/>
        <v>0.002178</v>
      </c>
      <c r="DK260" s="35">
        <f t="shared" si="319"/>
        <v>0.001051</v>
      </c>
      <c r="DL260" s="35">
        <f t="shared" si="319"/>
        <v>0.002959</v>
      </c>
      <c r="DM260" s="35">
        <f t="shared" si="319"/>
        <v>0.003405</v>
      </c>
      <c r="DN260" s="35">
        <f t="shared" si="319"/>
        <v>0.00128</v>
      </c>
      <c r="DO260" s="35">
        <f t="shared" si="319"/>
        <v>0.003787</v>
      </c>
      <c r="DP260" s="35">
        <f t="shared" si="319"/>
        <v>0.004399</v>
      </c>
      <c r="DQ260" s="35">
        <f t="shared" si="319"/>
        <v>0.003294</v>
      </c>
      <c r="DR260" s="35">
        <f t="shared" si="319"/>
        <v>0.004596</v>
      </c>
      <c r="DS260" s="35">
        <f t="shared" si="319"/>
        <v>0.00497</v>
      </c>
      <c r="DT260" s="35">
        <f t="shared" si="319"/>
        <v>0.003502</v>
      </c>
      <c r="DU260" s="35">
        <f t="shared" si="319"/>
        <v>0.005232</v>
      </c>
      <c r="DV260" s="35">
        <f t="shared" si="319"/>
        <v>0.010822</v>
      </c>
      <c r="DW260" s="35">
        <f t="shared" si="319"/>
        <v>0.004468</v>
      </c>
      <c r="DX260" s="35">
        <f t="shared" si="319"/>
        <v>0.00083</v>
      </c>
      <c r="DY260" s="35">
        <f t="shared" si="319"/>
        <v>0.000614</v>
      </c>
      <c r="DZ260" s="35">
        <f t="shared" si="319"/>
        <v>0.002528</v>
      </c>
      <c r="EA260" s="35">
        <f aca="true" t="shared" si="320" ref="EA260:FX260">ROUND(EA259/EA42,6)</f>
        <v>0.000958</v>
      </c>
      <c r="EB260" s="35">
        <f t="shared" si="320"/>
        <v>0.002906</v>
      </c>
      <c r="EC260" s="35">
        <f t="shared" si="320"/>
        <v>0.005289</v>
      </c>
      <c r="ED260" s="35">
        <f t="shared" si="320"/>
        <v>0.000131</v>
      </c>
      <c r="EE260" s="35">
        <f t="shared" si="320"/>
        <v>0.004204</v>
      </c>
      <c r="EF260" s="35">
        <f t="shared" si="320"/>
        <v>0.002874</v>
      </c>
      <c r="EG260" s="35">
        <f t="shared" si="320"/>
        <v>0.003862</v>
      </c>
      <c r="EH260" s="35">
        <f t="shared" si="320"/>
        <v>0.003338</v>
      </c>
      <c r="EI260" s="35">
        <f t="shared" si="320"/>
        <v>0.004046</v>
      </c>
      <c r="EJ260" s="35">
        <f t="shared" si="320"/>
        <v>0.004122</v>
      </c>
      <c r="EK260" s="35">
        <f t="shared" si="320"/>
        <v>0.000212</v>
      </c>
      <c r="EL260" s="35">
        <f t="shared" si="320"/>
        <v>0.000291</v>
      </c>
      <c r="EM260" s="35">
        <f t="shared" si="320"/>
        <v>0.001276</v>
      </c>
      <c r="EN260" s="35">
        <f t="shared" si="320"/>
        <v>0.003393</v>
      </c>
      <c r="EO260" s="35">
        <f t="shared" si="320"/>
        <v>0.002078</v>
      </c>
      <c r="EP260" s="35">
        <f t="shared" si="320"/>
        <v>0.001656</v>
      </c>
      <c r="EQ260" s="35">
        <f t="shared" si="320"/>
        <v>0.000742</v>
      </c>
      <c r="ER260" s="35">
        <f t="shared" si="320"/>
        <v>0.001483</v>
      </c>
      <c r="ES260" s="35">
        <f t="shared" si="320"/>
        <v>0.003508</v>
      </c>
      <c r="ET260" s="35">
        <f t="shared" si="320"/>
        <v>0.00162</v>
      </c>
      <c r="EU260" s="35">
        <f t="shared" si="320"/>
        <v>0.004605</v>
      </c>
      <c r="EV260" s="35">
        <f t="shared" si="320"/>
        <v>0.000142</v>
      </c>
      <c r="EW260" s="35">
        <f t="shared" si="320"/>
        <v>0.000144</v>
      </c>
      <c r="EX260" s="35">
        <f t="shared" si="320"/>
        <v>0.000815</v>
      </c>
      <c r="EY260" s="35">
        <f t="shared" si="320"/>
        <v>0.001669</v>
      </c>
      <c r="EZ260" s="35">
        <f t="shared" si="320"/>
        <v>0.000991</v>
      </c>
      <c r="FA260" s="35">
        <f t="shared" si="320"/>
        <v>0.000514</v>
      </c>
      <c r="FB260" s="35">
        <f t="shared" si="320"/>
        <v>0.000476</v>
      </c>
      <c r="FC260" s="35">
        <f t="shared" si="320"/>
        <v>0.002128</v>
      </c>
      <c r="FD260" s="35">
        <f t="shared" si="320"/>
        <v>0.003087</v>
      </c>
      <c r="FE260" s="35">
        <f t="shared" si="320"/>
        <v>0.00201</v>
      </c>
      <c r="FF260" s="35">
        <f t="shared" si="320"/>
        <v>0.005943</v>
      </c>
      <c r="FG260" s="35">
        <f t="shared" si="320"/>
        <v>0.00817</v>
      </c>
      <c r="FH260" s="35">
        <f t="shared" si="320"/>
        <v>0.002304</v>
      </c>
      <c r="FI260" s="35">
        <f t="shared" si="320"/>
        <v>0.000511</v>
      </c>
      <c r="FJ260" s="35">
        <f t="shared" si="320"/>
        <v>0.001153</v>
      </c>
      <c r="FK260" s="35">
        <f t="shared" si="320"/>
        <v>0.001318</v>
      </c>
      <c r="FL260" s="35">
        <f t="shared" si="320"/>
        <v>0.001632</v>
      </c>
      <c r="FM260" s="35">
        <f t="shared" si="320"/>
        <v>0.001558</v>
      </c>
      <c r="FN260" s="35">
        <f t="shared" si="320"/>
        <v>0.005077</v>
      </c>
      <c r="FO260" s="35">
        <f t="shared" si="320"/>
        <v>0.000482</v>
      </c>
      <c r="FP260" s="35">
        <f t="shared" si="320"/>
        <v>0.002559</v>
      </c>
      <c r="FQ260" s="35">
        <f t="shared" si="320"/>
        <v>0.001448</v>
      </c>
      <c r="FR260" s="35">
        <f t="shared" si="320"/>
        <v>0.003103</v>
      </c>
      <c r="FS260" s="35">
        <f t="shared" si="320"/>
        <v>0.003328</v>
      </c>
      <c r="FT260" s="35">
        <f t="shared" si="320"/>
        <v>0.000401</v>
      </c>
      <c r="FU260" s="35">
        <f t="shared" si="320"/>
        <v>0.001902</v>
      </c>
      <c r="FV260" s="35">
        <f t="shared" si="320"/>
        <v>0.001517</v>
      </c>
      <c r="FW260" s="35">
        <f t="shared" si="320"/>
        <v>0.003817</v>
      </c>
      <c r="FX260" s="35">
        <f t="shared" si="320"/>
        <v>0.002315</v>
      </c>
      <c r="FY260" s="35"/>
      <c r="FZ260" s="38"/>
      <c r="GA260" s="38"/>
      <c r="GB260" s="38"/>
      <c r="GC260" s="38"/>
      <c r="GD260" s="38"/>
    </row>
    <row r="261" spans="1:186" ht="15">
      <c r="A261" s="40"/>
      <c r="B261" s="2" t="s">
        <v>609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54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8"/>
      <c r="GB261" s="39"/>
      <c r="GC261" s="38"/>
      <c r="GD261" s="38"/>
    </row>
    <row r="262" spans="1:188" ht="15">
      <c r="A262" s="11" t="s">
        <v>610</v>
      </c>
      <c r="B262" s="2" t="s">
        <v>611</v>
      </c>
      <c r="C262" s="35">
        <f aca="true" t="shared" si="321" ref="C262:BN262">ROUND(MIN(C260,(C244-C255),(C249-C255)),6)</f>
        <v>0</v>
      </c>
      <c r="D262" s="35">
        <f t="shared" si="321"/>
        <v>0</v>
      </c>
      <c r="E262" s="35">
        <f t="shared" si="321"/>
        <v>0</v>
      </c>
      <c r="F262" s="35">
        <f t="shared" si="321"/>
        <v>0</v>
      </c>
      <c r="G262" s="35">
        <f t="shared" si="321"/>
        <v>0</v>
      </c>
      <c r="H262" s="35">
        <f t="shared" si="321"/>
        <v>0</v>
      </c>
      <c r="I262" s="35">
        <f t="shared" si="321"/>
        <v>0</v>
      </c>
      <c r="J262" s="35">
        <f t="shared" si="321"/>
        <v>0</v>
      </c>
      <c r="K262" s="35">
        <f t="shared" si="321"/>
        <v>0</v>
      </c>
      <c r="L262" s="35">
        <f t="shared" si="321"/>
        <v>0</v>
      </c>
      <c r="M262" s="35">
        <f t="shared" si="321"/>
        <v>0</v>
      </c>
      <c r="N262" s="35">
        <f t="shared" si="321"/>
        <v>0</v>
      </c>
      <c r="O262" s="35">
        <f t="shared" si="321"/>
        <v>0</v>
      </c>
      <c r="P262" s="35">
        <f t="shared" si="321"/>
        <v>0</v>
      </c>
      <c r="Q262" s="35">
        <f t="shared" si="321"/>
        <v>0</v>
      </c>
      <c r="R262" s="35">
        <f t="shared" si="321"/>
        <v>0</v>
      </c>
      <c r="S262" s="35">
        <f t="shared" si="321"/>
        <v>0</v>
      </c>
      <c r="T262" s="35">
        <f t="shared" si="321"/>
        <v>0</v>
      </c>
      <c r="U262" s="35">
        <f t="shared" si="321"/>
        <v>0</v>
      </c>
      <c r="V262" s="35">
        <f t="shared" si="321"/>
        <v>0</v>
      </c>
      <c r="W262" s="35">
        <f t="shared" si="321"/>
        <v>0</v>
      </c>
      <c r="X262" s="35">
        <f t="shared" si="321"/>
        <v>0</v>
      </c>
      <c r="Y262" s="35">
        <f t="shared" si="321"/>
        <v>0</v>
      </c>
      <c r="Z262" s="35">
        <f t="shared" si="321"/>
        <v>0</v>
      </c>
      <c r="AA262" s="35">
        <f t="shared" si="321"/>
        <v>0</v>
      </c>
      <c r="AB262" s="35">
        <f t="shared" si="321"/>
        <v>0</v>
      </c>
      <c r="AC262" s="35">
        <f t="shared" si="321"/>
        <v>0</v>
      </c>
      <c r="AD262" s="35">
        <f t="shared" si="321"/>
        <v>0</v>
      </c>
      <c r="AE262" s="35">
        <f t="shared" si="321"/>
        <v>0</v>
      </c>
      <c r="AF262" s="35">
        <f t="shared" si="321"/>
        <v>0</v>
      </c>
      <c r="AG262" s="35">
        <f t="shared" si="321"/>
        <v>0.000559</v>
      </c>
      <c r="AH262" s="35">
        <f t="shared" si="321"/>
        <v>0</v>
      </c>
      <c r="AI262" s="35">
        <f t="shared" si="321"/>
        <v>0</v>
      </c>
      <c r="AJ262" s="35">
        <f t="shared" si="321"/>
        <v>0</v>
      </c>
      <c r="AK262" s="35">
        <f t="shared" si="321"/>
        <v>0</v>
      </c>
      <c r="AL262" s="35">
        <f t="shared" si="321"/>
        <v>0</v>
      </c>
      <c r="AM262" s="35">
        <f t="shared" si="321"/>
        <v>0</v>
      </c>
      <c r="AN262" s="35">
        <f t="shared" si="321"/>
        <v>0</v>
      </c>
      <c r="AO262" s="35">
        <f t="shared" si="321"/>
        <v>0</v>
      </c>
      <c r="AP262" s="35">
        <f t="shared" si="321"/>
        <v>0</v>
      </c>
      <c r="AQ262" s="35">
        <f t="shared" si="321"/>
        <v>0</v>
      </c>
      <c r="AR262" s="35">
        <f t="shared" si="321"/>
        <v>0</v>
      </c>
      <c r="AS262" s="35">
        <f t="shared" si="321"/>
        <v>0</v>
      </c>
      <c r="AT262" s="35">
        <f t="shared" si="321"/>
        <v>0</v>
      </c>
      <c r="AU262" s="35">
        <f t="shared" si="321"/>
        <v>0</v>
      </c>
      <c r="AV262" s="35">
        <f t="shared" si="321"/>
        <v>0</v>
      </c>
      <c r="AW262" s="35">
        <f t="shared" si="321"/>
        <v>0</v>
      </c>
      <c r="AX262" s="35">
        <f t="shared" si="321"/>
        <v>0</v>
      </c>
      <c r="AY262" s="35">
        <f t="shared" si="321"/>
        <v>0</v>
      </c>
      <c r="AZ262" s="35">
        <f t="shared" si="321"/>
        <v>0</v>
      </c>
      <c r="BA262" s="35">
        <f t="shared" si="321"/>
        <v>0</v>
      </c>
      <c r="BB262" s="35">
        <f t="shared" si="321"/>
        <v>0</v>
      </c>
      <c r="BC262" s="35">
        <f t="shared" si="321"/>
        <v>0</v>
      </c>
      <c r="BD262" s="35">
        <f t="shared" si="321"/>
        <v>0</v>
      </c>
      <c r="BE262" s="35">
        <f t="shared" si="321"/>
        <v>0</v>
      </c>
      <c r="BF262" s="35">
        <f t="shared" si="321"/>
        <v>0</v>
      </c>
      <c r="BG262" s="35">
        <f t="shared" si="321"/>
        <v>0</v>
      </c>
      <c r="BH262" s="35">
        <f t="shared" si="321"/>
        <v>0</v>
      </c>
      <c r="BI262" s="35">
        <f t="shared" si="321"/>
        <v>0</v>
      </c>
      <c r="BJ262" s="35">
        <f t="shared" si="321"/>
        <v>0</v>
      </c>
      <c r="BK262" s="35">
        <f t="shared" si="321"/>
        <v>0</v>
      </c>
      <c r="BL262" s="35">
        <f t="shared" si="321"/>
        <v>0</v>
      </c>
      <c r="BM262" s="35">
        <f t="shared" si="321"/>
        <v>0</v>
      </c>
      <c r="BN262" s="35">
        <f t="shared" si="321"/>
        <v>0</v>
      </c>
      <c r="BO262" s="35">
        <f aca="true" t="shared" si="322" ref="BO262:DZ262">ROUND(MIN(BO260,(BO244-BO255),(BO249-BO255)),6)</f>
        <v>0</v>
      </c>
      <c r="BP262" s="35">
        <f t="shared" si="322"/>
        <v>0</v>
      </c>
      <c r="BQ262" s="35">
        <f t="shared" si="322"/>
        <v>0</v>
      </c>
      <c r="BR262" s="35">
        <f t="shared" si="322"/>
        <v>0</v>
      </c>
      <c r="BS262" s="35">
        <f t="shared" si="322"/>
        <v>0</v>
      </c>
      <c r="BT262" s="35">
        <f t="shared" si="322"/>
        <v>0</v>
      </c>
      <c r="BU262" s="35">
        <f t="shared" si="322"/>
        <v>0</v>
      </c>
      <c r="BV262" s="35">
        <f t="shared" si="322"/>
        <v>0</v>
      </c>
      <c r="BW262" s="35">
        <f t="shared" si="322"/>
        <v>0</v>
      </c>
      <c r="BX262" s="35">
        <f t="shared" si="322"/>
        <v>0</v>
      </c>
      <c r="BY262" s="35">
        <f t="shared" si="322"/>
        <v>0</v>
      </c>
      <c r="BZ262" s="35">
        <f t="shared" si="322"/>
        <v>0</v>
      </c>
      <c r="CA262" s="35">
        <f t="shared" si="322"/>
        <v>0</v>
      </c>
      <c r="CB262" s="35">
        <f t="shared" si="322"/>
        <v>0</v>
      </c>
      <c r="CC262" s="35">
        <f t="shared" si="322"/>
        <v>0</v>
      </c>
      <c r="CD262" s="35">
        <f t="shared" si="322"/>
        <v>0</v>
      </c>
      <c r="CE262" s="35">
        <f t="shared" si="322"/>
        <v>0</v>
      </c>
      <c r="CF262" s="35">
        <f t="shared" si="322"/>
        <v>0</v>
      </c>
      <c r="CG262" s="35">
        <f t="shared" si="322"/>
        <v>0</v>
      </c>
      <c r="CH262" s="35">
        <f t="shared" si="322"/>
        <v>0</v>
      </c>
      <c r="CI262" s="35">
        <f t="shared" si="322"/>
        <v>0</v>
      </c>
      <c r="CJ262" s="35">
        <f t="shared" si="322"/>
        <v>0</v>
      </c>
      <c r="CK262" s="35">
        <f t="shared" si="322"/>
        <v>0</v>
      </c>
      <c r="CL262" s="35">
        <f t="shared" si="322"/>
        <v>0</v>
      </c>
      <c r="CM262" s="35">
        <f t="shared" si="322"/>
        <v>0</v>
      </c>
      <c r="CN262" s="35">
        <f t="shared" si="322"/>
        <v>0</v>
      </c>
      <c r="CO262" s="35">
        <f t="shared" si="322"/>
        <v>0</v>
      </c>
      <c r="CP262" s="35">
        <f t="shared" si="322"/>
        <v>0</v>
      </c>
      <c r="CQ262" s="35">
        <f t="shared" si="322"/>
        <v>0</v>
      </c>
      <c r="CR262" s="35">
        <f t="shared" si="322"/>
        <v>0</v>
      </c>
      <c r="CS262" s="35">
        <f t="shared" si="322"/>
        <v>0</v>
      </c>
      <c r="CT262" s="35">
        <f t="shared" si="322"/>
        <v>0</v>
      </c>
      <c r="CU262" s="35">
        <f t="shared" si="322"/>
        <v>0</v>
      </c>
      <c r="CV262" s="35">
        <f t="shared" si="322"/>
        <v>0</v>
      </c>
      <c r="CW262" s="35">
        <f t="shared" si="322"/>
        <v>0</v>
      </c>
      <c r="CX262" s="35">
        <f t="shared" si="322"/>
        <v>0</v>
      </c>
      <c r="CY262" s="35">
        <f t="shared" si="322"/>
        <v>0</v>
      </c>
      <c r="CZ262" s="35">
        <f t="shared" si="322"/>
        <v>0</v>
      </c>
      <c r="DA262" s="35">
        <f t="shared" si="322"/>
        <v>0</v>
      </c>
      <c r="DB262" s="35">
        <f t="shared" si="322"/>
        <v>0</v>
      </c>
      <c r="DC262" s="35">
        <f t="shared" si="322"/>
        <v>0</v>
      </c>
      <c r="DD262" s="35">
        <f t="shared" si="322"/>
        <v>6.2E-05</v>
      </c>
      <c r="DE262" s="35">
        <f t="shared" si="322"/>
        <v>0</v>
      </c>
      <c r="DF262" s="35">
        <f t="shared" si="322"/>
        <v>0</v>
      </c>
      <c r="DG262" s="35">
        <f t="shared" si="322"/>
        <v>0</v>
      </c>
      <c r="DH262" s="35">
        <f t="shared" si="322"/>
        <v>0</v>
      </c>
      <c r="DI262" s="35">
        <f t="shared" si="322"/>
        <v>0</v>
      </c>
      <c r="DJ262" s="35">
        <f t="shared" si="322"/>
        <v>0</v>
      </c>
      <c r="DK262" s="35">
        <f t="shared" si="322"/>
        <v>0</v>
      </c>
      <c r="DL262" s="35">
        <f t="shared" si="322"/>
        <v>0</v>
      </c>
      <c r="DM262" s="35">
        <f t="shared" si="322"/>
        <v>0</v>
      </c>
      <c r="DN262" s="35">
        <f t="shared" si="322"/>
        <v>0</v>
      </c>
      <c r="DO262" s="35">
        <f t="shared" si="322"/>
        <v>0</v>
      </c>
      <c r="DP262" s="35">
        <f t="shared" si="322"/>
        <v>0</v>
      </c>
      <c r="DQ262" s="35">
        <f t="shared" si="322"/>
        <v>0</v>
      </c>
      <c r="DR262" s="35">
        <f t="shared" si="322"/>
        <v>0</v>
      </c>
      <c r="DS262" s="35">
        <f t="shared" si="322"/>
        <v>0</v>
      </c>
      <c r="DT262" s="35">
        <f t="shared" si="322"/>
        <v>0</v>
      </c>
      <c r="DU262" s="35">
        <f t="shared" si="322"/>
        <v>0</v>
      </c>
      <c r="DV262" s="35">
        <f t="shared" si="322"/>
        <v>0</v>
      </c>
      <c r="DW262" s="35">
        <f t="shared" si="322"/>
        <v>0</v>
      </c>
      <c r="DX262" s="35">
        <f t="shared" si="322"/>
        <v>0</v>
      </c>
      <c r="DY262" s="35">
        <f t="shared" si="322"/>
        <v>0</v>
      </c>
      <c r="DZ262" s="35">
        <f t="shared" si="322"/>
        <v>0</v>
      </c>
      <c r="EA262" s="35">
        <f aca="true" t="shared" si="323" ref="EA262:FX262">ROUND(MIN(EA260,(EA244-EA255),(EA249-EA255)),6)</f>
        <v>0</v>
      </c>
      <c r="EB262" s="35">
        <f t="shared" si="323"/>
        <v>0</v>
      </c>
      <c r="EC262" s="35">
        <f t="shared" si="323"/>
        <v>0</v>
      </c>
      <c r="ED262" s="35">
        <f t="shared" si="323"/>
        <v>0</v>
      </c>
      <c r="EE262" s="35">
        <f t="shared" si="323"/>
        <v>0</v>
      </c>
      <c r="EF262" s="35">
        <f t="shared" si="323"/>
        <v>0</v>
      </c>
      <c r="EG262" s="35">
        <f t="shared" si="323"/>
        <v>0</v>
      </c>
      <c r="EH262" s="35">
        <f t="shared" si="323"/>
        <v>0</v>
      </c>
      <c r="EI262" s="35">
        <f t="shared" si="323"/>
        <v>0</v>
      </c>
      <c r="EJ262" s="35">
        <f t="shared" si="323"/>
        <v>0</v>
      </c>
      <c r="EK262" s="35">
        <f t="shared" si="323"/>
        <v>0.000212</v>
      </c>
      <c r="EL262" s="35">
        <f t="shared" si="323"/>
        <v>0</v>
      </c>
      <c r="EM262" s="35">
        <f t="shared" si="323"/>
        <v>0</v>
      </c>
      <c r="EN262" s="35">
        <f t="shared" si="323"/>
        <v>0</v>
      </c>
      <c r="EO262" s="35">
        <f t="shared" si="323"/>
        <v>0</v>
      </c>
      <c r="EP262" s="35">
        <f t="shared" si="323"/>
        <v>0</v>
      </c>
      <c r="EQ262" s="35">
        <f t="shared" si="323"/>
        <v>0</v>
      </c>
      <c r="ER262" s="35">
        <f t="shared" si="323"/>
        <v>0</v>
      </c>
      <c r="ES262" s="35">
        <f t="shared" si="323"/>
        <v>0</v>
      </c>
      <c r="ET262" s="35">
        <f t="shared" si="323"/>
        <v>0</v>
      </c>
      <c r="EU262" s="35">
        <f t="shared" si="323"/>
        <v>0</v>
      </c>
      <c r="EV262" s="35">
        <f t="shared" si="323"/>
        <v>0</v>
      </c>
      <c r="EW262" s="35">
        <f t="shared" si="323"/>
        <v>0</v>
      </c>
      <c r="EX262" s="35">
        <f t="shared" si="323"/>
        <v>0</v>
      </c>
      <c r="EY262" s="35">
        <f t="shared" si="323"/>
        <v>0</v>
      </c>
      <c r="EZ262" s="35">
        <f t="shared" si="323"/>
        <v>0</v>
      </c>
      <c r="FA262" s="35">
        <f t="shared" si="323"/>
        <v>0</v>
      </c>
      <c r="FB262" s="35">
        <f t="shared" si="323"/>
        <v>0</v>
      </c>
      <c r="FC262" s="35">
        <f t="shared" si="323"/>
        <v>0</v>
      </c>
      <c r="FD262" s="35">
        <f t="shared" si="323"/>
        <v>0</v>
      </c>
      <c r="FE262" s="35">
        <f t="shared" si="323"/>
        <v>0</v>
      </c>
      <c r="FF262" s="35">
        <f t="shared" si="323"/>
        <v>0</v>
      </c>
      <c r="FG262" s="35">
        <f t="shared" si="323"/>
        <v>0</v>
      </c>
      <c r="FH262" s="35">
        <f t="shared" si="323"/>
        <v>0</v>
      </c>
      <c r="FI262" s="35">
        <f t="shared" si="323"/>
        <v>0</v>
      </c>
      <c r="FJ262" s="35">
        <f t="shared" si="323"/>
        <v>0</v>
      </c>
      <c r="FK262" s="35">
        <f t="shared" si="323"/>
        <v>0</v>
      </c>
      <c r="FL262" s="35">
        <f t="shared" si="323"/>
        <v>0</v>
      </c>
      <c r="FM262" s="35">
        <f t="shared" si="323"/>
        <v>0</v>
      </c>
      <c r="FN262" s="35">
        <f t="shared" si="323"/>
        <v>0</v>
      </c>
      <c r="FO262" s="35">
        <f t="shared" si="323"/>
        <v>0</v>
      </c>
      <c r="FP262" s="35">
        <f t="shared" si="323"/>
        <v>0</v>
      </c>
      <c r="FQ262" s="35">
        <f t="shared" si="323"/>
        <v>0</v>
      </c>
      <c r="FR262" s="35">
        <f t="shared" si="323"/>
        <v>0</v>
      </c>
      <c r="FS262" s="35">
        <f t="shared" si="323"/>
        <v>0</v>
      </c>
      <c r="FT262" s="35">
        <f t="shared" si="323"/>
        <v>0.000401</v>
      </c>
      <c r="FU262" s="35">
        <f t="shared" si="323"/>
        <v>0</v>
      </c>
      <c r="FV262" s="35">
        <f t="shared" si="323"/>
        <v>0</v>
      </c>
      <c r="FW262" s="35">
        <f t="shared" si="323"/>
        <v>0</v>
      </c>
      <c r="FX262" s="35">
        <f t="shared" si="323"/>
        <v>0</v>
      </c>
      <c r="FY262" s="35"/>
      <c r="FZ262" s="35"/>
      <c r="GA262" s="35"/>
      <c r="GB262" s="54"/>
      <c r="GC262" s="35"/>
      <c r="GD262" s="35"/>
      <c r="GE262" s="119"/>
      <c r="GF262" s="119"/>
    </row>
    <row r="263" spans="1:188" ht="15">
      <c r="A263" s="40"/>
      <c r="B263" s="2" t="s">
        <v>612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54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9"/>
      <c r="GC263" s="35"/>
      <c r="GD263" s="35"/>
      <c r="GE263" s="119"/>
      <c r="GF263" s="119"/>
    </row>
    <row r="264" spans="1:188" ht="15">
      <c r="A264" s="40"/>
      <c r="B264" s="2" t="s">
        <v>613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54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9"/>
      <c r="GC264" s="35"/>
      <c r="GD264" s="35"/>
      <c r="GE264" s="119"/>
      <c r="GF264" s="119"/>
    </row>
    <row r="265" spans="1:188" ht="15">
      <c r="A265" s="11" t="s">
        <v>614</v>
      </c>
      <c r="B265" s="2" t="s">
        <v>615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54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0.00056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5">
        <v>0</v>
      </c>
      <c r="BD265" s="35">
        <v>0</v>
      </c>
      <c r="BE265" s="35">
        <v>0</v>
      </c>
      <c r="BF265" s="35">
        <v>0</v>
      </c>
      <c r="BG265" s="35">
        <v>0</v>
      </c>
      <c r="BH265" s="35">
        <v>0</v>
      </c>
      <c r="BI265" s="35">
        <v>0</v>
      </c>
      <c r="BJ265" s="35">
        <v>0</v>
      </c>
      <c r="BK265" s="35">
        <v>0</v>
      </c>
      <c r="BL265" s="35">
        <v>0</v>
      </c>
      <c r="BM265" s="35">
        <v>0</v>
      </c>
      <c r="BN265" s="35">
        <v>0</v>
      </c>
      <c r="BO265" s="35">
        <v>0</v>
      </c>
      <c r="BP265" s="35">
        <v>0</v>
      </c>
      <c r="BQ265" s="35">
        <v>0</v>
      </c>
      <c r="BR265" s="35">
        <v>0</v>
      </c>
      <c r="BS265" s="35">
        <v>0</v>
      </c>
      <c r="BT265" s="35">
        <v>0</v>
      </c>
      <c r="BU265" s="35">
        <v>0</v>
      </c>
      <c r="BV265" s="35">
        <v>0</v>
      </c>
      <c r="BW265" s="35">
        <v>0</v>
      </c>
      <c r="BX265" s="35">
        <v>0</v>
      </c>
      <c r="BY265" s="35">
        <v>0</v>
      </c>
      <c r="BZ265" s="35">
        <v>0</v>
      </c>
      <c r="CA265" s="35">
        <v>0</v>
      </c>
      <c r="CB265" s="35">
        <v>0</v>
      </c>
      <c r="CC265" s="35">
        <v>0</v>
      </c>
      <c r="CD265" s="35">
        <v>0</v>
      </c>
      <c r="CE265" s="35">
        <v>0</v>
      </c>
      <c r="CF265" s="35">
        <v>0</v>
      </c>
      <c r="CG265" s="35">
        <v>0</v>
      </c>
      <c r="CH265" s="35">
        <v>0</v>
      </c>
      <c r="CI265" s="35">
        <v>0</v>
      </c>
      <c r="CJ265" s="35">
        <v>0</v>
      </c>
      <c r="CK265" s="35">
        <v>0</v>
      </c>
      <c r="CL265" s="35">
        <v>0</v>
      </c>
      <c r="CM265" s="35">
        <v>0</v>
      </c>
      <c r="CN265" s="35">
        <v>0</v>
      </c>
      <c r="CO265" s="35">
        <v>0</v>
      </c>
      <c r="CP265" s="35">
        <v>0</v>
      </c>
      <c r="CQ265" s="35">
        <v>0</v>
      </c>
      <c r="CR265" s="35">
        <v>0</v>
      </c>
      <c r="CS265" s="35">
        <v>0</v>
      </c>
      <c r="CT265" s="35">
        <v>0</v>
      </c>
      <c r="CU265" s="35">
        <v>0</v>
      </c>
      <c r="CV265" s="35">
        <v>0</v>
      </c>
      <c r="CW265" s="35">
        <v>0</v>
      </c>
      <c r="CX265" s="35">
        <v>0</v>
      </c>
      <c r="CY265" s="35">
        <v>0</v>
      </c>
      <c r="CZ265" s="35">
        <v>0</v>
      </c>
      <c r="DA265" s="35">
        <v>0</v>
      </c>
      <c r="DB265" s="35">
        <v>0</v>
      </c>
      <c r="DC265" s="35">
        <v>0</v>
      </c>
      <c r="DD265" s="35">
        <v>6.2E-05</v>
      </c>
      <c r="DE265" s="35">
        <v>0</v>
      </c>
      <c r="DF265" s="35">
        <v>0</v>
      </c>
      <c r="DG265" s="35">
        <v>0</v>
      </c>
      <c r="DH265" s="35">
        <v>0</v>
      </c>
      <c r="DI265" s="35">
        <v>0</v>
      </c>
      <c r="DJ265" s="35">
        <v>0</v>
      </c>
      <c r="DK265" s="35">
        <v>0</v>
      </c>
      <c r="DL265" s="35">
        <v>0</v>
      </c>
      <c r="DM265" s="35">
        <v>0</v>
      </c>
      <c r="DN265" s="35">
        <v>0</v>
      </c>
      <c r="DO265" s="35">
        <v>0</v>
      </c>
      <c r="DP265" s="35">
        <v>0</v>
      </c>
      <c r="DQ265" s="35">
        <v>0</v>
      </c>
      <c r="DR265" s="35">
        <v>0</v>
      </c>
      <c r="DS265" s="35">
        <v>0</v>
      </c>
      <c r="DT265" s="35">
        <v>0</v>
      </c>
      <c r="DU265" s="35">
        <v>0</v>
      </c>
      <c r="DV265" s="35">
        <v>0</v>
      </c>
      <c r="DW265" s="35">
        <v>0</v>
      </c>
      <c r="DX265" s="35">
        <v>0</v>
      </c>
      <c r="DY265" s="35">
        <v>0</v>
      </c>
      <c r="DZ265" s="35">
        <v>0</v>
      </c>
      <c r="EA265" s="35">
        <v>0</v>
      </c>
      <c r="EB265" s="35">
        <v>0</v>
      </c>
      <c r="EC265" s="35">
        <v>0</v>
      </c>
      <c r="ED265" s="35">
        <v>0</v>
      </c>
      <c r="EE265" s="35">
        <v>0</v>
      </c>
      <c r="EF265" s="35">
        <v>0</v>
      </c>
      <c r="EG265" s="35">
        <v>0</v>
      </c>
      <c r="EH265" s="35">
        <v>0</v>
      </c>
      <c r="EI265" s="35">
        <v>0</v>
      </c>
      <c r="EJ265" s="35">
        <v>0</v>
      </c>
      <c r="EK265" s="35">
        <v>0.000213</v>
      </c>
      <c r="EL265" s="35">
        <v>0</v>
      </c>
      <c r="EM265" s="35">
        <v>0</v>
      </c>
      <c r="EN265" s="35">
        <v>0</v>
      </c>
      <c r="EO265" s="35">
        <v>0</v>
      </c>
      <c r="EP265" s="35">
        <v>0</v>
      </c>
      <c r="EQ265" s="35">
        <v>0</v>
      </c>
      <c r="ER265" s="35">
        <v>0</v>
      </c>
      <c r="ES265" s="35">
        <v>0</v>
      </c>
      <c r="ET265" s="35">
        <v>0</v>
      </c>
      <c r="EU265" s="35">
        <v>0</v>
      </c>
      <c r="EV265" s="35">
        <v>0</v>
      </c>
      <c r="EW265" s="35">
        <v>0</v>
      </c>
      <c r="EX265" s="35">
        <v>0</v>
      </c>
      <c r="EY265" s="35">
        <v>0</v>
      </c>
      <c r="EZ265" s="35">
        <v>0</v>
      </c>
      <c r="FA265" s="35">
        <v>0</v>
      </c>
      <c r="FB265" s="35">
        <v>0</v>
      </c>
      <c r="FC265" s="35">
        <v>0</v>
      </c>
      <c r="FD265" s="35">
        <v>0</v>
      </c>
      <c r="FE265" s="35">
        <v>0</v>
      </c>
      <c r="FF265" s="35">
        <v>0</v>
      </c>
      <c r="FG265" s="35">
        <v>0</v>
      </c>
      <c r="FH265" s="35">
        <v>0</v>
      </c>
      <c r="FI265" s="35">
        <v>0</v>
      </c>
      <c r="FJ265" s="35">
        <v>0</v>
      </c>
      <c r="FK265" s="35">
        <v>0</v>
      </c>
      <c r="FL265" s="35">
        <v>0</v>
      </c>
      <c r="FM265" s="35">
        <v>0</v>
      </c>
      <c r="FN265" s="35">
        <v>0</v>
      </c>
      <c r="FO265" s="35">
        <v>0</v>
      </c>
      <c r="FP265" s="35">
        <v>0</v>
      </c>
      <c r="FQ265" s="35">
        <v>0</v>
      </c>
      <c r="FR265" s="35">
        <v>0</v>
      </c>
      <c r="FS265" s="35">
        <v>0</v>
      </c>
      <c r="FT265" s="35">
        <v>0.000401</v>
      </c>
      <c r="FU265" s="35">
        <v>0</v>
      </c>
      <c r="FV265" s="35">
        <v>0</v>
      </c>
      <c r="FW265" s="35">
        <v>0</v>
      </c>
      <c r="FX265" s="35">
        <v>0</v>
      </c>
      <c r="FY265" s="35"/>
      <c r="FZ265" s="35"/>
      <c r="GA265" s="35"/>
      <c r="GB265" s="39"/>
      <c r="GC265" s="35"/>
      <c r="GD265" s="35"/>
      <c r="GE265" s="119"/>
      <c r="GF265" s="119"/>
    </row>
    <row r="266" spans="1:188" ht="15">
      <c r="A266" s="11" t="s">
        <v>616</v>
      </c>
      <c r="B266" s="2" t="s">
        <v>617</v>
      </c>
      <c r="C266" s="35">
        <f aca="true" t="shared" si="324" ref="C266:BN266">IF(C254&gt;0,C265,C262)</f>
        <v>0</v>
      </c>
      <c r="D266" s="35">
        <f t="shared" si="324"/>
        <v>0</v>
      </c>
      <c r="E266" s="35">
        <f t="shared" si="324"/>
        <v>0</v>
      </c>
      <c r="F266" s="35">
        <f t="shared" si="324"/>
        <v>0</v>
      </c>
      <c r="G266" s="35">
        <f t="shared" si="324"/>
        <v>0</v>
      </c>
      <c r="H266" s="35">
        <f t="shared" si="324"/>
        <v>0</v>
      </c>
      <c r="I266" s="35">
        <f t="shared" si="324"/>
        <v>0</v>
      </c>
      <c r="J266" s="35">
        <f t="shared" si="324"/>
        <v>0</v>
      </c>
      <c r="K266" s="35">
        <f t="shared" si="324"/>
        <v>0</v>
      </c>
      <c r="L266" s="35">
        <f t="shared" si="324"/>
        <v>0</v>
      </c>
      <c r="M266" s="35">
        <f t="shared" si="324"/>
        <v>0</v>
      </c>
      <c r="N266" s="35">
        <f t="shared" si="324"/>
        <v>0</v>
      </c>
      <c r="O266" s="35">
        <f t="shared" si="324"/>
        <v>0</v>
      </c>
      <c r="P266" s="35">
        <f t="shared" si="324"/>
        <v>0</v>
      </c>
      <c r="Q266" s="35">
        <f t="shared" si="324"/>
        <v>0</v>
      </c>
      <c r="R266" s="35">
        <f t="shared" si="324"/>
        <v>0</v>
      </c>
      <c r="S266" s="35">
        <f t="shared" si="324"/>
        <v>0</v>
      </c>
      <c r="T266" s="35">
        <f t="shared" si="324"/>
        <v>0</v>
      </c>
      <c r="U266" s="35">
        <f t="shared" si="324"/>
        <v>0</v>
      </c>
      <c r="V266" s="35">
        <f t="shared" si="324"/>
        <v>0</v>
      </c>
      <c r="W266" s="54">
        <f t="shared" si="324"/>
        <v>0</v>
      </c>
      <c r="X266" s="35">
        <f t="shared" si="324"/>
        <v>0</v>
      </c>
      <c r="Y266" s="35">
        <f t="shared" si="324"/>
        <v>0</v>
      </c>
      <c r="Z266" s="35">
        <f t="shared" si="324"/>
        <v>0</v>
      </c>
      <c r="AA266" s="35">
        <f t="shared" si="324"/>
        <v>0</v>
      </c>
      <c r="AB266" s="35">
        <f t="shared" si="324"/>
        <v>0</v>
      </c>
      <c r="AC266" s="35">
        <f t="shared" si="324"/>
        <v>0</v>
      </c>
      <c r="AD266" s="35">
        <f t="shared" si="324"/>
        <v>0</v>
      </c>
      <c r="AE266" s="35">
        <f t="shared" si="324"/>
        <v>0</v>
      </c>
      <c r="AF266" s="35">
        <f t="shared" si="324"/>
        <v>0</v>
      </c>
      <c r="AG266" s="35">
        <f t="shared" si="324"/>
        <v>0.00056</v>
      </c>
      <c r="AH266" s="35">
        <f t="shared" si="324"/>
        <v>0</v>
      </c>
      <c r="AI266" s="35">
        <f t="shared" si="324"/>
        <v>0</v>
      </c>
      <c r="AJ266" s="35">
        <f t="shared" si="324"/>
        <v>0</v>
      </c>
      <c r="AK266" s="35">
        <f t="shared" si="324"/>
        <v>0</v>
      </c>
      <c r="AL266" s="35">
        <f t="shared" si="324"/>
        <v>0</v>
      </c>
      <c r="AM266" s="35">
        <f t="shared" si="324"/>
        <v>0</v>
      </c>
      <c r="AN266" s="35">
        <f t="shared" si="324"/>
        <v>0</v>
      </c>
      <c r="AO266" s="35">
        <f t="shared" si="324"/>
        <v>0</v>
      </c>
      <c r="AP266" s="35">
        <f t="shared" si="324"/>
        <v>0</v>
      </c>
      <c r="AQ266" s="35">
        <f t="shared" si="324"/>
        <v>0</v>
      </c>
      <c r="AR266" s="35">
        <f t="shared" si="324"/>
        <v>0</v>
      </c>
      <c r="AS266" s="35">
        <f t="shared" si="324"/>
        <v>0</v>
      </c>
      <c r="AT266" s="35">
        <f t="shared" si="324"/>
        <v>0</v>
      </c>
      <c r="AU266" s="35">
        <f t="shared" si="324"/>
        <v>0</v>
      </c>
      <c r="AV266" s="35">
        <f t="shared" si="324"/>
        <v>0</v>
      </c>
      <c r="AW266" s="35">
        <f t="shared" si="324"/>
        <v>0</v>
      </c>
      <c r="AX266" s="35">
        <f t="shared" si="324"/>
        <v>0</v>
      </c>
      <c r="AY266" s="35">
        <f t="shared" si="324"/>
        <v>0</v>
      </c>
      <c r="AZ266" s="35">
        <f t="shared" si="324"/>
        <v>0</v>
      </c>
      <c r="BA266" s="35">
        <f t="shared" si="324"/>
        <v>0</v>
      </c>
      <c r="BB266" s="35">
        <f t="shared" si="324"/>
        <v>0</v>
      </c>
      <c r="BC266" s="35">
        <f t="shared" si="324"/>
        <v>0</v>
      </c>
      <c r="BD266" s="35">
        <f t="shared" si="324"/>
        <v>0</v>
      </c>
      <c r="BE266" s="35">
        <f t="shared" si="324"/>
        <v>0</v>
      </c>
      <c r="BF266" s="35">
        <f t="shared" si="324"/>
        <v>0</v>
      </c>
      <c r="BG266" s="35">
        <f t="shared" si="324"/>
        <v>0</v>
      </c>
      <c r="BH266" s="35">
        <f t="shared" si="324"/>
        <v>0</v>
      </c>
      <c r="BI266" s="35">
        <f t="shared" si="324"/>
        <v>0</v>
      </c>
      <c r="BJ266" s="35">
        <f t="shared" si="324"/>
        <v>0</v>
      </c>
      <c r="BK266" s="35">
        <f t="shared" si="324"/>
        <v>0</v>
      </c>
      <c r="BL266" s="35">
        <f t="shared" si="324"/>
        <v>0</v>
      </c>
      <c r="BM266" s="35">
        <f t="shared" si="324"/>
        <v>0</v>
      </c>
      <c r="BN266" s="35">
        <f t="shared" si="324"/>
        <v>0</v>
      </c>
      <c r="BO266" s="35">
        <f aca="true" t="shared" si="325" ref="BO266:DZ266">IF(BO254&gt;0,BO265,BO262)</f>
        <v>0</v>
      </c>
      <c r="BP266" s="35">
        <f t="shared" si="325"/>
        <v>0</v>
      </c>
      <c r="BQ266" s="35">
        <f t="shared" si="325"/>
        <v>0</v>
      </c>
      <c r="BR266" s="35">
        <f t="shared" si="325"/>
        <v>0</v>
      </c>
      <c r="BS266" s="35">
        <f t="shared" si="325"/>
        <v>0</v>
      </c>
      <c r="BT266" s="35">
        <f t="shared" si="325"/>
        <v>0</v>
      </c>
      <c r="BU266" s="35">
        <f t="shared" si="325"/>
        <v>0</v>
      </c>
      <c r="BV266" s="35">
        <f t="shared" si="325"/>
        <v>0</v>
      </c>
      <c r="BW266" s="35">
        <f t="shared" si="325"/>
        <v>0</v>
      </c>
      <c r="BX266" s="35">
        <f t="shared" si="325"/>
        <v>0</v>
      </c>
      <c r="BY266" s="35">
        <f t="shared" si="325"/>
        <v>0</v>
      </c>
      <c r="BZ266" s="35">
        <f t="shared" si="325"/>
        <v>0</v>
      </c>
      <c r="CA266" s="35">
        <f t="shared" si="325"/>
        <v>0</v>
      </c>
      <c r="CB266" s="35">
        <f t="shared" si="325"/>
        <v>0</v>
      </c>
      <c r="CC266" s="35">
        <f t="shared" si="325"/>
        <v>0</v>
      </c>
      <c r="CD266" s="35">
        <f t="shared" si="325"/>
        <v>0</v>
      </c>
      <c r="CE266" s="35">
        <f t="shared" si="325"/>
        <v>0</v>
      </c>
      <c r="CF266" s="35">
        <f t="shared" si="325"/>
        <v>0</v>
      </c>
      <c r="CG266" s="35">
        <f t="shared" si="325"/>
        <v>0</v>
      </c>
      <c r="CH266" s="35">
        <f t="shared" si="325"/>
        <v>0</v>
      </c>
      <c r="CI266" s="35">
        <f t="shared" si="325"/>
        <v>0</v>
      </c>
      <c r="CJ266" s="35">
        <f t="shared" si="325"/>
        <v>0</v>
      </c>
      <c r="CK266" s="35">
        <f t="shared" si="325"/>
        <v>0</v>
      </c>
      <c r="CL266" s="35">
        <f t="shared" si="325"/>
        <v>0</v>
      </c>
      <c r="CM266" s="35">
        <f t="shared" si="325"/>
        <v>0</v>
      </c>
      <c r="CN266" s="35">
        <f t="shared" si="325"/>
        <v>0</v>
      </c>
      <c r="CO266" s="35">
        <f t="shared" si="325"/>
        <v>0</v>
      </c>
      <c r="CP266" s="35">
        <f t="shared" si="325"/>
        <v>0</v>
      </c>
      <c r="CQ266" s="35">
        <f t="shared" si="325"/>
        <v>0</v>
      </c>
      <c r="CR266" s="35">
        <f t="shared" si="325"/>
        <v>0</v>
      </c>
      <c r="CS266" s="35">
        <f t="shared" si="325"/>
        <v>0</v>
      </c>
      <c r="CT266" s="35">
        <f t="shared" si="325"/>
        <v>0</v>
      </c>
      <c r="CU266" s="35">
        <f t="shared" si="325"/>
        <v>0</v>
      </c>
      <c r="CV266" s="35">
        <f t="shared" si="325"/>
        <v>0</v>
      </c>
      <c r="CW266" s="35">
        <f t="shared" si="325"/>
        <v>0</v>
      </c>
      <c r="CX266" s="35">
        <f t="shared" si="325"/>
        <v>0</v>
      </c>
      <c r="CY266" s="35">
        <f t="shared" si="325"/>
        <v>0</v>
      </c>
      <c r="CZ266" s="35">
        <f t="shared" si="325"/>
        <v>0</v>
      </c>
      <c r="DA266" s="35">
        <f t="shared" si="325"/>
        <v>0</v>
      </c>
      <c r="DB266" s="35">
        <f t="shared" si="325"/>
        <v>0</v>
      </c>
      <c r="DC266" s="35">
        <f t="shared" si="325"/>
        <v>0</v>
      </c>
      <c r="DD266" s="35">
        <f t="shared" si="325"/>
        <v>6.2E-05</v>
      </c>
      <c r="DE266" s="35">
        <f t="shared" si="325"/>
        <v>0</v>
      </c>
      <c r="DF266" s="35">
        <f t="shared" si="325"/>
        <v>0</v>
      </c>
      <c r="DG266" s="35">
        <f t="shared" si="325"/>
        <v>0</v>
      </c>
      <c r="DH266" s="35">
        <f t="shared" si="325"/>
        <v>0</v>
      </c>
      <c r="DI266" s="35">
        <f t="shared" si="325"/>
        <v>0</v>
      </c>
      <c r="DJ266" s="35">
        <f t="shared" si="325"/>
        <v>0</v>
      </c>
      <c r="DK266" s="35">
        <f t="shared" si="325"/>
        <v>0</v>
      </c>
      <c r="DL266" s="35">
        <f t="shared" si="325"/>
        <v>0</v>
      </c>
      <c r="DM266" s="35">
        <f t="shared" si="325"/>
        <v>0</v>
      </c>
      <c r="DN266" s="35">
        <f t="shared" si="325"/>
        <v>0</v>
      </c>
      <c r="DO266" s="35">
        <f t="shared" si="325"/>
        <v>0</v>
      </c>
      <c r="DP266" s="35">
        <f t="shared" si="325"/>
        <v>0</v>
      </c>
      <c r="DQ266" s="35">
        <f t="shared" si="325"/>
        <v>0</v>
      </c>
      <c r="DR266" s="35">
        <f t="shared" si="325"/>
        <v>0</v>
      </c>
      <c r="DS266" s="35">
        <f t="shared" si="325"/>
        <v>0</v>
      </c>
      <c r="DT266" s="35">
        <f t="shared" si="325"/>
        <v>0</v>
      </c>
      <c r="DU266" s="35">
        <f t="shared" si="325"/>
        <v>0</v>
      </c>
      <c r="DV266" s="35">
        <f t="shared" si="325"/>
        <v>0</v>
      </c>
      <c r="DW266" s="35">
        <f t="shared" si="325"/>
        <v>0</v>
      </c>
      <c r="DX266" s="35">
        <f t="shared" si="325"/>
        <v>0</v>
      </c>
      <c r="DY266" s="35">
        <f t="shared" si="325"/>
        <v>0</v>
      </c>
      <c r="DZ266" s="35">
        <f t="shared" si="325"/>
        <v>0</v>
      </c>
      <c r="EA266" s="35">
        <f aca="true" t="shared" si="326" ref="EA266:FU266">IF(EA254&gt;0,EA265,EA262)</f>
        <v>0</v>
      </c>
      <c r="EB266" s="35">
        <f t="shared" si="326"/>
        <v>0</v>
      </c>
      <c r="EC266" s="35">
        <f t="shared" si="326"/>
        <v>0</v>
      </c>
      <c r="ED266" s="35">
        <f t="shared" si="326"/>
        <v>0</v>
      </c>
      <c r="EE266" s="35">
        <f t="shared" si="326"/>
        <v>0</v>
      </c>
      <c r="EF266" s="35">
        <f t="shared" si="326"/>
        <v>0</v>
      </c>
      <c r="EG266" s="35">
        <f t="shared" si="326"/>
        <v>0</v>
      </c>
      <c r="EH266" s="35">
        <f t="shared" si="326"/>
        <v>0</v>
      </c>
      <c r="EI266" s="35">
        <f t="shared" si="326"/>
        <v>0</v>
      </c>
      <c r="EJ266" s="35">
        <f t="shared" si="326"/>
        <v>0</v>
      </c>
      <c r="EK266" s="35">
        <f t="shared" si="326"/>
        <v>0.000213</v>
      </c>
      <c r="EL266" s="35">
        <f t="shared" si="326"/>
        <v>0</v>
      </c>
      <c r="EM266" s="35">
        <f t="shared" si="326"/>
        <v>0</v>
      </c>
      <c r="EN266" s="35">
        <f t="shared" si="326"/>
        <v>0</v>
      </c>
      <c r="EO266" s="35">
        <f t="shared" si="326"/>
        <v>0</v>
      </c>
      <c r="EP266" s="35">
        <f t="shared" si="326"/>
        <v>0</v>
      </c>
      <c r="EQ266" s="35">
        <f t="shared" si="326"/>
        <v>0</v>
      </c>
      <c r="ER266" s="35">
        <f t="shared" si="326"/>
        <v>0</v>
      </c>
      <c r="ES266" s="35">
        <f t="shared" si="326"/>
        <v>0</v>
      </c>
      <c r="ET266" s="35">
        <f t="shared" si="326"/>
        <v>0</v>
      </c>
      <c r="EU266" s="35">
        <f t="shared" si="326"/>
        <v>0</v>
      </c>
      <c r="EV266" s="35">
        <f t="shared" si="326"/>
        <v>0</v>
      </c>
      <c r="EW266" s="35">
        <f t="shared" si="326"/>
        <v>0</v>
      </c>
      <c r="EX266" s="35">
        <f t="shared" si="326"/>
        <v>0</v>
      </c>
      <c r="EY266" s="35">
        <f t="shared" si="326"/>
        <v>0</v>
      </c>
      <c r="EZ266" s="35">
        <f t="shared" si="326"/>
        <v>0</v>
      </c>
      <c r="FA266" s="35">
        <f t="shared" si="326"/>
        <v>0</v>
      </c>
      <c r="FB266" s="35">
        <f t="shared" si="326"/>
        <v>0</v>
      </c>
      <c r="FC266" s="35">
        <f t="shared" si="326"/>
        <v>0</v>
      </c>
      <c r="FD266" s="35">
        <f t="shared" si="326"/>
        <v>0</v>
      </c>
      <c r="FE266" s="35">
        <f t="shared" si="326"/>
        <v>0</v>
      </c>
      <c r="FF266" s="35">
        <f t="shared" si="326"/>
        <v>0</v>
      </c>
      <c r="FG266" s="35">
        <f t="shared" si="326"/>
        <v>0</v>
      </c>
      <c r="FH266" s="35">
        <f t="shared" si="326"/>
        <v>0</v>
      </c>
      <c r="FI266" s="35">
        <f t="shared" si="326"/>
        <v>0</v>
      </c>
      <c r="FJ266" s="35">
        <f t="shared" si="326"/>
        <v>0</v>
      </c>
      <c r="FK266" s="35">
        <f t="shared" si="326"/>
        <v>0</v>
      </c>
      <c r="FL266" s="35">
        <f t="shared" si="326"/>
        <v>0</v>
      </c>
      <c r="FM266" s="35">
        <f t="shared" si="326"/>
        <v>0</v>
      </c>
      <c r="FN266" s="35">
        <f t="shared" si="326"/>
        <v>0</v>
      </c>
      <c r="FO266" s="35">
        <f t="shared" si="326"/>
        <v>0</v>
      </c>
      <c r="FP266" s="35">
        <f t="shared" si="326"/>
        <v>0</v>
      </c>
      <c r="FQ266" s="35">
        <f t="shared" si="326"/>
        <v>0</v>
      </c>
      <c r="FR266" s="35">
        <f t="shared" si="326"/>
        <v>0</v>
      </c>
      <c r="FS266" s="35">
        <f t="shared" si="326"/>
        <v>0</v>
      </c>
      <c r="FT266" s="35">
        <f t="shared" si="326"/>
        <v>0.000401</v>
      </c>
      <c r="FU266" s="35">
        <f t="shared" si="326"/>
        <v>0</v>
      </c>
      <c r="FV266" s="35">
        <f>IF(FV254&gt;0,FV265,FV262)</f>
        <v>0</v>
      </c>
      <c r="FW266" s="35">
        <f>IF(FW254&gt;0,FW265,FW262)</f>
        <v>0</v>
      </c>
      <c r="FX266" s="35">
        <f>IF(FX254&gt;0,FX265,FX262)</f>
        <v>0</v>
      </c>
      <c r="FY266" s="38"/>
      <c r="FZ266" s="35" t="s">
        <v>0</v>
      </c>
      <c r="GA266" s="35"/>
      <c r="GB266" s="39"/>
      <c r="GC266" s="35"/>
      <c r="GD266" s="35"/>
      <c r="GE266" s="40"/>
      <c r="GF266" s="119"/>
    </row>
    <row r="267" spans="1:187" ht="15">
      <c r="A267" s="40"/>
      <c r="B267" s="2" t="s">
        <v>618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9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9"/>
      <c r="FZ267" s="35"/>
      <c r="GA267" s="35"/>
      <c r="GB267" s="54"/>
      <c r="GC267" s="35"/>
      <c r="GD267" s="35"/>
      <c r="GE267" s="40"/>
    </row>
    <row r="268" spans="1:187" ht="15">
      <c r="A268" s="3"/>
      <c r="B268" s="2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40"/>
      <c r="GB268" s="35"/>
      <c r="GC268" s="35"/>
      <c r="GD268" s="35"/>
      <c r="GE268" s="40"/>
    </row>
    <row r="269" spans="1:187" ht="15.75">
      <c r="A269" s="3" t="s">
        <v>394</v>
      </c>
      <c r="B269" s="36" t="s">
        <v>619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8"/>
      <c r="GA269" s="2"/>
      <c r="GB269" s="38"/>
      <c r="GC269" s="38"/>
      <c r="GD269" s="38"/>
      <c r="GE269" s="40"/>
    </row>
    <row r="270" spans="1:256" ht="15">
      <c r="A270" s="11" t="s">
        <v>620</v>
      </c>
      <c r="B270" s="2" t="s">
        <v>621</v>
      </c>
      <c r="C270" s="38">
        <f>+C241</f>
        <v>55022462.14</v>
      </c>
      <c r="D270" s="38">
        <f aca="true" t="shared" si="327" ref="D270:BO270">+D241</f>
        <v>310690779.45</v>
      </c>
      <c r="E270" s="38">
        <f t="shared" si="327"/>
        <v>57184993.15</v>
      </c>
      <c r="F270" s="38">
        <f t="shared" si="327"/>
        <v>110487657.84</v>
      </c>
      <c r="G270" s="38">
        <f t="shared" si="327"/>
        <v>8027626.79</v>
      </c>
      <c r="H270" s="38">
        <f t="shared" si="327"/>
        <v>7293494.13</v>
      </c>
      <c r="I270" s="38">
        <f t="shared" si="327"/>
        <v>94991091.94000001</v>
      </c>
      <c r="J270" s="38">
        <f t="shared" si="327"/>
        <v>15283195.78</v>
      </c>
      <c r="K270" s="38">
        <f t="shared" si="327"/>
        <v>2916101.9299999997</v>
      </c>
      <c r="L270" s="38">
        <f t="shared" si="327"/>
        <v>22436420.060000002</v>
      </c>
      <c r="M270" s="38">
        <f t="shared" si="327"/>
        <v>12950928.32</v>
      </c>
      <c r="N270" s="38">
        <f t="shared" si="327"/>
        <v>366299911.98</v>
      </c>
      <c r="O270" s="38">
        <f t="shared" si="327"/>
        <v>106915948.80000001</v>
      </c>
      <c r="P270" s="38">
        <f t="shared" si="327"/>
        <v>2180535.88</v>
      </c>
      <c r="Q270" s="38">
        <f t="shared" si="327"/>
        <v>281910743.18</v>
      </c>
      <c r="R270" s="38">
        <f t="shared" si="327"/>
        <v>3905408.23</v>
      </c>
      <c r="S270" s="38">
        <f t="shared" si="327"/>
        <v>11152867.31</v>
      </c>
      <c r="T270" s="38">
        <f t="shared" si="327"/>
        <v>1865884.34</v>
      </c>
      <c r="U270" s="38">
        <f t="shared" si="327"/>
        <v>988729.17</v>
      </c>
      <c r="V270" s="38">
        <f t="shared" si="327"/>
        <v>2667379.1</v>
      </c>
      <c r="W270" s="38">
        <f t="shared" si="327"/>
        <v>2268025.46</v>
      </c>
      <c r="X270" s="38">
        <f t="shared" si="327"/>
        <v>730220.2</v>
      </c>
      <c r="Y270" s="38">
        <f t="shared" si="327"/>
        <v>4248329.739999999</v>
      </c>
      <c r="Z270" s="38">
        <f t="shared" si="327"/>
        <v>2632612.1599999997</v>
      </c>
      <c r="AA270" s="38">
        <f t="shared" si="327"/>
        <v>189964498.5</v>
      </c>
      <c r="AB270" s="38">
        <f t="shared" si="327"/>
        <v>207466752.74</v>
      </c>
      <c r="AC270" s="38">
        <f t="shared" si="327"/>
        <v>7214440.12</v>
      </c>
      <c r="AD270" s="38">
        <f t="shared" si="327"/>
        <v>7918857.79</v>
      </c>
      <c r="AE270" s="38">
        <f t="shared" si="327"/>
        <v>1524268.8900000001</v>
      </c>
      <c r="AF270" s="38">
        <f t="shared" si="327"/>
        <v>2145661.67</v>
      </c>
      <c r="AG270" s="38">
        <f t="shared" si="327"/>
        <v>7087714.970000001</v>
      </c>
      <c r="AH270" s="38">
        <f t="shared" si="327"/>
        <v>7763417.140000001</v>
      </c>
      <c r="AI270" s="38">
        <f t="shared" si="327"/>
        <v>3048654.07</v>
      </c>
      <c r="AJ270" s="38">
        <f t="shared" si="327"/>
        <v>2706836.91</v>
      </c>
      <c r="AK270" s="38">
        <f t="shared" si="327"/>
        <v>2652150.1100000003</v>
      </c>
      <c r="AL270" s="38">
        <f t="shared" si="327"/>
        <v>2813100.55</v>
      </c>
      <c r="AM270" s="38">
        <f t="shared" si="327"/>
        <v>3971291.5</v>
      </c>
      <c r="AN270" s="38">
        <f t="shared" si="327"/>
        <v>3680466.3600000003</v>
      </c>
      <c r="AO270" s="38">
        <f t="shared" si="327"/>
        <v>35853176.49</v>
      </c>
      <c r="AP270" s="38">
        <f t="shared" si="327"/>
        <v>592117624.44</v>
      </c>
      <c r="AQ270" s="38">
        <f t="shared" si="327"/>
        <v>2816694.73</v>
      </c>
      <c r="AR270" s="38">
        <f t="shared" si="327"/>
        <v>425518050.27</v>
      </c>
      <c r="AS270" s="38">
        <f t="shared" si="327"/>
        <v>47427388.25</v>
      </c>
      <c r="AT270" s="38">
        <f t="shared" si="327"/>
        <v>18713152.61</v>
      </c>
      <c r="AU270" s="38">
        <f t="shared" si="327"/>
        <v>3433547.21</v>
      </c>
      <c r="AV270" s="38">
        <f t="shared" si="327"/>
        <v>3151371.86</v>
      </c>
      <c r="AW270" s="38">
        <f t="shared" si="327"/>
        <v>2614985.5700000003</v>
      </c>
      <c r="AX270" s="38">
        <f t="shared" si="327"/>
        <v>719858.01</v>
      </c>
      <c r="AY270" s="38">
        <f t="shared" si="327"/>
        <v>4845617.37</v>
      </c>
      <c r="AZ270" s="38">
        <f t="shared" si="327"/>
        <v>77852699.04</v>
      </c>
      <c r="BA270" s="38">
        <f t="shared" si="327"/>
        <v>60522813.88</v>
      </c>
      <c r="BB270" s="38">
        <f t="shared" si="327"/>
        <v>50859772.7</v>
      </c>
      <c r="BC270" s="38">
        <f t="shared" si="327"/>
        <v>220162910.46</v>
      </c>
      <c r="BD270" s="38">
        <f t="shared" si="327"/>
        <v>31081285.78</v>
      </c>
      <c r="BE270" s="38">
        <f t="shared" si="327"/>
        <v>10771968.62</v>
      </c>
      <c r="BF270" s="38">
        <f t="shared" si="327"/>
        <v>158301480.32999998</v>
      </c>
      <c r="BG270" s="38">
        <f t="shared" si="327"/>
        <v>7463505.38</v>
      </c>
      <c r="BH270" s="38">
        <f t="shared" si="327"/>
        <v>5243698.22</v>
      </c>
      <c r="BI270" s="38">
        <f t="shared" si="327"/>
        <v>2733357.96</v>
      </c>
      <c r="BJ270" s="38">
        <f t="shared" si="327"/>
        <v>39988060.61</v>
      </c>
      <c r="BK270" s="38">
        <f t="shared" si="327"/>
        <v>100691312.95</v>
      </c>
      <c r="BL270" s="38">
        <f t="shared" si="327"/>
        <v>2216623.79</v>
      </c>
      <c r="BM270" s="38">
        <f t="shared" si="327"/>
        <v>3072653.63</v>
      </c>
      <c r="BN270" s="38">
        <f t="shared" si="327"/>
        <v>26639892.59</v>
      </c>
      <c r="BO270" s="38">
        <f t="shared" si="327"/>
        <v>11699043.48</v>
      </c>
      <c r="BP270" s="38">
        <f aca="true" t="shared" si="328" ref="BP270:EA270">+BP241</f>
        <v>2421516.7399999998</v>
      </c>
      <c r="BQ270" s="38">
        <f t="shared" si="328"/>
        <v>40883798.099999994</v>
      </c>
      <c r="BR270" s="38">
        <f t="shared" si="328"/>
        <v>32584274.36</v>
      </c>
      <c r="BS270" s="38">
        <f t="shared" si="328"/>
        <v>8872665.49</v>
      </c>
      <c r="BT270" s="38">
        <f t="shared" si="328"/>
        <v>3325575.33</v>
      </c>
      <c r="BU270" s="38">
        <f t="shared" si="328"/>
        <v>3922757.2600000002</v>
      </c>
      <c r="BV270" s="38">
        <f t="shared" si="328"/>
        <v>9658538.74</v>
      </c>
      <c r="BW270" s="38">
        <f t="shared" si="328"/>
        <v>12798870.75</v>
      </c>
      <c r="BX270" s="38">
        <f t="shared" si="328"/>
        <v>1258261.3900000001</v>
      </c>
      <c r="BY270" s="38">
        <f t="shared" si="328"/>
        <v>4599486.64</v>
      </c>
      <c r="BZ270" s="38">
        <f t="shared" si="328"/>
        <v>2466017.25</v>
      </c>
      <c r="CA270" s="38">
        <f t="shared" si="328"/>
        <v>2341207.92</v>
      </c>
      <c r="CB270" s="38">
        <f t="shared" si="328"/>
        <v>587156201.79</v>
      </c>
      <c r="CC270" s="38">
        <f t="shared" si="328"/>
        <v>2069503.8699999999</v>
      </c>
      <c r="CD270" s="38">
        <f t="shared" si="328"/>
        <v>1097413.06</v>
      </c>
      <c r="CE270" s="38">
        <f t="shared" si="328"/>
        <v>1872647.82</v>
      </c>
      <c r="CF270" s="38">
        <f t="shared" si="328"/>
        <v>1517324.92</v>
      </c>
      <c r="CG270" s="38">
        <f t="shared" si="328"/>
        <v>2136048.88</v>
      </c>
      <c r="CH270" s="38">
        <f t="shared" si="328"/>
        <v>1644597.25</v>
      </c>
      <c r="CI270" s="38">
        <f t="shared" si="328"/>
        <v>5488336.630000001</v>
      </c>
      <c r="CJ270" s="38">
        <f t="shared" si="328"/>
        <v>8606671.81</v>
      </c>
      <c r="CK270" s="38">
        <f t="shared" si="328"/>
        <v>34963516.64</v>
      </c>
      <c r="CL270" s="38">
        <f t="shared" si="328"/>
        <v>10177297.27</v>
      </c>
      <c r="CM270" s="38">
        <f t="shared" si="328"/>
        <v>6369024.93</v>
      </c>
      <c r="CN270" s="38">
        <f t="shared" si="328"/>
        <v>188964662.25</v>
      </c>
      <c r="CO270" s="38">
        <f t="shared" si="328"/>
        <v>103514894.44</v>
      </c>
      <c r="CP270" s="38">
        <f t="shared" si="328"/>
        <v>8724654.68</v>
      </c>
      <c r="CQ270" s="38">
        <f t="shared" si="328"/>
        <v>10705387.35</v>
      </c>
      <c r="CR270" s="38">
        <f t="shared" si="328"/>
        <v>2320300.03</v>
      </c>
      <c r="CS270" s="38">
        <f t="shared" si="328"/>
        <v>3121144</v>
      </c>
      <c r="CT270" s="38">
        <f t="shared" si="328"/>
        <v>1467376.23</v>
      </c>
      <c r="CU270" s="38">
        <f t="shared" si="328"/>
        <v>3020229.6</v>
      </c>
      <c r="CV270" s="38">
        <f t="shared" si="328"/>
        <v>778651.68</v>
      </c>
      <c r="CW270" s="38">
        <f t="shared" si="328"/>
        <v>2115961.33</v>
      </c>
      <c r="CX270" s="38">
        <f t="shared" si="328"/>
        <v>3712253.91</v>
      </c>
      <c r="CY270" s="38">
        <f t="shared" si="328"/>
        <v>1659822.77</v>
      </c>
      <c r="CZ270" s="38">
        <f t="shared" si="328"/>
        <v>16237447</v>
      </c>
      <c r="DA270" s="38">
        <f t="shared" si="328"/>
        <v>2189501.8200000003</v>
      </c>
      <c r="DB270" s="38">
        <f t="shared" si="328"/>
        <v>2975385.95</v>
      </c>
      <c r="DC270" s="38">
        <f t="shared" si="328"/>
        <v>2152864.2</v>
      </c>
      <c r="DD270" s="38">
        <f t="shared" si="328"/>
        <v>1703012.03</v>
      </c>
      <c r="DE270" s="38">
        <f t="shared" si="328"/>
        <v>3738379.24</v>
      </c>
      <c r="DF270" s="38">
        <f t="shared" si="328"/>
        <v>152158847.65</v>
      </c>
      <c r="DG270" s="38">
        <f t="shared" si="328"/>
        <v>1408815.29</v>
      </c>
      <c r="DH270" s="38">
        <f t="shared" si="328"/>
        <v>15696920.66</v>
      </c>
      <c r="DI270" s="38">
        <f t="shared" si="328"/>
        <v>19986644.42</v>
      </c>
      <c r="DJ270" s="38">
        <f t="shared" si="328"/>
        <v>5279591.7299999995</v>
      </c>
      <c r="DK270" s="38">
        <f t="shared" si="328"/>
        <v>3408377.43</v>
      </c>
      <c r="DL270" s="38">
        <f t="shared" si="328"/>
        <v>44746120.830000006</v>
      </c>
      <c r="DM270" s="38">
        <f t="shared" si="328"/>
        <v>3304754.44</v>
      </c>
      <c r="DN270" s="38">
        <f t="shared" si="328"/>
        <v>10815101.81</v>
      </c>
      <c r="DO270" s="38">
        <f t="shared" si="328"/>
        <v>22373724.52</v>
      </c>
      <c r="DP270" s="38">
        <f t="shared" si="328"/>
        <v>2423335.29</v>
      </c>
      <c r="DQ270" s="38">
        <f t="shared" si="328"/>
        <v>4115217.49</v>
      </c>
      <c r="DR270" s="38">
        <f t="shared" si="328"/>
        <v>10159023.02</v>
      </c>
      <c r="DS270" s="38">
        <f t="shared" si="328"/>
        <v>6704743.47</v>
      </c>
      <c r="DT270" s="38">
        <f t="shared" si="328"/>
        <v>2238635.03</v>
      </c>
      <c r="DU270" s="38">
        <f t="shared" si="328"/>
        <v>3508138.63</v>
      </c>
      <c r="DV270" s="38">
        <f t="shared" si="328"/>
        <v>2373696.5</v>
      </c>
      <c r="DW270" s="38">
        <f t="shared" si="328"/>
        <v>3290183.5</v>
      </c>
      <c r="DX270" s="38">
        <f t="shared" si="328"/>
        <v>2738964.17</v>
      </c>
      <c r="DY270" s="38">
        <f t="shared" si="328"/>
        <v>3456311.5700000003</v>
      </c>
      <c r="DZ270" s="38">
        <f t="shared" si="328"/>
        <v>8631229.1</v>
      </c>
      <c r="EA270" s="38">
        <f t="shared" si="328"/>
        <v>4383534.29</v>
      </c>
      <c r="EB270" s="38">
        <f aca="true" t="shared" si="329" ref="EB270:FX270">+EB241</f>
        <v>4629226.54</v>
      </c>
      <c r="EC270" s="38">
        <f t="shared" si="329"/>
        <v>2723702.2</v>
      </c>
      <c r="ED270" s="38">
        <f t="shared" si="329"/>
        <v>15845463.370000001</v>
      </c>
      <c r="EE270" s="38">
        <f t="shared" si="329"/>
        <v>2474174.06</v>
      </c>
      <c r="EF270" s="38">
        <f t="shared" si="329"/>
        <v>11756057.39</v>
      </c>
      <c r="EG270" s="38">
        <f t="shared" si="329"/>
        <v>2637412.7899999996</v>
      </c>
      <c r="EH270" s="38">
        <f t="shared" si="329"/>
        <v>2450869.03</v>
      </c>
      <c r="EI270" s="38">
        <f t="shared" si="329"/>
        <v>125233023.44999999</v>
      </c>
      <c r="EJ270" s="38">
        <f t="shared" si="329"/>
        <v>60534883.86</v>
      </c>
      <c r="EK270" s="38">
        <f t="shared" si="329"/>
        <v>4984688.84</v>
      </c>
      <c r="EL270" s="38">
        <f t="shared" si="329"/>
        <v>3552981.04</v>
      </c>
      <c r="EM270" s="38">
        <f t="shared" si="329"/>
        <v>4557746.82</v>
      </c>
      <c r="EN270" s="38">
        <f t="shared" si="329"/>
        <v>8727079.86</v>
      </c>
      <c r="EO270" s="38">
        <f t="shared" si="329"/>
        <v>3707658.49</v>
      </c>
      <c r="EP270" s="38">
        <f t="shared" si="329"/>
        <v>3696665.71</v>
      </c>
      <c r="EQ270" s="38">
        <f t="shared" si="329"/>
        <v>16599978.32</v>
      </c>
      <c r="ER270" s="38">
        <f t="shared" si="329"/>
        <v>3662135.94</v>
      </c>
      <c r="ES270" s="38">
        <f t="shared" si="329"/>
        <v>1589331.6800000002</v>
      </c>
      <c r="ET270" s="38">
        <f t="shared" si="329"/>
        <v>2580316</v>
      </c>
      <c r="EU270" s="38">
        <f t="shared" si="329"/>
        <v>4929640.609999999</v>
      </c>
      <c r="EV270" s="38">
        <f t="shared" si="329"/>
        <v>1075008.4200000002</v>
      </c>
      <c r="EW270" s="38">
        <f t="shared" si="329"/>
        <v>7344947.38</v>
      </c>
      <c r="EX270" s="38">
        <f t="shared" si="329"/>
        <v>2922684.07</v>
      </c>
      <c r="EY270" s="38">
        <f t="shared" si="329"/>
        <v>6214037.29</v>
      </c>
      <c r="EZ270" s="38">
        <f t="shared" si="329"/>
        <v>1706561.2400000002</v>
      </c>
      <c r="FA270" s="38">
        <f t="shared" si="329"/>
        <v>22813363.19</v>
      </c>
      <c r="FB270" s="38">
        <f t="shared" si="329"/>
        <v>3560913.92</v>
      </c>
      <c r="FC270" s="38">
        <f t="shared" si="329"/>
        <v>18955011.03</v>
      </c>
      <c r="FD270" s="38">
        <f t="shared" si="329"/>
        <v>3347442.01</v>
      </c>
      <c r="FE270" s="38">
        <f t="shared" si="329"/>
        <v>1418568.33</v>
      </c>
      <c r="FF270" s="38">
        <f t="shared" si="329"/>
        <v>2235751.84</v>
      </c>
      <c r="FG270" s="38">
        <f t="shared" si="329"/>
        <v>1506529.33</v>
      </c>
      <c r="FH270" s="38">
        <f t="shared" si="329"/>
        <v>1335988.3900000001</v>
      </c>
      <c r="FI270" s="38">
        <f t="shared" si="329"/>
        <v>13344031.09</v>
      </c>
      <c r="FJ270" s="38">
        <f t="shared" si="329"/>
        <v>12617114.28</v>
      </c>
      <c r="FK270" s="38">
        <f t="shared" si="329"/>
        <v>15594082.950000001</v>
      </c>
      <c r="FL270" s="38">
        <f t="shared" si="329"/>
        <v>30450530.34</v>
      </c>
      <c r="FM270" s="38">
        <f t="shared" si="329"/>
        <v>21701797.14</v>
      </c>
      <c r="FN270" s="38">
        <f t="shared" si="329"/>
        <v>137005652.19</v>
      </c>
      <c r="FO270" s="38">
        <f t="shared" si="329"/>
        <v>8283197.66</v>
      </c>
      <c r="FP270" s="38">
        <f t="shared" si="329"/>
        <v>17355363.84</v>
      </c>
      <c r="FQ270" s="38">
        <f t="shared" si="329"/>
        <v>6554952.84</v>
      </c>
      <c r="FR270" s="38">
        <f t="shared" si="329"/>
        <v>1935403.21</v>
      </c>
      <c r="FS270" s="38">
        <f t="shared" si="329"/>
        <v>2070276</v>
      </c>
      <c r="FT270" s="38">
        <f t="shared" si="329"/>
        <v>1368176.6500000001</v>
      </c>
      <c r="FU270" s="38">
        <f t="shared" si="329"/>
        <v>6414020.53</v>
      </c>
      <c r="FV270" s="38">
        <f t="shared" si="329"/>
        <v>5299574.19</v>
      </c>
      <c r="FW270" s="38">
        <f t="shared" si="329"/>
        <v>1870871.78</v>
      </c>
      <c r="FX270" s="38">
        <f t="shared" si="329"/>
        <v>1248662.56</v>
      </c>
      <c r="FY270" s="38"/>
      <c r="FZ270" s="124">
        <f>SUM(C270:FX270)</f>
        <v>6006480948.509997</v>
      </c>
      <c r="GA270" s="2"/>
      <c r="GB270" s="124">
        <v>6006480948.509997</v>
      </c>
      <c r="GC270" s="40">
        <f>GC271</f>
        <v>5229560346.170018</v>
      </c>
      <c r="GD270" s="38">
        <f>GC270-GB270</f>
        <v>-776920602.3399792</v>
      </c>
      <c r="GE270" s="116">
        <f>GD270/GB270</f>
        <v>-0.12934705179289824</v>
      </c>
      <c r="GF270" s="125"/>
      <c r="GG270" s="5"/>
      <c r="GH270" s="12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186" s="5" customFormat="1" ht="15">
      <c r="A271" s="11" t="s">
        <v>622</v>
      </c>
      <c r="B271" s="2" t="s">
        <v>623</v>
      </c>
      <c r="C271" s="38">
        <f aca="true" t="shared" si="330" ref="C271:BN271">ROUND(C255*C42,2)</f>
        <v>11830715.26</v>
      </c>
      <c r="D271" s="38">
        <f t="shared" si="330"/>
        <v>46725449.86</v>
      </c>
      <c r="E271" s="38">
        <f t="shared" si="330"/>
        <v>13747723.64</v>
      </c>
      <c r="F271" s="38">
        <f t="shared" si="330"/>
        <v>20417601.34</v>
      </c>
      <c r="G271" s="38">
        <f t="shared" si="330"/>
        <v>1869445.19</v>
      </c>
      <c r="H271" s="38">
        <f t="shared" si="330"/>
        <v>2082790.53</v>
      </c>
      <c r="I271" s="38">
        <f t="shared" si="330"/>
        <v>13840338.24</v>
      </c>
      <c r="J271" s="38">
        <f t="shared" si="330"/>
        <v>3273229.33</v>
      </c>
      <c r="K271" s="38">
        <f t="shared" si="330"/>
        <v>641116.46</v>
      </c>
      <c r="L271" s="38">
        <f t="shared" si="330"/>
        <v>8864906.06</v>
      </c>
      <c r="M271" s="38">
        <f t="shared" si="330"/>
        <v>3110404.32</v>
      </c>
      <c r="N271" s="38">
        <f t="shared" si="330"/>
        <v>110341095.25</v>
      </c>
      <c r="O271" s="38">
        <f t="shared" si="330"/>
        <v>31933716.96</v>
      </c>
      <c r="P271" s="38">
        <f t="shared" si="330"/>
        <v>610587.18</v>
      </c>
      <c r="Q271" s="38">
        <f t="shared" si="330"/>
        <v>45380744.54</v>
      </c>
      <c r="R271" s="38">
        <f t="shared" si="330"/>
        <v>880882.63</v>
      </c>
      <c r="S271" s="38">
        <f t="shared" si="330"/>
        <v>6011474.85</v>
      </c>
      <c r="T271" s="38">
        <f t="shared" si="330"/>
        <v>497432.53</v>
      </c>
      <c r="U271" s="38">
        <f t="shared" si="330"/>
        <v>195532.96</v>
      </c>
      <c r="V271" s="38">
        <f t="shared" si="330"/>
        <v>574733.39</v>
      </c>
      <c r="W271" s="39">
        <f t="shared" si="330"/>
        <v>137981.02</v>
      </c>
      <c r="X271" s="38">
        <f t="shared" si="330"/>
        <v>123571.68</v>
      </c>
      <c r="Y271" s="38">
        <f t="shared" si="330"/>
        <v>1014304.87</v>
      </c>
      <c r="Z271" s="38">
        <f t="shared" si="330"/>
        <v>355990.89</v>
      </c>
      <c r="AA271" s="38">
        <f t="shared" si="330"/>
        <v>58451392.78</v>
      </c>
      <c r="AB271" s="38">
        <f t="shared" si="330"/>
        <v>118307204.18</v>
      </c>
      <c r="AC271" s="38">
        <f t="shared" si="330"/>
        <v>2778115.82</v>
      </c>
      <c r="AD271" s="38">
        <f t="shared" si="330"/>
        <v>2907661.86</v>
      </c>
      <c r="AE271" s="38">
        <f t="shared" si="330"/>
        <v>418632.91</v>
      </c>
      <c r="AF271" s="38">
        <f t="shared" si="330"/>
        <v>630103.75</v>
      </c>
      <c r="AG271" s="38">
        <f t="shared" si="330"/>
        <v>6852731.52</v>
      </c>
      <c r="AH271" s="38">
        <f t="shared" si="330"/>
        <v>449520.36</v>
      </c>
      <c r="AI271" s="38">
        <f t="shared" si="330"/>
        <v>182333.05</v>
      </c>
      <c r="AJ271" s="38">
        <f t="shared" si="330"/>
        <v>502929.72</v>
      </c>
      <c r="AK271" s="38">
        <f t="shared" si="330"/>
        <v>1053090.82</v>
      </c>
      <c r="AL271" s="38">
        <f t="shared" si="330"/>
        <v>1750905.96</v>
      </c>
      <c r="AM271" s="38">
        <f t="shared" si="330"/>
        <v>584032.83</v>
      </c>
      <c r="AN271" s="38">
        <f t="shared" si="330"/>
        <v>2204670.95</v>
      </c>
      <c r="AO271" s="38">
        <f t="shared" si="330"/>
        <v>9634593.18</v>
      </c>
      <c r="AP271" s="38">
        <f t="shared" si="330"/>
        <v>260539066.08</v>
      </c>
      <c r="AQ271" s="38">
        <f t="shared" si="330"/>
        <v>1425353.05</v>
      </c>
      <c r="AR271" s="38">
        <f t="shared" si="330"/>
        <v>115261142.96</v>
      </c>
      <c r="AS271" s="38">
        <f t="shared" si="330"/>
        <v>29340482.12</v>
      </c>
      <c r="AT271" s="38">
        <f t="shared" si="330"/>
        <v>4101642.64</v>
      </c>
      <c r="AU271" s="38">
        <f t="shared" si="330"/>
        <v>526532.07</v>
      </c>
      <c r="AV271" s="38">
        <f t="shared" si="330"/>
        <v>339339.94</v>
      </c>
      <c r="AW271" s="38">
        <f t="shared" si="330"/>
        <v>347497.5</v>
      </c>
      <c r="AX271" s="38">
        <f t="shared" si="330"/>
        <v>208538.92</v>
      </c>
      <c r="AY271" s="38">
        <f t="shared" si="330"/>
        <v>570457.35</v>
      </c>
      <c r="AZ271" s="38">
        <f t="shared" si="330"/>
        <v>10148576.05</v>
      </c>
      <c r="BA271" s="38">
        <f t="shared" si="330"/>
        <v>6413673.68</v>
      </c>
      <c r="BB271" s="38">
        <f t="shared" si="330"/>
        <v>2454776.29</v>
      </c>
      <c r="BC271" s="38">
        <f t="shared" si="330"/>
        <v>55433960.87</v>
      </c>
      <c r="BD271" s="38">
        <f t="shared" si="330"/>
        <v>10043797.5</v>
      </c>
      <c r="BE271" s="38">
        <f t="shared" si="330"/>
        <v>2525238.15</v>
      </c>
      <c r="BF271" s="38">
        <f t="shared" si="330"/>
        <v>35136157.27</v>
      </c>
      <c r="BG271" s="38">
        <f t="shared" si="330"/>
        <v>722219.22</v>
      </c>
      <c r="BH271" s="38">
        <f t="shared" si="330"/>
        <v>810878.36</v>
      </c>
      <c r="BI271" s="38">
        <f t="shared" si="330"/>
        <v>331999.2</v>
      </c>
      <c r="BJ271" s="38">
        <f t="shared" si="330"/>
        <v>9756999.24</v>
      </c>
      <c r="BK271" s="38">
        <f t="shared" si="330"/>
        <v>16106109.15</v>
      </c>
      <c r="BL271" s="38">
        <f t="shared" si="330"/>
        <v>88731.99</v>
      </c>
      <c r="BM271" s="38">
        <f t="shared" si="330"/>
        <v>302758.73</v>
      </c>
      <c r="BN271" s="38">
        <f t="shared" si="330"/>
        <v>6149274.84</v>
      </c>
      <c r="BO271" s="38">
        <f aca="true" t="shared" si="331" ref="BO271:DZ271">ROUND(BO255*BO42,2)</f>
        <v>2298324.17</v>
      </c>
      <c r="BP271" s="38">
        <f t="shared" si="331"/>
        <v>1220598.82</v>
      </c>
      <c r="BQ271" s="38">
        <f t="shared" si="331"/>
        <v>21916229.88</v>
      </c>
      <c r="BR271" s="38">
        <f t="shared" si="331"/>
        <v>6536463.2</v>
      </c>
      <c r="BS271" s="38">
        <f t="shared" si="331"/>
        <v>3077728.44</v>
      </c>
      <c r="BT271" s="38">
        <f t="shared" si="331"/>
        <v>1231048.43</v>
      </c>
      <c r="BU271" s="38">
        <f t="shared" si="331"/>
        <v>3520601.51</v>
      </c>
      <c r="BV271" s="38">
        <f t="shared" si="331"/>
        <v>6706796.02</v>
      </c>
      <c r="BW271" s="38">
        <f t="shared" si="331"/>
        <v>8923275.52</v>
      </c>
      <c r="BX271" s="38">
        <f t="shared" si="331"/>
        <v>983856.43</v>
      </c>
      <c r="BY271" s="38">
        <f t="shared" si="331"/>
        <v>2030839.37</v>
      </c>
      <c r="BZ271" s="38">
        <f t="shared" si="331"/>
        <v>993794.24</v>
      </c>
      <c r="CA271" s="38">
        <f t="shared" si="331"/>
        <v>887148.08</v>
      </c>
      <c r="CB271" s="38">
        <f t="shared" si="331"/>
        <v>182906573.85</v>
      </c>
      <c r="CC271" s="38">
        <f t="shared" si="331"/>
        <v>463465.84</v>
      </c>
      <c r="CD271" s="38">
        <f t="shared" si="331"/>
        <v>334303.03</v>
      </c>
      <c r="CE271" s="38">
        <f t="shared" si="331"/>
        <v>527885.32</v>
      </c>
      <c r="CF271" s="38">
        <f t="shared" si="331"/>
        <v>320235.92</v>
      </c>
      <c r="CG271" s="38">
        <f t="shared" si="331"/>
        <v>410753.38</v>
      </c>
      <c r="CH271" s="38">
        <f t="shared" si="331"/>
        <v>329873.61</v>
      </c>
      <c r="CI271" s="38">
        <f t="shared" si="331"/>
        <v>1826175.33</v>
      </c>
      <c r="CJ271" s="38">
        <f t="shared" si="331"/>
        <v>2739457.21</v>
      </c>
      <c r="CK271" s="38">
        <f t="shared" si="331"/>
        <v>10331950.88</v>
      </c>
      <c r="CL271" s="38">
        <f t="shared" si="331"/>
        <v>2531700.77</v>
      </c>
      <c r="CM271" s="38">
        <f t="shared" si="331"/>
        <v>1274646.25</v>
      </c>
      <c r="CN271" s="38">
        <f t="shared" si="331"/>
        <v>63381414.74</v>
      </c>
      <c r="CO271" s="38">
        <f t="shared" si="331"/>
        <v>28576360.6</v>
      </c>
      <c r="CP271" s="38">
        <f t="shared" si="331"/>
        <v>7349015.17</v>
      </c>
      <c r="CQ271" s="38">
        <f t="shared" si="331"/>
        <v>1568972.38</v>
      </c>
      <c r="CR271" s="38">
        <f t="shared" si="331"/>
        <v>475702.43</v>
      </c>
      <c r="CS271" s="38">
        <f t="shared" si="331"/>
        <v>1046934.42</v>
      </c>
      <c r="CT271" s="38">
        <f t="shared" si="331"/>
        <v>363289.9</v>
      </c>
      <c r="CU271" s="38">
        <f t="shared" si="331"/>
        <v>255458.58</v>
      </c>
      <c r="CV271" s="38">
        <f t="shared" si="331"/>
        <v>158409.62</v>
      </c>
      <c r="CW271" s="38">
        <f t="shared" si="331"/>
        <v>889717.37</v>
      </c>
      <c r="CX271" s="38">
        <f t="shared" si="331"/>
        <v>877155.47</v>
      </c>
      <c r="CY271" s="38">
        <f t="shared" si="331"/>
        <v>180564.28</v>
      </c>
      <c r="CZ271" s="38">
        <f t="shared" si="331"/>
        <v>4553809.2</v>
      </c>
      <c r="DA271" s="38">
        <f t="shared" si="331"/>
        <v>247398.84</v>
      </c>
      <c r="DB271" s="38">
        <f t="shared" si="331"/>
        <v>421660.73</v>
      </c>
      <c r="DC271" s="38">
        <f t="shared" si="331"/>
        <v>1077831.07</v>
      </c>
      <c r="DD271" s="38">
        <f t="shared" si="331"/>
        <v>1616222.2</v>
      </c>
      <c r="DE271" s="38">
        <f t="shared" si="331"/>
        <v>2558851.38</v>
      </c>
      <c r="DF271" s="38">
        <f t="shared" si="331"/>
        <v>42077603.19</v>
      </c>
      <c r="DG271" s="38">
        <f t="shared" si="331"/>
        <v>759740.88</v>
      </c>
      <c r="DH271" s="38">
        <f t="shared" si="331"/>
        <v>9992685.39</v>
      </c>
      <c r="DI271" s="38">
        <f t="shared" si="331"/>
        <v>9001824.01</v>
      </c>
      <c r="DJ271" s="38">
        <f t="shared" si="331"/>
        <v>1268915.61</v>
      </c>
      <c r="DK271" s="38">
        <f t="shared" si="331"/>
        <v>803311.61</v>
      </c>
      <c r="DL271" s="38">
        <f t="shared" si="331"/>
        <v>11469551.92</v>
      </c>
      <c r="DM271" s="38">
        <f t="shared" si="331"/>
        <v>888583.82</v>
      </c>
      <c r="DN271" s="38">
        <f t="shared" si="331"/>
        <v>4672463.37</v>
      </c>
      <c r="DO271" s="38">
        <f t="shared" si="331"/>
        <v>5238150.66</v>
      </c>
      <c r="DP271" s="38">
        <f t="shared" si="331"/>
        <v>352894.59</v>
      </c>
      <c r="DQ271" s="38">
        <f t="shared" si="331"/>
        <v>1111303.88</v>
      </c>
      <c r="DR271" s="38">
        <f t="shared" si="331"/>
        <v>1408748.46</v>
      </c>
      <c r="DS271" s="38">
        <f t="shared" si="331"/>
        <v>781852.29</v>
      </c>
      <c r="DT271" s="38">
        <f t="shared" si="331"/>
        <v>151756.6</v>
      </c>
      <c r="DU271" s="38">
        <f t="shared" si="331"/>
        <v>491817.34</v>
      </c>
      <c r="DV271" s="38">
        <f t="shared" si="331"/>
        <v>120689.57</v>
      </c>
      <c r="DW271" s="38">
        <f t="shared" si="331"/>
        <v>328335.12</v>
      </c>
      <c r="DX271" s="38">
        <f t="shared" si="331"/>
        <v>1041954.91</v>
      </c>
      <c r="DY271" s="38">
        <f t="shared" si="331"/>
        <v>1549202.89</v>
      </c>
      <c r="DZ271" s="38">
        <f t="shared" si="331"/>
        <v>2064565.51</v>
      </c>
      <c r="EA271" s="38">
        <f aca="true" t="shared" si="332" ref="EA271:FX271">ROUND(EA255*EA42,2)</f>
        <v>3941136.19</v>
      </c>
      <c r="EB271" s="38">
        <f t="shared" si="332"/>
        <v>1291073.58</v>
      </c>
      <c r="EC271" s="38">
        <f t="shared" si="332"/>
        <v>583785.22</v>
      </c>
      <c r="ED271" s="38">
        <f t="shared" si="332"/>
        <v>11266615.12</v>
      </c>
      <c r="EE271" s="38">
        <f t="shared" si="332"/>
        <v>308496.49</v>
      </c>
      <c r="EF271" s="38">
        <f t="shared" si="332"/>
        <v>1666513.8</v>
      </c>
      <c r="EG271" s="38">
        <f t="shared" si="332"/>
        <v>481285.02</v>
      </c>
      <c r="EH271" s="38">
        <f t="shared" si="332"/>
        <v>308738.64</v>
      </c>
      <c r="EI271" s="38">
        <f t="shared" si="332"/>
        <v>24953420.6</v>
      </c>
      <c r="EJ271" s="38">
        <f t="shared" si="332"/>
        <v>15026942.07</v>
      </c>
      <c r="EK271" s="38">
        <f t="shared" si="332"/>
        <v>4836078.73</v>
      </c>
      <c r="EL271" s="38">
        <f t="shared" si="332"/>
        <v>916681.37</v>
      </c>
      <c r="EM271" s="38">
        <f t="shared" si="332"/>
        <v>1487269.88</v>
      </c>
      <c r="EN271" s="38">
        <f t="shared" si="332"/>
        <v>1341120.67</v>
      </c>
      <c r="EO271" s="38">
        <f t="shared" si="332"/>
        <v>841640.84</v>
      </c>
      <c r="EP271" s="38">
        <f t="shared" si="332"/>
        <v>2013171.14</v>
      </c>
      <c r="EQ271" s="38">
        <f t="shared" si="332"/>
        <v>9006588.04</v>
      </c>
      <c r="ER271" s="38">
        <f t="shared" si="332"/>
        <v>2557248.33</v>
      </c>
      <c r="ES271" s="38">
        <f t="shared" si="332"/>
        <v>368255.59</v>
      </c>
      <c r="ET271" s="38">
        <f t="shared" si="332"/>
        <v>679943.89</v>
      </c>
      <c r="EU271" s="38">
        <f t="shared" si="332"/>
        <v>725677.16</v>
      </c>
      <c r="EV271" s="38">
        <f t="shared" si="332"/>
        <v>536326.22</v>
      </c>
      <c r="EW271" s="38">
        <f t="shared" si="332"/>
        <v>4876807.19</v>
      </c>
      <c r="EX271" s="38">
        <f t="shared" si="332"/>
        <v>234271.15</v>
      </c>
      <c r="EY271" s="38">
        <f t="shared" si="332"/>
        <v>728962.2</v>
      </c>
      <c r="EZ271" s="38">
        <f t="shared" si="332"/>
        <v>656121.93</v>
      </c>
      <c r="FA271" s="38">
        <f t="shared" si="332"/>
        <v>17012572.27</v>
      </c>
      <c r="FB271" s="38">
        <f t="shared" si="332"/>
        <v>2640116.55</v>
      </c>
      <c r="FC271" s="38">
        <f t="shared" si="332"/>
        <v>5640881.73</v>
      </c>
      <c r="FD271" s="38">
        <f t="shared" si="332"/>
        <v>930554.76</v>
      </c>
      <c r="FE271" s="38">
        <f t="shared" si="332"/>
        <v>481332.95</v>
      </c>
      <c r="FF271" s="38">
        <f t="shared" si="332"/>
        <v>395076.8</v>
      </c>
      <c r="FG271" s="38">
        <f t="shared" si="332"/>
        <v>171101.46</v>
      </c>
      <c r="FH271" s="38">
        <f t="shared" si="332"/>
        <v>453299.61</v>
      </c>
      <c r="FI271" s="38">
        <f t="shared" si="332"/>
        <v>5613505.73</v>
      </c>
      <c r="FJ271" s="38">
        <f t="shared" si="332"/>
        <v>4876953.19</v>
      </c>
      <c r="FK271" s="38">
        <f t="shared" si="332"/>
        <v>4316573.32</v>
      </c>
      <c r="FL271" s="38">
        <f t="shared" si="332"/>
        <v>12578021.55</v>
      </c>
      <c r="FM271" s="38">
        <f t="shared" si="332"/>
        <v>5047557.77</v>
      </c>
      <c r="FN271" s="38">
        <f t="shared" si="332"/>
        <v>25556386.68</v>
      </c>
      <c r="FO271" s="38">
        <f t="shared" si="332"/>
        <v>4632565.38</v>
      </c>
      <c r="FP271" s="38">
        <f t="shared" si="332"/>
        <v>4190737.15</v>
      </c>
      <c r="FQ271" s="38">
        <f t="shared" si="332"/>
        <v>2812150.27</v>
      </c>
      <c r="FR271" s="38">
        <f t="shared" si="332"/>
        <v>301121.72</v>
      </c>
      <c r="FS271" s="38">
        <f t="shared" si="332"/>
        <v>443215.87</v>
      </c>
      <c r="FT271" s="38">
        <f t="shared" si="332"/>
        <v>1298586.22</v>
      </c>
      <c r="FU271" s="38">
        <f t="shared" si="332"/>
        <v>2328185.23</v>
      </c>
      <c r="FV271" s="38">
        <f t="shared" si="332"/>
        <v>1685557.4</v>
      </c>
      <c r="FW271" s="38">
        <f t="shared" si="332"/>
        <v>456799.57</v>
      </c>
      <c r="FX271" s="38">
        <f t="shared" si="332"/>
        <v>409461.89</v>
      </c>
      <c r="FY271" s="38"/>
      <c r="FZ271" s="124">
        <f>SUM(C271:FX271)</f>
        <v>1771659823.4700003</v>
      </c>
      <c r="GA271"/>
      <c r="GB271" s="124">
        <v>1771659823.4700003</v>
      </c>
      <c r="GC271" s="40">
        <v>5229560346.170018</v>
      </c>
      <c r="GD271" s="40"/>
    </row>
    <row r="272" spans="1:256" s="5" customFormat="1" ht="15">
      <c r="A272" s="11" t="s">
        <v>624</v>
      </c>
      <c r="B272" s="2" t="s">
        <v>625</v>
      </c>
      <c r="C272" s="38">
        <f aca="true" t="shared" si="333" ref="C272:BN272">C41</f>
        <v>817980.6</v>
      </c>
      <c r="D272" s="38">
        <f t="shared" si="333"/>
        <v>3124264.37</v>
      </c>
      <c r="E272" s="38">
        <f t="shared" si="333"/>
        <v>969303.75</v>
      </c>
      <c r="F272" s="38">
        <f t="shared" si="333"/>
        <v>1390443.4</v>
      </c>
      <c r="G272" s="38">
        <f t="shared" si="333"/>
        <v>125770.91</v>
      </c>
      <c r="H272" s="38">
        <f t="shared" si="333"/>
        <v>106595.75</v>
      </c>
      <c r="I272" s="38">
        <f t="shared" si="333"/>
        <v>952499.41</v>
      </c>
      <c r="J272" s="38">
        <f t="shared" si="333"/>
        <v>319379.67</v>
      </c>
      <c r="K272" s="38">
        <f t="shared" si="333"/>
        <v>40343.2</v>
      </c>
      <c r="L272" s="38">
        <f t="shared" si="333"/>
        <v>579001.69</v>
      </c>
      <c r="M272" s="38">
        <f t="shared" si="333"/>
        <v>236785.22</v>
      </c>
      <c r="N272" s="38">
        <f t="shared" si="333"/>
        <v>8183888.11</v>
      </c>
      <c r="O272" s="38">
        <f t="shared" si="333"/>
        <v>2106857.45</v>
      </c>
      <c r="P272" s="38">
        <f t="shared" si="333"/>
        <v>37391.5</v>
      </c>
      <c r="Q272" s="38">
        <f t="shared" si="333"/>
        <v>2963491.5</v>
      </c>
      <c r="R272" s="38">
        <f t="shared" si="333"/>
        <v>57155.07</v>
      </c>
      <c r="S272" s="38">
        <f t="shared" si="333"/>
        <v>462162.49</v>
      </c>
      <c r="T272" s="38">
        <f t="shared" si="333"/>
        <v>72332.7</v>
      </c>
      <c r="U272" s="38">
        <f t="shared" si="333"/>
        <v>20397.1</v>
      </c>
      <c r="V272" s="38">
        <f t="shared" si="333"/>
        <v>73361.62</v>
      </c>
      <c r="W272" s="39">
        <f t="shared" si="333"/>
        <v>19143.08</v>
      </c>
      <c r="X272" s="38">
        <f t="shared" si="333"/>
        <v>16368.99</v>
      </c>
      <c r="Y272" s="38">
        <f t="shared" si="333"/>
        <v>76820.38</v>
      </c>
      <c r="Z272" s="38">
        <f t="shared" si="333"/>
        <v>35969.08</v>
      </c>
      <c r="AA272" s="38">
        <f t="shared" si="333"/>
        <v>3125543.96</v>
      </c>
      <c r="AB272" s="38">
        <f t="shared" si="333"/>
        <v>5729920.53</v>
      </c>
      <c r="AC272" s="38">
        <f t="shared" si="333"/>
        <v>319909.35</v>
      </c>
      <c r="AD272" s="38">
        <f t="shared" si="333"/>
        <v>260201.73</v>
      </c>
      <c r="AE272" s="38">
        <f t="shared" si="333"/>
        <v>45453.39</v>
      </c>
      <c r="AF272" s="38">
        <f t="shared" si="333"/>
        <v>52603.86</v>
      </c>
      <c r="AG272" s="38">
        <f t="shared" si="333"/>
        <v>234716.89</v>
      </c>
      <c r="AH272" s="38">
        <f t="shared" si="333"/>
        <v>112026.27</v>
      </c>
      <c r="AI272" s="38">
        <f t="shared" si="333"/>
        <v>29268.17</v>
      </c>
      <c r="AJ272" s="38">
        <f t="shared" si="333"/>
        <v>91026.53</v>
      </c>
      <c r="AK272" s="38">
        <f t="shared" si="333"/>
        <v>49758.61</v>
      </c>
      <c r="AL272" s="38">
        <f t="shared" si="333"/>
        <v>75892.06</v>
      </c>
      <c r="AM272" s="38">
        <f t="shared" si="333"/>
        <v>63266.24</v>
      </c>
      <c r="AN272" s="38">
        <f t="shared" si="333"/>
        <v>225469.32</v>
      </c>
      <c r="AO272" s="38">
        <f t="shared" si="333"/>
        <v>1172351.35</v>
      </c>
      <c r="AP272" s="38">
        <f t="shared" si="333"/>
        <v>16900800.19</v>
      </c>
      <c r="AQ272" s="38">
        <f t="shared" si="333"/>
        <v>66451.69</v>
      </c>
      <c r="AR272" s="38">
        <f t="shared" si="333"/>
        <v>8543931.17</v>
      </c>
      <c r="AS272" s="38">
        <f t="shared" si="333"/>
        <v>1386425.64</v>
      </c>
      <c r="AT272" s="38">
        <f t="shared" si="333"/>
        <v>590407.87</v>
      </c>
      <c r="AU272" s="38">
        <f t="shared" si="333"/>
        <v>74942.28</v>
      </c>
      <c r="AV272" s="38">
        <f t="shared" si="333"/>
        <v>44946.99</v>
      </c>
      <c r="AW272" s="38">
        <f t="shared" si="333"/>
        <v>49231.01</v>
      </c>
      <c r="AX272" s="38">
        <f t="shared" si="333"/>
        <v>28942.39</v>
      </c>
      <c r="AY272" s="38">
        <f t="shared" si="333"/>
        <v>62372.17</v>
      </c>
      <c r="AZ272" s="38">
        <f t="shared" si="333"/>
        <v>995955.7</v>
      </c>
      <c r="BA272" s="38">
        <f t="shared" si="333"/>
        <v>691876.42</v>
      </c>
      <c r="BB272" s="38">
        <f t="shared" si="333"/>
        <v>283850.7</v>
      </c>
      <c r="BC272" s="38">
        <f t="shared" si="333"/>
        <v>5577200.72</v>
      </c>
      <c r="BD272" s="38">
        <f t="shared" si="333"/>
        <v>954212.77</v>
      </c>
      <c r="BE272" s="38">
        <f t="shared" si="333"/>
        <v>242768.31</v>
      </c>
      <c r="BF272" s="38">
        <f t="shared" si="333"/>
        <v>3444984.42</v>
      </c>
      <c r="BG272" s="38">
        <f t="shared" si="333"/>
        <v>72128.79</v>
      </c>
      <c r="BH272" s="38">
        <f t="shared" si="333"/>
        <v>75662.63</v>
      </c>
      <c r="BI272" s="38">
        <f t="shared" si="333"/>
        <v>40220.88</v>
      </c>
      <c r="BJ272" s="38">
        <f t="shared" si="333"/>
        <v>964345.81</v>
      </c>
      <c r="BK272" s="38">
        <f t="shared" si="333"/>
        <v>1563200.5</v>
      </c>
      <c r="BL272" s="38">
        <f t="shared" si="333"/>
        <v>5690.08</v>
      </c>
      <c r="BM272" s="38">
        <f t="shared" si="333"/>
        <v>33944.82</v>
      </c>
      <c r="BN272" s="38">
        <f t="shared" si="333"/>
        <v>773939.77</v>
      </c>
      <c r="BO272" s="38">
        <f aca="true" t="shared" si="334" ref="BO272:DZ272">BO41</f>
        <v>338646.28</v>
      </c>
      <c r="BP272" s="38">
        <f t="shared" si="334"/>
        <v>141787.34</v>
      </c>
      <c r="BQ272" s="38">
        <f t="shared" si="334"/>
        <v>1158802.46</v>
      </c>
      <c r="BR272" s="38">
        <f t="shared" si="334"/>
        <v>319308.6</v>
      </c>
      <c r="BS272" s="38">
        <f t="shared" si="334"/>
        <v>123056.52</v>
      </c>
      <c r="BT272" s="38">
        <f t="shared" si="334"/>
        <v>63952.26</v>
      </c>
      <c r="BU272" s="38">
        <f t="shared" si="334"/>
        <v>116093.51</v>
      </c>
      <c r="BV272" s="38">
        <f t="shared" si="334"/>
        <v>328712.82</v>
      </c>
      <c r="BW272" s="38">
        <f t="shared" si="334"/>
        <v>475038.19</v>
      </c>
      <c r="BX272" s="38">
        <f t="shared" si="334"/>
        <v>45444.31</v>
      </c>
      <c r="BY272" s="38">
        <f t="shared" si="334"/>
        <v>152332.86</v>
      </c>
      <c r="BZ272" s="38">
        <f t="shared" si="334"/>
        <v>88674.54</v>
      </c>
      <c r="CA272" s="38">
        <f t="shared" si="334"/>
        <v>188971.02</v>
      </c>
      <c r="CB272" s="38">
        <f t="shared" si="334"/>
        <v>13153108.97</v>
      </c>
      <c r="CC272" s="38">
        <f t="shared" si="334"/>
        <v>49944.13</v>
      </c>
      <c r="CD272" s="38">
        <f t="shared" si="334"/>
        <v>44263.36</v>
      </c>
      <c r="CE272" s="38">
        <f t="shared" si="334"/>
        <v>56963.2</v>
      </c>
      <c r="CF272" s="38">
        <f t="shared" si="334"/>
        <v>48456.46</v>
      </c>
      <c r="CG272" s="38">
        <f t="shared" si="334"/>
        <v>44627.48</v>
      </c>
      <c r="CH272" s="38">
        <f t="shared" si="334"/>
        <v>37545.26</v>
      </c>
      <c r="CI272" s="38">
        <f t="shared" si="334"/>
        <v>225955.06</v>
      </c>
      <c r="CJ272" s="38">
        <f t="shared" si="334"/>
        <v>167065.79</v>
      </c>
      <c r="CK272" s="38">
        <f t="shared" si="334"/>
        <v>969920.58</v>
      </c>
      <c r="CL272" s="38">
        <f t="shared" si="334"/>
        <v>192125.09</v>
      </c>
      <c r="CM272" s="38">
        <f t="shared" si="334"/>
        <v>81400.55</v>
      </c>
      <c r="CN272" s="38">
        <f t="shared" si="334"/>
        <v>4236593.21</v>
      </c>
      <c r="CO272" s="38">
        <f t="shared" si="334"/>
        <v>2106762.36</v>
      </c>
      <c r="CP272" s="38">
        <f t="shared" si="334"/>
        <v>478593.07</v>
      </c>
      <c r="CQ272" s="38">
        <f t="shared" si="334"/>
        <v>188125.67</v>
      </c>
      <c r="CR272" s="38">
        <f t="shared" si="334"/>
        <v>65296.3</v>
      </c>
      <c r="CS272" s="38">
        <f t="shared" si="334"/>
        <v>117114.72</v>
      </c>
      <c r="CT272" s="38">
        <f t="shared" si="334"/>
        <v>48509.06</v>
      </c>
      <c r="CU272" s="38">
        <f t="shared" si="334"/>
        <v>20298.24</v>
      </c>
      <c r="CV272" s="38">
        <f t="shared" si="334"/>
        <v>20427.33</v>
      </c>
      <c r="CW272" s="38">
        <f t="shared" si="334"/>
        <v>75937.68</v>
      </c>
      <c r="CX272" s="38">
        <f t="shared" si="334"/>
        <v>98069.24</v>
      </c>
      <c r="CY272" s="38">
        <f t="shared" si="334"/>
        <v>14203.5</v>
      </c>
      <c r="CZ272" s="38">
        <f t="shared" si="334"/>
        <v>414577.61</v>
      </c>
      <c r="DA272" s="38">
        <f t="shared" si="334"/>
        <v>24315.21</v>
      </c>
      <c r="DB272" s="38">
        <f t="shared" si="334"/>
        <v>38968.47</v>
      </c>
      <c r="DC272" s="38">
        <f t="shared" si="334"/>
        <v>112203.79</v>
      </c>
      <c r="DD272" s="38">
        <f t="shared" si="334"/>
        <v>86511.77</v>
      </c>
      <c r="DE272" s="38">
        <f t="shared" si="334"/>
        <v>292979.33</v>
      </c>
      <c r="DF272" s="38">
        <f t="shared" si="334"/>
        <v>5712940.07</v>
      </c>
      <c r="DG272" s="38">
        <f t="shared" si="334"/>
        <v>69161.49</v>
      </c>
      <c r="DH272" s="38">
        <f t="shared" si="334"/>
        <v>597973.16</v>
      </c>
      <c r="DI272" s="38">
        <f t="shared" si="334"/>
        <v>763219.02</v>
      </c>
      <c r="DJ272" s="38">
        <f t="shared" si="334"/>
        <v>111094.58</v>
      </c>
      <c r="DK272" s="38">
        <f t="shared" si="334"/>
        <v>74390.35</v>
      </c>
      <c r="DL272" s="38">
        <f t="shared" si="334"/>
        <v>1175789.34</v>
      </c>
      <c r="DM272" s="38">
        <f t="shared" si="334"/>
        <v>84115.82</v>
      </c>
      <c r="DN272" s="38">
        <f t="shared" si="334"/>
        <v>347199.54</v>
      </c>
      <c r="DO272" s="38">
        <f t="shared" si="334"/>
        <v>481698.1</v>
      </c>
      <c r="DP272" s="38">
        <f t="shared" si="334"/>
        <v>34631.63</v>
      </c>
      <c r="DQ272" s="38">
        <f t="shared" si="334"/>
        <v>92948.26</v>
      </c>
      <c r="DR272" s="38">
        <f t="shared" si="334"/>
        <v>252726.9</v>
      </c>
      <c r="DS272" s="38">
        <f t="shared" si="334"/>
        <v>137107.92</v>
      </c>
      <c r="DT272" s="38">
        <f t="shared" si="334"/>
        <v>20728.42</v>
      </c>
      <c r="DU272" s="38">
        <f t="shared" si="334"/>
        <v>71262.18</v>
      </c>
      <c r="DV272" s="38">
        <f t="shared" si="334"/>
        <v>20604.32</v>
      </c>
      <c r="DW272" s="38">
        <f t="shared" si="334"/>
        <v>58284.26</v>
      </c>
      <c r="DX272" s="38">
        <f t="shared" si="334"/>
        <v>66494.01</v>
      </c>
      <c r="DY272" s="38">
        <f t="shared" si="334"/>
        <v>93318.69</v>
      </c>
      <c r="DZ272" s="38">
        <f t="shared" si="334"/>
        <v>220881.43</v>
      </c>
      <c r="EA272" s="38">
        <f aca="true" t="shared" si="335" ref="EA272:FX272">EA41</f>
        <v>350030.18</v>
      </c>
      <c r="EB272" s="38">
        <f t="shared" si="335"/>
        <v>158180.54</v>
      </c>
      <c r="EC272" s="38">
        <f t="shared" si="335"/>
        <v>71815.3</v>
      </c>
      <c r="ED272" s="38">
        <f t="shared" si="335"/>
        <v>448256.81</v>
      </c>
      <c r="EE272" s="38">
        <f t="shared" si="335"/>
        <v>38237.33</v>
      </c>
      <c r="EF272" s="38">
        <f t="shared" si="335"/>
        <v>220741.88</v>
      </c>
      <c r="EG272" s="38">
        <f t="shared" si="335"/>
        <v>49890.29</v>
      </c>
      <c r="EH272" s="38">
        <f t="shared" si="335"/>
        <v>33493.78</v>
      </c>
      <c r="EI272" s="38">
        <f t="shared" si="335"/>
        <v>1883466.54</v>
      </c>
      <c r="EJ272" s="38">
        <f t="shared" si="335"/>
        <v>1319405.05</v>
      </c>
      <c r="EK272" s="38">
        <f t="shared" si="335"/>
        <v>148516.52</v>
      </c>
      <c r="EL272" s="38">
        <f t="shared" si="335"/>
        <v>51094.05</v>
      </c>
      <c r="EM272" s="38">
        <f t="shared" si="335"/>
        <v>197064.87</v>
      </c>
      <c r="EN272" s="38">
        <f t="shared" si="335"/>
        <v>146750.04</v>
      </c>
      <c r="EO272" s="38">
        <f t="shared" si="335"/>
        <v>85893.79</v>
      </c>
      <c r="EP272" s="38">
        <f t="shared" si="335"/>
        <v>107589.36</v>
      </c>
      <c r="EQ272" s="38">
        <f t="shared" si="335"/>
        <v>668882.95</v>
      </c>
      <c r="ER272" s="38">
        <f t="shared" si="335"/>
        <v>177947.6</v>
      </c>
      <c r="ES272" s="38">
        <f t="shared" si="335"/>
        <v>35676.45</v>
      </c>
      <c r="ET272" s="38">
        <f t="shared" si="335"/>
        <v>63192.29</v>
      </c>
      <c r="EU272" s="38">
        <f t="shared" si="335"/>
        <v>57640.51</v>
      </c>
      <c r="EV272" s="38">
        <f t="shared" si="335"/>
        <v>26673.53</v>
      </c>
      <c r="EW272" s="38">
        <f t="shared" si="335"/>
        <v>144515.3</v>
      </c>
      <c r="EX272" s="38">
        <f t="shared" si="335"/>
        <v>10213.88</v>
      </c>
      <c r="EY272" s="38">
        <f t="shared" si="335"/>
        <v>58305.98</v>
      </c>
      <c r="EZ272" s="38">
        <f t="shared" si="335"/>
        <v>52797.93</v>
      </c>
      <c r="FA272" s="38">
        <f t="shared" si="335"/>
        <v>885220.35</v>
      </c>
      <c r="FB272" s="38">
        <f t="shared" si="335"/>
        <v>222203.13</v>
      </c>
      <c r="FC272" s="38">
        <f t="shared" si="335"/>
        <v>523047.41</v>
      </c>
      <c r="FD272" s="38">
        <f t="shared" si="335"/>
        <v>75244.75</v>
      </c>
      <c r="FE272" s="38">
        <f t="shared" si="335"/>
        <v>52663.61</v>
      </c>
      <c r="FF272" s="38">
        <f t="shared" si="335"/>
        <v>39328.99</v>
      </c>
      <c r="FG272" s="38">
        <f t="shared" si="335"/>
        <v>16625.44</v>
      </c>
      <c r="FH272" s="38">
        <f t="shared" si="335"/>
        <v>50211.89</v>
      </c>
      <c r="FI272" s="38">
        <f t="shared" si="335"/>
        <v>286809.62</v>
      </c>
      <c r="FJ272" s="38">
        <f t="shared" si="335"/>
        <v>276352.79</v>
      </c>
      <c r="FK272" s="38">
        <f t="shared" si="335"/>
        <v>266676.36</v>
      </c>
      <c r="FL272" s="38">
        <f t="shared" si="335"/>
        <v>880473.93</v>
      </c>
      <c r="FM272" s="38">
        <f t="shared" si="335"/>
        <v>304682.2</v>
      </c>
      <c r="FN272" s="38">
        <f t="shared" si="335"/>
        <v>1776799.95</v>
      </c>
      <c r="FO272" s="38">
        <f t="shared" si="335"/>
        <v>276486.7</v>
      </c>
      <c r="FP272" s="38">
        <f t="shared" si="335"/>
        <v>250838.16</v>
      </c>
      <c r="FQ272" s="38">
        <f t="shared" si="335"/>
        <v>173544.26</v>
      </c>
      <c r="FR272" s="38">
        <f t="shared" si="335"/>
        <v>16017.92</v>
      </c>
      <c r="FS272" s="38">
        <f t="shared" si="335"/>
        <v>23461.03</v>
      </c>
      <c r="FT272" s="38">
        <f t="shared" si="335"/>
        <v>69524.26</v>
      </c>
      <c r="FU272" s="38">
        <f t="shared" si="335"/>
        <v>196437.74</v>
      </c>
      <c r="FV272" s="38">
        <f t="shared" si="335"/>
        <v>142093.44</v>
      </c>
      <c r="FW272" s="38">
        <f t="shared" si="335"/>
        <v>40131.27</v>
      </c>
      <c r="FX272" s="38">
        <f t="shared" si="335"/>
        <v>31759.3</v>
      </c>
      <c r="FY272" s="38"/>
      <c r="FZ272" s="124">
        <f>SUM(C272:FX272)</f>
        <v>128864708.96000001</v>
      </c>
      <c r="GA272"/>
      <c r="GB272" s="124">
        <v>128864708.96000001</v>
      </c>
      <c r="GC272" s="40"/>
      <c r="GD272" s="38"/>
      <c r="GF272" s="40"/>
      <c r="GG272"/>
      <c r="GH272" s="40"/>
      <c r="GI272" s="38"/>
      <c r="GJ272" s="38"/>
      <c r="GK272" s="38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93" ht="15">
      <c r="A273" s="11" t="s">
        <v>626</v>
      </c>
      <c r="B273" s="2" t="s">
        <v>627</v>
      </c>
      <c r="C273" s="38">
        <f aca="true" t="shared" si="336" ref="C273:BN273">C270-C271-C272</f>
        <v>42373766.28</v>
      </c>
      <c r="D273" s="38">
        <f t="shared" si="336"/>
        <v>260841065.21999997</v>
      </c>
      <c r="E273" s="38">
        <f t="shared" si="336"/>
        <v>42467965.76</v>
      </c>
      <c r="F273" s="38">
        <f t="shared" si="336"/>
        <v>88679613.1</v>
      </c>
      <c r="G273" s="38">
        <f t="shared" si="336"/>
        <v>6032410.6899999995</v>
      </c>
      <c r="H273" s="38">
        <f t="shared" si="336"/>
        <v>5104107.85</v>
      </c>
      <c r="I273" s="38">
        <f t="shared" si="336"/>
        <v>80198254.29000002</v>
      </c>
      <c r="J273" s="38">
        <f t="shared" si="336"/>
        <v>11690586.78</v>
      </c>
      <c r="K273" s="38">
        <f t="shared" si="336"/>
        <v>2234642.2699999996</v>
      </c>
      <c r="L273" s="38">
        <f t="shared" si="336"/>
        <v>12992512.310000002</v>
      </c>
      <c r="M273" s="38">
        <f t="shared" si="336"/>
        <v>9603738.78</v>
      </c>
      <c r="N273" s="38">
        <f t="shared" si="336"/>
        <v>247774928.62</v>
      </c>
      <c r="O273" s="38">
        <f t="shared" si="336"/>
        <v>72875374.39</v>
      </c>
      <c r="P273" s="38">
        <f t="shared" si="336"/>
        <v>1532557.1999999997</v>
      </c>
      <c r="Q273" s="38">
        <f t="shared" si="336"/>
        <v>233566507.14000002</v>
      </c>
      <c r="R273" s="38">
        <f t="shared" si="336"/>
        <v>2967370.5300000003</v>
      </c>
      <c r="S273" s="38">
        <f t="shared" si="336"/>
        <v>4679229.970000001</v>
      </c>
      <c r="T273" s="38">
        <f t="shared" si="336"/>
        <v>1296119.11</v>
      </c>
      <c r="U273" s="38">
        <f t="shared" si="336"/>
        <v>772799.1100000001</v>
      </c>
      <c r="V273" s="38">
        <f t="shared" si="336"/>
        <v>2019284.0899999999</v>
      </c>
      <c r="W273" s="39">
        <f t="shared" si="336"/>
        <v>2110901.36</v>
      </c>
      <c r="X273" s="38">
        <f t="shared" si="336"/>
        <v>590279.53</v>
      </c>
      <c r="Y273" s="38">
        <f t="shared" si="336"/>
        <v>3157204.4899999993</v>
      </c>
      <c r="Z273" s="38">
        <f t="shared" si="336"/>
        <v>2240652.1899999995</v>
      </c>
      <c r="AA273" s="38">
        <f t="shared" si="336"/>
        <v>128387561.76</v>
      </c>
      <c r="AB273" s="38">
        <f t="shared" si="336"/>
        <v>83429628.03</v>
      </c>
      <c r="AC273" s="38">
        <f t="shared" si="336"/>
        <v>4116414.9500000007</v>
      </c>
      <c r="AD273" s="38">
        <f t="shared" si="336"/>
        <v>4750994.199999999</v>
      </c>
      <c r="AE273" s="38">
        <f t="shared" si="336"/>
        <v>1060182.5900000003</v>
      </c>
      <c r="AF273" s="38">
        <f t="shared" si="336"/>
        <v>1462954.0599999998</v>
      </c>
      <c r="AG273" s="38">
        <f t="shared" si="336"/>
        <v>266.5600000011036</v>
      </c>
      <c r="AH273" s="38">
        <f t="shared" si="336"/>
        <v>7201870.510000001</v>
      </c>
      <c r="AI273" s="38">
        <f t="shared" si="336"/>
        <v>2837052.85</v>
      </c>
      <c r="AJ273" s="38">
        <f t="shared" si="336"/>
        <v>2112880.6600000006</v>
      </c>
      <c r="AK273" s="38">
        <f t="shared" si="336"/>
        <v>1549300.6800000002</v>
      </c>
      <c r="AL273" s="38">
        <f t="shared" si="336"/>
        <v>986302.5299999998</v>
      </c>
      <c r="AM273" s="38">
        <f t="shared" si="336"/>
        <v>3323992.4299999997</v>
      </c>
      <c r="AN273" s="38">
        <f t="shared" si="336"/>
        <v>1250326.09</v>
      </c>
      <c r="AO273" s="38">
        <f t="shared" si="336"/>
        <v>25046231.96</v>
      </c>
      <c r="AP273" s="38">
        <f t="shared" si="336"/>
        <v>314677758.17</v>
      </c>
      <c r="AQ273" s="38">
        <f t="shared" si="336"/>
        <v>1324889.99</v>
      </c>
      <c r="AR273" s="38">
        <f t="shared" si="336"/>
        <v>301712976.14</v>
      </c>
      <c r="AS273" s="38">
        <f t="shared" si="336"/>
        <v>16700480.489999998</v>
      </c>
      <c r="AT273" s="38">
        <f t="shared" si="336"/>
        <v>14021102.1</v>
      </c>
      <c r="AU273" s="38">
        <f t="shared" si="336"/>
        <v>2832072.8600000003</v>
      </c>
      <c r="AV273" s="38">
        <f t="shared" si="336"/>
        <v>2767084.9299999997</v>
      </c>
      <c r="AW273" s="38">
        <f t="shared" si="336"/>
        <v>2218257.0600000005</v>
      </c>
      <c r="AX273" s="38">
        <f t="shared" si="336"/>
        <v>482376.69999999995</v>
      </c>
      <c r="AY273" s="38">
        <f t="shared" si="336"/>
        <v>4212787.850000001</v>
      </c>
      <c r="AZ273" s="38">
        <f t="shared" si="336"/>
        <v>66708167.29000001</v>
      </c>
      <c r="BA273" s="38">
        <f t="shared" si="336"/>
        <v>53417263.78</v>
      </c>
      <c r="BB273" s="38">
        <f t="shared" si="336"/>
        <v>48121145.71</v>
      </c>
      <c r="BC273" s="38">
        <f t="shared" si="336"/>
        <v>159151748.87</v>
      </c>
      <c r="BD273" s="38">
        <f t="shared" si="336"/>
        <v>20083275.51</v>
      </c>
      <c r="BE273" s="38">
        <f t="shared" si="336"/>
        <v>8003962.159999999</v>
      </c>
      <c r="BF273" s="38">
        <f t="shared" si="336"/>
        <v>119720338.63999997</v>
      </c>
      <c r="BG273" s="38">
        <f t="shared" si="336"/>
        <v>6669157.37</v>
      </c>
      <c r="BH273" s="38">
        <f t="shared" si="336"/>
        <v>4357157.2299999995</v>
      </c>
      <c r="BI273" s="38">
        <f t="shared" si="336"/>
        <v>2361137.88</v>
      </c>
      <c r="BJ273" s="38">
        <f t="shared" si="336"/>
        <v>29266715.56</v>
      </c>
      <c r="BK273" s="38">
        <f t="shared" si="336"/>
        <v>83022003.3</v>
      </c>
      <c r="BL273" s="38">
        <f t="shared" si="336"/>
        <v>2122201.7199999997</v>
      </c>
      <c r="BM273" s="38">
        <f t="shared" si="336"/>
        <v>2735950.08</v>
      </c>
      <c r="BN273" s="38">
        <f t="shared" si="336"/>
        <v>19716677.98</v>
      </c>
      <c r="BO273" s="38">
        <f aca="true" t="shared" si="337" ref="BO273:DZ273">BO270-BO271-BO272</f>
        <v>9062073.030000001</v>
      </c>
      <c r="BP273" s="38">
        <f t="shared" si="337"/>
        <v>1059130.5799999996</v>
      </c>
      <c r="BQ273" s="38">
        <f t="shared" si="337"/>
        <v>17808765.759999994</v>
      </c>
      <c r="BR273" s="38">
        <f t="shared" si="337"/>
        <v>25728502.56</v>
      </c>
      <c r="BS273" s="38">
        <f t="shared" si="337"/>
        <v>5671880.530000001</v>
      </c>
      <c r="BT273" s="38">
        <f t="shared" si="337"/>
        <v>2030574.6400000001</v>
      </c>
      <c r="BU273" s="38">
        <f t="shared" si="337"/>
        <v>286062.24000000046</v>
      </c>
      <c r="BV273" s="38">
        <f t="shared" si="337"/>
        <v>2623029.900000001</v>
      </c>
      <c r="BW273" s="38">
        <f t="shared" si="337"/>
        <v>3400557.0400000005</v>
      </c>
      <c r="BX273" s="38">
        <f t="shared" si="337"/>
        <v>228960.65000000008</v>
      </c>
      <c r="BY273" s="38">
        <f t="shared" si="337"/>
        <v>2416314.4099999997</v>
      </c>
      <c r="BZ273" s="38">
        <f t="shared" si="337"/>
        <v>1383548.47</v>
      </c>
      <c r="CA273" s="38">
        <f t="shared" si="337"/>
        <v>1265088.8199999998</v>
      </c>
      <c r="CB273" s="38">
        <f t="shared" si="337"/>
        <v>391096518.9699999</v>
      </c>
      <c r="CC273" s="38">
        <f t="shared" si="337"/>
        <v>1556093.9</v>
      </c>
      <c r="CD273" s="38">
        <f t="shared" si="337"/>
        <v>718846.67</v>
      </c>
      <c r="CE273" s="38">
        <f t="shared" si="337"/>
        <v>1287799.3</v>
      </c>
      <c r="CF273" s="38">
        <f t="shared" si="337"/>
        <v>1148632.54</v>
      </c>
      <c r="CG273" s="38">
        <f t="shared" si="337"/>
        <v>1680668.02</v>
      </c>
      <c r="CH273" s="38">
        <f t="shared" si="337"/>
        <v>1277178.3800000001</v>
      </c>
      <c r="CI273" s="38">
        <f t="shared" si="337"/>
        <v>3436206.2400000007</v>
      </c>
      <c r="CJ273" s="38">
        <f t="shared" si="337"/>
        <v>5700148.8100000005</v>
      </c>
      <c r="CK273" s="38">
        <f t="shared" si="337"/>
        <v>23661645.18</v>
      </c>
      <c r="CL273" s="38">
        <f t="shared" si="337"/>
        <v>7453471.41</v>
      </c>
      <c r="CM273" s="38">
        <f t="shared" si="337"/>
        <v>5012978.13</v>
      </c>
      <c r="CN273" s="38">
        <f t="shared" si="337"/>
        <v>121346654.3</v>
      </c>
      <c r="CO273" s="38">
        <f t="shared" si="337"/>
        <v>72831771.48</v>
      </c>
      <c r="CP273" s="38">
        <f t="shared" si="337"/>
        <v>897046.4399999997</v>
      </c>
      <c r="CQ273" s="38">
        <f t="shared" si="337"/>
        <v>8948289.299999999</v>
      </c>
      <c r="CR273" s="38">
        <f t="shared" si="337"/>
        <v>1779301.2999999998</v>
      </c>
      <c r="CS273" s="38">
        <f t="shared" si="337"/>
        <v>1957094.86</v>
      </c>
      <c r="CT273" s="38">
        <f t="shared" si="337"/>
        <v>1055577.27</v>
      </c>
      <c r="CU273" s="38">
        <f t="shared" si="337"/>
        <v>2744472.78</v>
      </c>
      <c r="CV273" s="38">
        <f t="shared" si="337"/>
        <v>599814.7300000001</v>
      </c>
      <c r="CW273" s="38">
        <f t="shared" si="337"/>
        <v>1150306.28</v>
      </c>
      <c r="CX273" s="38">
        <f t="shared" si="337"/>
        <v>2737029.2</v>
      </c>
      <c r="CY273" s="38">
        <f t="shared" si="337"/>
        <v>1465054.99</v>
      </c>
      <c r="CZ273" s="38">
        <f t="shared" si="337"/>
        <v>11269060.190000001</v>
      </c>
      <c r="DA273" s="38">
        <f t="shared" si="337"/>
        <v>1917787.7700000003</v>
      </c>
      <c r="DB273" s="38">
        <f t="shared" si="337"/>
        <v>2514756.75</v>
      </c>
      <c r="DC273" s="38">
        <f t="shared" si="337"/>
        <v>962829.3400000001</v>
      </c>
      <c r="DD273" s="38">
        <f t="shared" si="337"/>
        <v>278.06000000007043</v>
      </c>
      <c r="DE273" s="38">
        <f t="shared" si="337"/>
        <v>886548.5300000003</v>
      </c>
      <c r="DF273" s="38">
        <f t="shared" si="337"/>
        <v>104368304.39000002</v>
      </c>
      <c r="DG273" s="38">
        <f t="shared" si="337"/>
        <v>579912.92</v>
      </c>
      <c r="DH273" s="38">
        <f t="shared" si="337"/>
        <v>5106262.109999999</v>
      </c>
      <c r="DI273" s="38">
        <f t="shared" si="337"/>
        <v>10221601.390000002</v>
      </c>
      <c r="DJ273" s="38">
        <f t="shared" si="337"/>
        <v>3899581.539999999</v>
      </c>
      <c r="DK273" s="38">
        <f t="shared" si="337"/>
        <v>2530675.47</v>
      </c>
      <c r="DL273" s="38">
        <f t="shared" si="337"/>
        <v>32100779.570000004</v>
      </c>
      <c r="DM273" s="38">
        <f t="shared" si="337"/>
        <v>2332054.8000000003</v>
      </c>
      <c r="DN273" s="38">
        <f t="shared" si="337"/>
        <v>5795438.9</v>
      </c>
      <c r="DO273" s="38">
        <f t="shared" si="337"/>
        <v>16653875.76</v>
      </c>
      <c r="DP273" s="38">
        <f t="shared" si="337"/>
        <v>2035809.07</v>
      </c>
      <c r="DQ273" s="38">
        <f t="shared" si="337"/>
        <v>2910965.3500000006</v>
      </c>
      <c r="DR273" s="38">
        <f t="shared" si="337"/>
        <v>8497547.659999998</v>
      </c>
      <c r="DS273" s="38">
        <f t="shared" si="337"/>
        <v>5785783.26</v>
      </c>
      <c r="DT273" s="38">
        <f t="shared" si="337"/>
        <v>2066150.0099999998</v>
      </c>
      <c r="DU273" s="38">
        <f t="shared" si="337"/>
        <v>2945059.11</v>
      </c>
      <c r="DV273" s="38">
        <f t="shared" si="337"/>
        <v>2232402.6100000003</v>
      </c>
      <c r="DW273" s="38">
        <f t="shared" si="337"/>
        <v>2903564.12</v>
      </c>
      <c r="DX273" s="38">
        <f t="shared" si="337"/>
        <v>1630515.2499999998</v>
      </c>
      <c r="DY273" s="38">
        <f t="shared" si="337"/>
        <v>1813789.9900000005</v>
      </c>
      <c r="DZ273" s="38">
        <f t="shared" si="337"/>
        <v>6345782.16</v>
      </c>
      <c r="EA273" s="38">
        <f aca="true" t="shared" si="338" ref="EA273:FX273">EA270-EA271-EA272</f>
        <v>92367.9200000001</v>
      </c>
      <c r="EB273" s="38">
        <f t="shared" si="338"/>
        <v>3179972.42</v>
      </c>
      <c r="EC273" s="38">
        <f t="shared" si="338"/>
        <v>2068101.6800000004</v>
      </c>
      <c r="ED273" s="38">
        <f t="shared" si="338"/>
        <v>4130591.440000002</v>
      </c>
      <c r="EE273" s="38">
        <f t="shared" si="338"/>
        <v>2127440.24</v>
      </c>
      <c r="EF273" s="38">
        <f t="shared" si="338"/>
        <v>9868801.709999999</v>
      </c>
      <c r="EG273" s="38">
        <f t="shared" si="338"/>
        <v>2106237.4799999995</v>
      </c>
      <c r="EH273" s="38">
        <f t="shared" si="338"/>
        <v>2108636.61</v>
      </c>
      <c r="EI273" s="38">
        <f t="shared" si="338"/>
        <v>98396136.30999999</v>
      </c>
      <c r="EJ273" s="38">
        <f t="shared" si="338"/>
        <v>44188536.74</v>
      </c>
      <c r="EK273" s="38">
        <f t="shared" si="338"/>
        <v>93.58999999941443</v>
      </c>
      <c r="EL273" s="38">
        <f t="shared" si="338"/>
        <v>2585205.62</v>
      </c>
      <c r="EM273" s="38">
        <f t="shared" si="338"/>
        <v>2873412.0700000003</v>
      </c>
      <c r="EN273" s="38">
        <f t="shared" si="338"/>
        <v>7239209.149999999</v>
      </c>
      <c r="EO273" s="38">
        <f t="shared" si="338"/>
        <v>2780123.8600000003</v>
      </c>
      <c r="EP273" s="38">
        <f t="shared" si="338"/>
        <v>1575905.21</v>
      </c>
      <c r="EQ273" s="38">
        <f t="shared" si="338"/>
        <v>6924507.330000001</v>
      </c>
      <c r="ER273" s="38">
        <f t="shared" si="338"/>
        <v>926940.0099999999</v>
      </c>
      <c r="ES273" s="38">
        <f t="shared" si="338"/>
        <v>1185399.6400000001</v>
      </c>
      <c r="ET273" s="38">
        <f t="shared" si="338"/>
        <v>1837179.8199999998</v>
      </c>
      <c r="EU273" s="38">
        <f t="shared" si="338"/>
        <v>4146322.9399999995</v>
      </c>
      <c r="EV273" s="38">
        <f t="shared" si="338"/>
        <v>512008.67000000016</v>
      </c>
      <c r="EW273" s="38">
        <f t="shared" si="338"/>
        <v>2323624.8899999997</v>
      </c>
      <c r="EX273" s="38">
        <f t="shared" si="338"/>
        <v>2678199.04</v>
      </c>
      <c r="EY273" s="38">
        <f t="shared" si="338"/>
        <v>5426769.109999999</v>
      </c>
      <c r="EZ273" s="38">
        <f t="shared" si="338"/>
        <v>997641.38</v>
      </c>
      <c r="FA273" s="38">
        <f t="shared" si="338"/>
        <v>4915570.570000002</v>
      </c>
      <c r="FB273" s="38">
        <f t="shared" si="338"/>
        <v>698594.2400000001</v>
      </c>
      <c r="FC273" s="38">
        <f t="shared" si="338"/>
        <v>12791081.89</v>
      </c>
      <c r="FD273" s="38">
        <f t="shared" si="338"/>
        <v>2341642.5</v>
      </c>
      <c r="FE273" s="38">
        <f t="shared" si="338"/>
        <v>884571.7700000001</v>
      </c>
      <c r="FF273" s="38">
        <f t="shared" si="338"/>
        <v>1801346.0499999998</v>
      </c>
      <c r="FG273" s="38">
        <f t="shared" si="338"/>
        <v>1318802.4300000002</v>
      </c>
      <c r="FH273" s="38">
        <f t="shared" si="338"/>
        <v>832476.8900000001</v>
      </c>
      <c r="FI273" s="38">
        <f t="shared" si="338"/>
        <v>7443715.739999999</v>
      </c>
      <c r="FJ273" s="38">
        <f t="shared" si="338"/>
        <v>7463808.299999999</v>
      </c>
      <c r="FK273" s="38">
        <f t="shared" si="338"/>
        <v>11010833.270000001</v>
      </c>
      <c r="FL273" s="38">
        <f t="shared" si="338"/>
        <v>16992034.86</v>
      </c>
      <c r="FM273" s="38">
        <f t="shared" si="338"/>
        <v>16349557.170000002</v>
      </c>
      <c r="FN273" s="38">
        <f t="shared" si="338"/>
        <v>109672465.55999999</v>
      </c>
      <c r="FO273" s="38">
        <f t="shared" si="338"/>
        <v>3374145.58</v>
      </c>
      <c r="FP273" s="38">
        <f t="shared" si="338"/>
        <v>12913788.53</v>
      </c>
      <c r="FQ273" s="38">
        <f t="shared" si="338"/>
        <v>3569258.3099999996</v>
      </c>
      <c r="FR273" s="38">
        <f t="shared" si="338"/>
        <v>1618263.57</v>
      </c>
      <c r="FS273" s="38">
        <f t="shared" si="338"/>
        <v>1603599.0999999999</v>
      </c>
      <c r="FT273" s="38">
        <f t="shared" si="338"/>
        <v>66.17000000017288</v>
      </c>
      <c r="FU273" s="38">
        <f t="shared" si="338"/>
        <v>3889397.5600000005</v>
      </c>
      <c r="FV273" s="38">
        <f t="shared" si="338"/>
        <v>3471923.3500000006</v>
      </c>
      <c r="FW273" s="38">
        <f t="shared" si="338"/>
        <v>1373940.94</v>
      </c>
      <c r="FX273" s="38">
        <f t="shared" si="338"/>
        <v>807441.37</v>
      </c>
      <c r="FY273" s="108"/>
      <c r="FZ273" s="124">
        <f>SUM(C273:FX273)</f>
        <v>4105956416.0800014</v>
      </c>
      <c r="GA273" s="2"/>
      <c r="GB273" s="124">
        <v>4105956416.0800014</v>
      </c>
      <c r="GC273" s="40"/>
      <c r="GD273" s="38"/>
      <c r="GE273" s="113"/>
      <c r="GF273" s="59"/>
      <c r="GH273" s="40"/>
      <c r="GI273" s="38"/>
      <c r="GJ273" s="38"/>
      <c r="GK273" s="38"/>
    </row>
    <row r="274" spans="1:193" ht="15">
      <c r="A274" s="40"/>
      <c r="B274" s="2" t="s">
        <v>628</v>
      </c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9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08"/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/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/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  <c r="FF274" s="108"/>
      <c r="FG274" s="108"/>
      <c r="FH274" s="108"/>
      <c r="FI274" s="108"/>
      <c r="FJ274" s="108"/>
      <c r="FK274" s="108"/>
      <c r="FL274" s="108"/>
      <c r="FM274" s="108"/>
      <c r="FN274" s="108"/>
      <c r="FO274" s="108"/>
      <c r="FP274" s="108"/>
      <c r="FQ274" s="108"/>
      <c r="FR274" s="108"/>
      <c r="FS274" s="108"/>
      <c r="FT274" s="108"/>
      <c r="FU274" s="108"/>
      <c r="FV274" s="108"/>
      <c r="FW274" s="108"/>
      <c r="FX274" s="108"/>
      <c r="FY274" s="38"/>
      <c r="FZ274" s="124"/>
      <c r="GB274" s="38"/>
      <c r="GC274" s="40"/>
      <c r="GD274" s="38"/>
      <c r="GE274" s="113"/>
      <c r="GF274" s="59"/>
      <c r="GH274" s="40"/>
      <c r="GI274" s="38"/>
      <c r="GJ274" s="38"/>
      <c r="GK274" s="38"/>
    </row>
    <row r="275" spans="1:191" ht="15">
      <c r="A275" s="11" t="s">
        <v>629</v>
      </c>
      <c r="B275" s="2" t="s">
        <v>630</v>
      </c>
      <c r="C275" s="38">
        <f aca="true" t="shared" si="339" ref="C275:BN275">ROUND(C266*C42,2)</f>
        <v>0</v>
      </c>
      <c r="D275" s="38">
        <f t="shared" si="339"/>
        <v>0</v>
      </c>
      <c r="E275" s="38">
        <f t="shared" si="339"/>
        <v>0</v>
      </c>
      <c r="F275" s="38">
        <f t="shared" si="339"/>
        <v>0</v>
      </c>
      <c r="G275" s="38">
        <f t="shared" si="339"/>
        <v>0</v>
      </c>
      <c r="H275" s="38">
        <f t="shared" si="339"/>
        <v>0</v>
      </c>
      <c r="I275" s="38">
        <f t="shared" si="339"/>
        <v>0</v>
      </c>
      <c r="J275" s="38">
        <f t="shared" si="339"/>
        <v>0</v>
      </c>
      <c r="K275" s="38">
        <f t="shared" si="339"/>
        <v>0</v>
      </c>
      <c r="L275" s="38">
        <f t="shared" si="339"/>
        <v>0</v>
      </c>
      <c r="M275" s="38">
        <f t="shared" si="339"/>
        <v>0</v>
      </c>
      <c r="N275" s="38">
        <f t="shared" si="339"/>
        <v>0</v>
      </c>
      <c r="O275" s="38">
        <f t="shared" si="339"/>
        <v>0</v>
      </c>
      <c r="P275" s="38">
        <f t="shared" si="339"/>
        <v>0</v>
      </c>
      <c r="Q275" s="38">
        <f t="shared" si="339"/>
        <v>0</v>
      </c>
      <c r="R275" s="38">
        <f t="shared" si="339"/>
        <v>0</v>
      </c>
      <c r="S275" s="38">
        <f t="shared" si="339"/>
        <v>0</v>
      </c>
      <c r="T275" s="38">
        <f t="shared" si="339"/>
        <v>0</v>
      </c>
      <c r="U275" s="38">
        <f t="shared" si="339"/>
        <v>0</v>
      </c>
      <c r="V275" s="38">
        <f t="shared" si="339"/>
        <v>0</v>
      </c>
      <c r="W275" s="39">
        <f t="shared" si="339"/>
        <v>0</v>
      </c>
      <c r="X275" s="38">
        <f t="shared" si="339"/>
        <v>0</v>
      </c>
      <c r="Y275" s="38">
        <f t="shared" si="339"/>
        <v>0</v>
      </c>
      <c r="Z275" s="38">
        <f t="shared" si="339"/>
        <v>0</v>
      </c>
      <c r="AA275" s="38">
        <f t="shared" si="339"/>
        <v>0</v>
      </c>
      <c r="AB275" s="38">
        <f t="shared" si="339"/>
        <v>0</v>
      </c>
      <c r="AC275" s="38">
        <f t="shared" si="339"/>
        <v>0</v>
      </c>
      <c r="AD275" s="38">
        <f t="shared" si="339"/>
        <v>0</v>
      </c>
      <c r="AE275" s="38">
        <f t="shared" si="339"/>
        <v>0</v>
      </c>
      <c r="AF275" s="38">
        <f t="shared" si="339"/>
        <v>0</v>
      </c>
      <c r="AG275" s="38">
        <f t="shared" si="339"/>
        <v>314577.4</v>
      </c>
      <c r="AH275" s="38">
        <f t="shared" si="339"/>
        <v>0</v>
      </c>
      <c r="AI275" s="38">
        <f t="shared" si="339"/>
        <v>0</v>
      </c>
      <c r="AJ275" s="38">
        <f t="shared" si="339"/>
        <v>0</v>
      </c>
      <c r="AK275" s="38">
        <f t="shared" si="339"/>
        <v>0</v>
      </c>
      <c r="AL275" s="38">
        <f t="shared" si="339"/>
        <v>0</v>
      </c>
      <c r="AM275" s="38">
        <f t="shared" si="339"/>
        <v>0</v>
      </c>
      <c r="AN275" s="38">
        <f t="shared" si="339"/>
        <v>0</v>
      </c>
      <c r="AO275" s="38">
        <f t="shared" si="339"/>
        <v>0</v>
      </c>
      <c r="AP275" s="38">
        <f t="shared" si="339"/>
        <v>0</v>
      </c>
      <c r="AQ275" s="38">
        <f t="shared" si="339"/>
        <v>0</v>
      </c>
      <c r="AR275" s="38">
        <f t="shared" si="339"/>
        <v>0</v>
      </c>
      <c r="AS275" s="38">
        <f t="shared" si="339"/>
        <v>0</v>
      </c>
      <c r="AT275" s="38">
        <f t="shared" si="339"/>
        <v>0</v>
      </c>
      <c r="AU275" s="38">
        <f t="shared" si="339"/>
        <v>0</v>
      </c>
      <c r="AV275" s="38">
        <f t="shared" si="339"/>
        <v>0</v>
      </c>
      <c r="AW275" s="38">
        <f t="shared" si="339"/>
        <v>0</v>
      </c>
      <c r="AX275" s="38">
        <f t="shared" si="339"/>
        <v>0</v>
      </c>
      <c r="AY275" s="38">
        <f t="shared" si="339"/>
        <v>0</v>
      </c>
      <c r="AZ275" s="38">
        <f t="shared" si="339"/>
        <v>0</v>
      </c>
      <c r="BA275" s="38">
        <f t="shared" si="339"/>
        <v>0</v>
      </c>
      <c r="BB275" s="38">
        <f t="shared" si="339"/>
        <v>0</v>
      </c>
      <c r="BC275" s="38">
        <f t="shared" si="339"/>
        <v>0</v>
      </c>
      <c r="BD275" s="38">
        <f t="shared" si="339"/>
        <v>0</v>
      </c>
      <c r="BE275" s="38">
        <f t="shared" si="339"/>
        <v>0</v>
      </c>
      <c r="BF275" s="38">
        <f t="shared" si="339"/>
        <v>0</v>
      </c>
      <c r="BG275" s="38">
        <f t="shared" si="339"/>
        <v>0</v>
      </c>
      <c r="BH275" s="38">
        <f t="shared" si="339"/>
        <v>0</v>
      </c>
      <c r="BI275" s="38">
        <f t="shared" si="339"/>
        <v>0</v>
      </c>
      <c r="BJ275" s="38">
        <f t="shared" si="339"/>
        <v>0</v>
      </c>
      <c r="BK275" s="38">
        <f t="shared" si="339"/>
        <v>0</v>
      </c>
      <c r="BL275" s="38">
        <f t="shared" si="339"/>
        <v>0</v>
      </c>
      <c r="BM275" s="38">
        <f t="shared" si="339"/>
        <v>0</v>
      </c>
      <c r="BN275" s="38">
        <f t="shared" si="339"/>
        <v>0</v>
      </c>
      <c r="BO275" s="38">
        <f aca="true" t="shared" si="340" ref="BO275:DZ275">ROUND(BO266*BO42,2)</f>
        <v>0</v>
      </c>
      <c r="BP275" s="38">
        <f t="shared" si="340"/>
        <v>0</v>
      </c>
      <c r="BQ275" s="38">
        <f t="shared" si="340"/>
        <v>0</v>
      </c>
      <c r="BR275" s="38">
        <f t="shared" si="340"/>
        <v>0</v>
      </c>
      <c r="BS275" s="38">
        <f t="shared" si="340"/>
        <v>0</v>
      </c>
      <c r="BT275" s="38">
        <f t="shared" si="340"/>
        <v>0</v>
      </c>
      <c r="BU275" s="38">
        <f t="shared" si="340"/>
        <v>0</v>
      </c>
      <c r="BV275" s="38">
        <f t="shared" si="340"/>
        <v>0</v>
      </c>
      <c r="BW275" s="38">
        <f t="shared" si="340"/>
        <v>0</v>
      </c>
      <c r="BX275" s="38">
        <f t="shared" si="340"/>
        <v>0</v>
      </c>
      <c r="BY275" s="38">
        <f t="shared" si="340"/>
        <v>0</v>
      </c>
      <c r="BZ275" s="38">
        <f t="shared" si="340"/>
        <v>0</v>
      </c>
      <c r="CA275" s="38">
        <f t="shared" si="340"/>
        <v>0</v>
      </c>
      <c r="CB275" s="38">
        <f t="shared" si="340"/>
        <v>0</v>
      </c>
      <c r="CC275" s="38">
        <f t="shared" si="340"/>
        <v>0</v>
      </c>
      <c r="CD275" s="38">
        <f t="shared" si="340"/>
        <v>0</v>
      </c>
      <c r="CE275" s="38">
        <f t="shared" si="340"/>
        <v>0</v>
      </c>
      <c r="CF275" s="38">
        <f t="shared" si="340"/>
        <v>0</v>
      </c>
      <c r="CG275" s="38">
        <f t="shared" si="340"/>
        <v>0</v>
      </c>
      <c r="CH275" s="38">
        <f t="shared" si="340"/>
        <v>0</v>
      </c>
      <c r="CI275" s="38">
        <f t="shared" si="340"/>
        <v>0</v>
      </c>
      <c r="CJ275" s="38">
        <f t="shared" si="340"/>
        <v>0</v>
      </c>
      <c r="CK275" s="38">
        <f t="shared" si="340"/>
        <v>0</v>
      </c>
      <c r="CL275" s="38">
        <f t="shared" si="340"/>
        <v>0</v>
      </c>
      <c r="CM275" s="38">
        <f t="shared" si="340"/>
        <v>0</v>
      </c>
      <c r="CN275" s="38">
        <f t="shared" si="340"/>
        <v>0</v>
      </c>
      <c r="CO275" s="38">
        <f t="shared" si="340"/>
        <v>0</v>
      </c>
      <c r="CP275" s="38">
        <f t="shared" si="340"/>
        <v>0</v>
      </c>
      <c r="CQ275" s="38">
        <f t="shared" si="340"/>
        <v>0</v>
      </c>
      <c r="CR275" s="38">
        <f t="shared" si="340"/>
        <v>0</v>
      </c>
      <c r="CS275" s="38">
        <f t="shared" si="340"/>
        <v>0</v>
      </c>
      <c r="CT275" s="38">
        <f t="shared" si="340"/>
        <v>0</v>
      </c>
      <c r="CU275" s="38">
        <f t="shared" si="340"/>
        <v>0</v>
      </c>
      <c r="CV275" s="38">
        <f t="shared" si="340"/>
        <v>0</v>
      </c>
      <c r="CW275" s="38">
        <f t="shared" si="340"/>
        <v>0</v>
      </c>
      <c r="CX275" s="38">
        <f t="shared" si="340"/>
        <v>0</v>
      </c>
      <c r="CY275" s="38">
        <f t="shared" si="340"/>
        <v>0</v>
      </c>
      <c r="CZ275" s="38">
        <f t="shared" si="340"/>
        <v>0</v>
      </c>
      <c r="DA275" s="38">
        <f t="shared" si="340"/>
        <v>0</v>
      </c>
      <c r="DB275" s="38">
        <f t="shared" si="340"/>
        <v>0</v>
      </c>
      <c r="DC275" s="38">
        <f t="shared" si="340"/>
        <v>0</v>
      </c>
      <c r="DD275" s="38">
        <f t="shared" si="340"/>
        <v>26657.56</v>
      </c>
      <c r="DE275" s="38">
        <f t="shared" si="340"/>
        <v>0</v>
      </c>
      <c r="DF275" s="38">
        <f t="shared" si="340"/>
        <v>0</v>
      </c>
      <c r="DG275" s="38">
        <f t="shared" si="340"/>
        <v>0</v>
      </c>
      <c r="DH275" s="38">
        <f t="shared" si="340"/>
        <v>0</v>
      </c>
      <c r="DI275" s="38">
        <f t="shared" si="340"/>
        <v>0</v>
      </c>
      <c r="DJ275" s="38">
        <f t="shared" si="340"/>
        <v>0</v>
      </c>
      <c r="DK275" s="38">
        <f t="shared" si="340"/>
        <v>0</v>
      </c>
      <c r="DL275" s="38">
        <f t="shared" si="340"/>
        <v>0</v>
      </c>
      <c r="DM275" s="38">
        <f t="shared" si="340"/>
        <v>0</v>
      </c>
      <c r="DN275" s="38">
        <f t="shared" si="340"/>
        <v>0</v>
      </c>
      <c r="DO275" s="38">
        <f t="shared" si="340"/>
        <v>0</v>
      </c>
      <c r="DP275" s="38">
        <f t="shared" si="340"/>
        <v>0</v>
      </c>
      <c r="DQ275" s="38">
        <f t="shared" si="340"/>
        <v>0</v>
      </c>
      <c r="DR275" s="38">
        <f t="shared" si="340"/>
        <v>0</v>
      </c>
      <c r="DS275" s="38">
        <f t="shared" si="340"/>
        <v>0</v>
      </c>
      <c r="DT275" s="38">
        <f t="shared" si="340"/>
        <v>0</v>
      </c>
      <c r="DU275" s="38">
        <f t="shared" si="340"/>
        <v>0</v>
      </c>
      <c r="DV275" s="38">
        <f t="shared" si="340"/>
        <v>0</v>
      </c>
      <c r="DW275" s="38">
        <f t="shared" si="340"/>
        <v>0</v>
      </c>
      <c r="DX275" s="38">
        <f t="shared" si="340"/>
        <v>0</v>
      </c>
      <c r="DY275" s="38">
        <f t="shared" si="340"/>
        <v>0</v>
      </c>
      <c r="DZ275" s="38">
        <f t="shared" si="340"/>
        <v>0</v>
      </c>
      <c r="EA275" s="38">
        <f aca="true" t="shared" si="341" ref="EA275:FX275">ROUND(EA266*EA42,2)</f>
        <v>0</v>
      </c>
      <c r="EB275" s="38">
        <f t="shared" si="341"/>
        <v>0</v>
      </c>
      <c r="EC275" s="38">
        <f t="shared" si="341"/>
        <v>0</v>
      </c>
      <c r="ED275" s="38">
        <f t="shared" si="341"/>
        <v>0</v>
      </c>
      <c r="EE275" s="38">
        <f t="shared" si="341"/>
        <v>0</v>
      </c>
      <c r="EF275" s="38">
        <f t="shared" si="341"/>
        <v>0</v>
      </c>
      <c r="EG275" s="38">
        <f t="shared" si="341"/>
        <v>0</v>
      </c>
      <c r="EH275" s="38">
        <f t="shared" si="341"/>
        <v>0</v>
      </c>
      <c r="EI275" s="38">
        <f t="shared" si="341"/>
        <v>0</v>
      </c>
      <c r="EJ275" s="38">
        <f t="shared" si="341"/>
        <v>0</v>
      </c>
      <c r="EK275" s="38">
        <f t="shared" si="341"/>
        <v>185433.8</v>
      </c>
      <c r="EL275" s="38">
        <f t="shared" si="341"/>
        <v>0</v>
      </c>
      <c r="EM275" s="38">
        <f t="shared" si="341"/>
        <v>0</v>
      </c>
      <c r="EN275" s="38">
        <f t="shared" si="341"/>
        <v>0</v>
      </c>
      <c r="EO275" s="38">
        <f t="shared" si="341"/>
        <v>0</v>
      </c>
      <c r="EP275" s="38">
        <f t="shared" si="341"/>
        <v>0</v>
      </c>
      <c r="EQ275" s="38">
        <f t="shared" si="341"/>
        <v>0</v>
      </c>
      <c r="ER275" s="38">
        <f t="shared" si="341"/>
        <v>0</v>
      </c>
      <c r="ES275" s="38">
        <f t="shared" si="341"/>
        <v>0</v>
      </c>
      <c r="ET275" s="38">
        <f t="shared" si="341"/>
        <v>0</v>
      </c>
      <c r="EU275" s="38">
        <f t="shared" si="341"/>
        <v>0</v>
      </c>
      <c r="EV275" s="38">
        <f t="shared" si="341"/>
        <v>0</v>
      </c>
      <c r="EW275" s="38">
        <f t="shared" si="341"/>
        <v>0</v>
      </c>
      <c r="EX275" s="38">
        <f t="shared" si="341"/>
        <v>0</v>
      </c>
      <c r="EY275" s="38">
        <f t="shared" si="341"/>
        <v>0</v>
      </c>
      <c r="EZ275" s="38">
        <f t="shared" si="341"/>
        <v>0</v>
      </c>
      <c r="FA275" s="38">
        <f t="shared" si="341"/>
        <v>0</v>
      </c>
      <c r="FB275" s="38">
        <f t="shared" si="341"/>
        <v>0</v>
      </c>
      <c r="FC275" s="38">
        <f t="shared" si="341"/>
        <v>0</v>
      </c>
      <c r="FD275" s="38">
        <f t="shared" si="341"/>
        <v>0</v>
      </c>
      <c r="FE275" s="38">
        <f t="shared" si="341"/>
        <v>0</v>
      </c>
      <c r="FF275" s="38">
        <f t="shared" si="341"/>
        <v>0</v>
      </c>
      <c r="FG275" s="38">
        <f t="shared" si="341"/>
        <v>0</v>
      </c>
      <c r="FH275" s="38">
        <f t="shared" si="341"/>
        <v>0</v>
      </c>
      <c r="FI275" s="38">
        <f t="shared" si="341"/>
        <v>0</v>
      </c>
      <c r="FJ275" s="38">
        <f t="shared" si="341"/>
        <v>0</v>
      </c>
      <c r="FK275" s="38">
        <f t="shared" si="341"/>
        <v>0</v>
      </c>
      <c r="FL275" s="38">
        <f t="shared" si="341"/>
        <v>0</v>
      </c>
      <c r="FM275" s="38">
        <f t="shared" si="341"/>
        <v>0</v>
      </c>
      <c r="FN275" s="38">
        <f t="shared" si="341"/>
        <v>0</v>
      </c>
      <c r="FO275" s="38">
        <f t="shared" si="341"/>
        <v>0</v>
      </c>
      <c r="FP275" s="38">
        <f t="shared" si="341"/>
        <v>0</v>
      </c>
      <c r="FQ275" s="38">
        <f t="shared" si="341"/>
        <v>0</v>
      </c>
      <c r="FR275" s="38">
        <f t="shared" si="341"/>
        <v>0</v>
      </c>
      <c r="FS275" s="38">
        <f t="shared" si="341"/>
        <v>0</v>
      </c>
      <c r="FT275" s="38">
        <f t="shared" si="341"/>
        <v>50205.66</v>
      </c>
      <c r="FU275" s="38">
        <f t="shared" si="341"/>
        <v>0</v>
      </c>
      <c r="FV275" s="38">
        <f t="shared" si="341"/>
        <v>0</v>
      </c>
      <c r="FW275" s="38">
        <f t="shared" si="341"/>
        <v>0</v>
      </c>
      <c r="FX275" s="38">
        <f t="shared" si="341"/>
        <v>0</v>
      </c>
      <c r="FY275" s="38"/>
      <c r="FZ275" s="124">
        <f>SUM(C275:FX275)</f>
        <v>576874.42</v>
      </c>
      <c r="GB275" s="38"/>
      <c r="GC275" s="40"/>
      <c r="GD275" s="38"/>
      <c r="GE275" s="40"/>
      <c r="GF275" s="40"/>
      <c r="GH275" s="40"/>
      <c r="GI275" s="38"/>
    </row>
    <row r="276" spans="1:195" ht="15">
      <c r="A276" s="40"/>
      <c r="B276" s="2" t="s">
        <v>631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9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9"/>
      <c r="GC276" s="40"/>
      <c r="GD276" s="38"/>
      <c r="GE276" s="40"/>
      <c r="GF276" s="40"/>
      <c r="GH276" s="12"/>
      <c r="GI276" s="38"/>
      <c r="GJ276" s="38"/>
      <c r="GK276" s="38"/>
      <c r="GL276" s="38"/>
      <c r="GM276" s="38"/>
    </row>
    <row r="277" spans="1:195" ht="15">
      <c r="A277" s="11" t="s">
        <v>632</v>
      </c>
      <c r="B277" s="2" t="s">
        <v>633</v>
      </c>
      <c r="C277" s="38">
        <f aca="true" t="shared" si="342" ref="C277:BN277">ROUND(C270/C101,2)</f>
        <v>7514.68</v>
      </c>
      <c r="D277" s="38">
        <f t="shared" si="342"/>
        <v>7212.12</v>
      </c>
      <c r="E277" s="38">
        <f t="shared" si="342"/>
        <v>7918.82</v>
      </c>
      <c r="F277" s="38">
        <f t="shared" si="342"/>
        <v>7147.19</v>
      </c>
      <c r="G277" s="38">
        <f t="shared" si="342"/>
        <v>7662.87</v>
      </c>
      <c r="H277" s="38">
        <f t="shared" si="342"/>
        <v>7657.21</v>
      </c>
      <c r="I277" s="38">
        <f t="shared" si="342"/>
        <v>7761.72</v>
      </c>
      <c r="J277" s="38">
        <f t="shared" si="342"/>
        <v>7286.04</v>
      </c>
      <c r="K277" s="38">
        <f t="shared" si="342"/>
        <v>9805.32</v>
      </c>
      <c r="L277" s="38">
        <f t="shared" si="342"/>
        <v>7653.82</v>
      </c>
      <c r="M277" s="38">
        <f t="shared" si="342"/>
        <v>8694.82</v>
      </c>
      <c r="N277" s="38">
        <f t="shared" si="342"/>
        <v>7357.19</v>
      </c>
      <c r="O277" s="38">
        <f t="shared" si="342"/>
        <v>7162.11</v>
      </c>
      <c r="P277" s="38">
        <f t="shared" si="342"/>
        <v>13879.92</v>
      </c>
      <c r="Q277" s="38">
        <f t="shared" si="342"/>
        <v>7712.64</v>
      </c>
      <c r="R277" s="38">
        <f t="shared" si="342"/>
        <v>8609.81</v>
      </c>
      <c r="S277" s="38">
        <f t="shared" si="342"/>
        <v>7524.03</v>
      </c>
      <c r="T277" s="38">
        <f t="shared" si="342"/>
        <v>12693.09</v>
      </c>
      <c r="U277" s="38">
        <f t="shared" si="342"/>
        <v>14713.23</v>
      </c>
      <c r="V277" s="38">
        <f t="shared" si="342"/>
        <v>9879.18</v>
      </c>
      <c r="W277" s="39">
        <f t="shared" si="342"/>
        <v>7780.53</v>
      </c>
      <c r="X277" s="38">
        <f t="shared" si="342"/>
        <v>14994.25</v>
      </c>
      <c r="Y277" s="38">
        <f t="shared" si="342"/>
        <v>8036.95</v>
      </c>
      <c r="Z277" s="38">
        <f t="shared" si="342"/>
        <v>9703.69</v>
      </c>
      <c r="AA277" s="38">
        <f t="shared" si="342"/>
        <v>7272.7</v>
      </c>
      <c r="AB277" s="38">
        <f t="shared" si="342"/>
        <v>7326.45</v>
      </c>
      <c r="AC277" s="38">
        <f t="shared" si="342"/>
        <v>7683.11</v>
      </c>
      <c r="AD277" s="38">
        <f t="shared" si="342"/>
        <v>7409.11</v>
      </c>
      <c r="AE277" s="38">
        <f t="shared" si="342"/>
        <v>13312.39</v>
      </c>
      <c r="AF277" s="38">
        <f t="shared" si="342"/>
        <v>12219.03</v>
      </c>
      <c r="AG277" s="38">
        <f t="shared" si="342"/>
        <v>7813.6</v>
      </c>
      <c r="AH277" s="38">
        <f t="shared" si="342"/>
        <v>7393.73</v>
      </c>
      <c r="AI277" s="38">
        <f t="shared" si="342"/>
        <v>9283.36</v>
      </c>
      <c r="AJ277" s="38">
        <f t="shared" si="342"/>
        <v>10669.44</v>
      </c>
      <c r="AK277" s="38">
        <f t="shared" si="342"/>
        <v>11242.69</v>
      </c>
      <c r="AL277" s="38">
        <f t="shared" si="342"/>
        <v>10399.63</v>
      </c>
      <c r="AM277" s="38">
        <f t="shared" si="342"/>
        <v>8178.11</v>
      </c>
      <c r="AN277" s="38">
        <f t="shared" si="342"/>
        <v>8197.03</v>
      </c>
      <c r="AO277" s="38">
        <f t="shared" si="342"/>
        <v>7080.85</v>
      </c>
      <c r="AP277" s="38">
        <f t="shared" si="342"/>
        <v>7894.43</v>
      </c>
      <c r="AQ277" s="38">
        <f t="shared" si="342"/>
        <v>10549.42</v>
      </c>
      <c r="AR277" s="38">
        <f t="shared" si="342"/>
        <v>7138.8</v>
      </c>
      <c r="AS277" s="38">
        <f t="shared" si="342"/>
        <v>7743.75</v>
      </c>
      <c r="AT277" s="38">
        <f t="shared" si="342"/>
        <v>7263.58</v>
      </c>
      <c r="AU277" s="38">
        <f t="shared" si="342"/>
        <v>9598.96</v>
      </c>
      <c r="AV277" s="38">
        <f t="shared" si="342"/>
        <v>10298.6</v>
      </c>
      <c r="AW277" s="38">
        <f t="shared" si="342"/>
        <v>11758.03</v>
      </c>
      <c r="AX277" s="38">
        <f t="shared" si="342"/>
        <v>15717.42</v>
      </c>
      <c r="AY277" s="38">
        <f t="shared" si="342"/>
        <v>8321.51</v>
      </c>
      <c r="AZ277" s="38">
        <f t="shared" si="342"/>
        <v>7518.3</v>
      </c>
      <c r="BA277" s="38">
        <f t="shared" si="342"/>
        <v>7055.34</v>
      </c>
      <c r="BB277" s="38">
        <f t="shared" si="342"/>
        <v>7055.43</v>
      </c>
      <c r="BC277" s="38">
        <f t="shared" si="342"/>
        <v>7285.15</v>
      </c>
      <c r="BD277" s="38">
        <f t="shared" si="342"/>
        <v>7055.43</v>
      </c>
      <c r="BE277" s="38">
        <f t="shared" si="342"/>
        <v>7509.21</v>
      </c>
      <c r="BF277" s="38">
        <f t="shared" si="342"/>
        <v>7055.09</v>
      </c>
      <c r="BG277" s="38">
        <f t="shared" si="342"/>
        <v>7921.36</v>
      </c>
      <c r="BH277" s="38">
        <f t="shared" si="342"/>
        <v>8085.89</v>
      </c>
      <c r="BI277" s="38">
        <f t="shared" si="342"/>
        <v>11455.82</v>
      </c>
      <c r="BJ277" s="38">
        <f t="shared" si="342"/>
        <v>7055.43</v>
      </c>
      <c r="BK277" s="38">
        <f t="shared" si="342"/>
        <v>7049.39</v>
      </c>
      <c r="BL277" s="38">
        <f t="shared" si="342"/>
        <v>12059.98</v>
      </c>
      <c r="BM277" s="38">
        <f t="shared" si="342"/>
        <v>10057.79</v>
      </c>
      <c r="BN277" s="38">
        <f t="shared" si="342"/>
        <v>7055.43</v>
      </c>
      <c r="BO277" s="38">
        <f aca="true" t="shared" si="343" ref="BO277:DZ277">ROUND(BO270/BO101,2)</f>
        <v>7173.37</v>
      </c>
      <c r="BP277" s="38">
        <f t="shared" si="343"/>
        <v>11658.72</v>
      </c>
      <c r="BQ277" s="38">
        <f t="shared" si="343"/>
        <v>7664.75</v>
      </c>
      <c r="BR277" s="38">
        <f t="shared" si="343"/>
        <v>7192.2</v>
      </c>
      <c r="BS277" s="38">
        <f t="shared" si="343"/>
        <v>7693.95</v>
      </c>
      <c r="BT277" s="38">
        <f t="shared" si="343"/>
        <v>10047.06</v>
      </c>
      <c r="BU277" s="38">
        <f t="shared" si="343"/>
        <v>8781.64</v>
      </c>
      <c r="BV277" s="38">
        <f t="shared" si="343"/>
        <v>7420.51</v>
      </c>
      <c r="BW277" s="38">
        <f t="shared" si="343"/>
        <v>7423.94</v>
      </c>
      <c r="BX277" s="38">
        <f t="shared" si="343"/>
        <v>15270.16</v>
      </c>
      <c r="BY277" s="38">
        <f t="shared" si="343"/>
        <v>8022.83</v>
      </c>
      <c r="BZ277" s="38">
        <f t="shared" si="343"/>
        <v>10534.03</v>
      </c>
      <c r="CA277" s="38">
        <f t="shared" si="343"/>
        <v>12446.61</v>
      </c>
      <c r="CB277" s="38">
        <f t="shared" si="343"/>
        <v>7246.89</v>
      </c>
      <c r="CC277" s="38">
        <f t="shared" si="343"/>
        <v>11771.92</v>
      </c>
      <c r="CD277" s="38">
        <f t="shared" si="343"/>
        <v>13873.74</v>
      </c>
      <c r="CE277" s="38">
        <f t="shared" si="343"/>
        <v>12492.65</v>
      </c>
      <c r="CF277" s="38">
        <f t="shared" si="343"/>
        <v>12968.59</v>
      </c>
      <c r="CG277" s="38">
        <f t="shared" si="343"/>
        <v>11672.4</v>
      </c>
      <c r="CH277" s="38">
        <f t="shared" si="343"/>
        <v>13558.1</v>
      </c>
      <c r="CI277" s="38">
        <f t="shared" si="343"/>
        <v>7459.01</v>
      </c>
      <c r="CJ277" s="38">
        <f t="shared" si="343"/>
        <v>7906.91</v>
      </c>
      <c r="CK277" s="38">
        <f t="shared" si="343"/>
        <v>7295.16</v>
      </c>
      <c r="CL277" s="38">
        <f t="shared" si="343"/>
        <v>7691.43</v>
      </c>
      <c r="CM277" s="38">
        <f t="shared" si="343"/>
        <v>8269.31</v>
      </c>
      <c r="CN277" s="38">
        <f t="shared" si="343"/>
        <v>7048.29</v>
      </c>
      <c r="CO277" s="38">
        <f t="shared" si="343"/>
        <v>7054.84</v>
      </c>
      <c r="CP277" s="38">
        <f t="shared" si="343"/>
        <v>7746.99</v>
      </c>
      <c r="CQ277" s="38">
        <f t="shared" si="343"/>
        <v>7456.04</v>
      </c>
      <c r="CR277" s="38">
        <f t="shared" si="343"/>
        <v>11700.96</v>
      </c>
      <c r="CS277" s="38">
        <f t="shared" si="343"/>
        <v>9245.09</v>
      </c>
      <c r="CT277" s="38">
        <f t="shared" si="343"/>
        <v>13255.43</v>
      </c>
      <c r="CU277" s="38">
        <f t="shared" si="343"/>
        <v>6965.47</v>
      </c>
      <c r="CV277" s="38">
        <f t="shared" si="343"/>
        <v>14029.76</v>
      </c>
      <c r="CW277" s="38">
        <f t="shared" si="343"/>
        <v>12662.84</v>
      </c>
      <c r="CX277" s="38">
        <f t="shared" si="343"/>
        <v>8222.05</v>
      </c>
      <c r="CY277" s="38">
        <f t="shared" si="343"/>
        <v>8303.27</v>
      </c>
      <c r="CZ277" s="38">
        <f t="shared" si="343"/>
        <v>7057.92</v>
      </c>
      <c r="DA277" s="38">
        <f t="shared" si="343"/>
        <v>12163.9</v>
      </c>
      <c r="DB277" s="38">
        <f t="shared" si="343"/>
        <v>9660.34</v>
      </c>
      <c r="DC277" s="38">
        <f t="shared" si="343"/>
        <v>12516.65</v>
      </c>
      <c r="DD277" s="38">
        <f t="shared" si="343"/>
        <v>13635</v>
      </c>
      <c r="DE277" s="38">
        <f t="shared" si="343"/>
        <v>8077.74</v>
      </c>
      <c r="DF277" s="38">
        <f t="shared" si="343"/>
        <v>7055.33</v>
      </c>
      <c r="DG277" s="38">
        <f t="shared" si="343"/>
        <v>14419.81</v>
      </c>
      <c r="DH277" s="38">
        <f t="shared" si="343"/>
        <v>7055.43</v>
      </c>
      <c r="DI277" s="38">
        <f t="shared" si="343"/>
        <v>7077.42</v>
      </c>
      <c r="DJ277" s="38">
        <f t="shared" si="343"/>
        <v>7938.04</v>
      </c>
      <c r="DK277" s="38">
        <f t="shared" si="343"/>
        <v>9279.55</v>
      </c>
      <c r="DL277" s="38">
        <f t="shared" si="343"/>
        <v>7421.81</v>
      </c>
      <c r="DM277" s="38">
        <f t="shared" si="343"/>
        <v>10609.16</v>
      </c>
      <c r="DN277" s="38">
        <f t="shared" si="343"/>
        <v>7572.01</v>
      </c>
      <c r="DO277" s="38">
        <f t="shared" si="343"/>
        <v>7481.85</v>
      </c>
      <c r="DP277" s="38">
        <f t="shared" si="343"/>
        <v>12110.62</v>
      </c>
      <c r="DQ277" s="38">
        <f t="shared" si="343"/>
        <v>8275.12</v>
      </c>
      <c r="DR277" s="38">
        <f t="shared" si="343"/>
        <v>7635.49</v>
      </c>
      <c r="DS277" s="38">
        <f t="shared" si="343"/>
        <v>8118.11</v>
      </c>
      <c r="DT277" s="38">
        <f t="shared" si="343"/>
        <v>12799.51</v>
      </c>
      <c r="DU277" s="38">
        <f t="shared" si="343"/>
        <v>8533.54</v>
      </c>
      <c r="DV277" s="38">
        <f t="shared" si="343"/>
        <v>11928.12</v>
      </c>
      <c r="DW277" s="38">
        <f t="shared" si="343"/>
        <v>9124.19</v>
      </c>
      <c r="DX277" s="38">
        <f t="shared" si="343"/>
        <v>12780.98</v>
      </c>
      <c r="DY277" s="38">
        <f t="shared" si="343"/>
        <v>10360.65</v>
      </c>
      <c r="DZ277" s="38">
        <f t="shared" si="343"/>
        <v>7737.54</v>
      </c>
      <c r="EA277" s="38">
        <f aca="true" t="shared" si="344" ref="EA277:FX277">ROUND(EA270/EA101,2)</f>
        <v>8425.01</v>
      </c>
      <c r="EB277" s="38">
        <f t="shared" si="344"/>
        <v>7817</v>
      </c>
      <c r="EC277" s="38">
        <f t="shared" si="344"/>
        <v>9385.6</v>
      </c>
      <c r="ED277" s="38">
        <f t="shared" si="344"/>
        <v>9627.82</v>
      </c>
      <c r="EE277" s="38">
        <f t="shared" si="344"/>
        <v>10889.85</v>
      </c>
      <c r="EF277" s="38">
        <f t="shared" si="344"/>
        <v>7455.17</v>
      </c>
      <c r="EG277" s="38">
        <f t="shared" si="344"/>
        <v>9671.48</v>
      </c>
      <c r="EH277" s="38">
        <f t="shared" si="344"/>
        <v>10801.54</v>
      </c>
      <c r="EI277" s="38">
        <f t="shared" si="344"/>
        <v>7311.47</v>
      </c>
      <c r="EJ277" s="38">
        <f t="shared" si="344"/>
        <v>7055.43</v>
      </c>
      <c r="EK277" s="38">
        <f t="shared" si="344"/>
        <v>7694.8</v>
      </c>
      <c r="EL277" s="38">
        <f t="shared" si="344"/>
        <v>7824.23</v>
      </c>
      <c r="EM277" s="38">
        <f t="shared" si="344"/>
        <v>8010.1</v>
      </c>
      <c r="EN277" s="38">
        <f t="shared" si="344"/>
        <v>7578.22</v>
      </c>
      <c r="EO277" s="38">
        <f t="shared" si="344"/>
        <v>7900.4</v>
      </c>
      <c r="EP277" s="38">
        <f t="shared" si="344"/>
        <v>9411.06</v>
      </c>
      <c r="EQ277" s="38">
        <f t="shared" si="344"/>
        <v>7428.28</v>
      </c>
      <c r="ER277" s="38">
        <f t="shared" si="344"/>
        <v>9672.84</v>
      </c>
      <c r="ES277" s="38">
        <f t="shared" si="344"/>
        <v>13642.33</v>
      </c>
      <c r="ET277" s="38">
        <f t="shared" si="344"/>
        <v>12927.43</v>
      </c>
      <c r="EU277" s="38">
        <f t="shared" si="344"/>
        <v>8497.92</v>
      </c>
      <c r="EV277" s="38">
        <f t="shared" si="344"/>
        <v>15973.38</v>
      </c>
      <c r="EW277" s="38">
        <f t="shared" si="344"/>
        <v>10178.7</v>
      </c>
      <c r="EX277" s="38">
        <f t="shared" si="344"/>
        <v>11219.52</v>
      </c>
      <c r="EY277" s="38">
        <f t="shared" si="344"/>
        <v>7167.29</v>
      </c>
      <c r="EZ277" s="38">
        <f t="shared" si="344"/>
        <v>13718.34</v>
      </c>
      <c r="FA277" s="38">
        <f t="shared" si="344"/>
        <v>7753.58</v>
      </c>
      <c r="FB277" s="38">
        <f t="shared" si="344"/>
        <v>8664.02</v>
      </c>
      <c r="FC277" s="38">
        <f t="shared" si="344"/>
        <v>7106.17</v>
      </c>
      <c r="FD277" s="38">
        <f t="shared" si="344"/>
        <v>9052.03</v>
      </c>
      <c r="FE277" s="38">
        <f t="shared" si="344"/>
        <v>14045.23</v>
      </c>
      <c r="FF277" s="38">
        <f t="shared" si="344"/>
        <v>11975.1</v>
      </c>
      <c r="FG277" s="38">
        <f t="shared" si="344"/>
        <v>14079.71</v>
      </c>
      <c r="FH277" s="38">
        <f t="shared" si="344"/>
        <v>14092.7</v>
      </c>
      <c r="FI277" s="38">
        <f t="shared" si="344"/>
        <v>7367.1</v>
      </c>
      <c r="FJ277" s="38">
        <f t="shared" si="344"/>
        <v>7210.19</v>
      </c>
      <c r="FK277" s="38">
        <f t="shared" si="344"/>
        <v>7275.74</v>
      </c>
      <c r="FL277" s="38">
        <f t="shared" si="344"/>
        <v>7055.43</v>
      </c>
      <c r="FM277" s="38">
        <f t="shared" si="344"/>
        <v>7055.43</v>
      </c>
      <c r="FN277" s="38">
        <f t="shared" si="344"/>
        <v>7255.89</v>
      </c>
      <c r="FO277" s="38">
        <f t="shared" si="344"/>
        <v>7501.54</v>
      </c>
      <c r="FP277" s="38">
        <f t="shared" si="344"/>
        <v>7610.67</v>
      </c>
      <c r="FQ277" s="38">
        <f t="shared" si="344"/>
        <v>7883.29</v>
      </c>
      <c r="FR277" s="38">
        <f t="shared" si="344"/>
        <v>13139.19</v>
      </c>
      <c r="FS277" s="38">
        <f t="shared" si="344"/>
        <v>12631.34</v>
      </c>
      <c r="FT277" s="38">
        <f t="shared" si="344"/>
        <v>14341.47</v>
      </c>
      <c r="FU277" s="38">
        <f t="shared" si="344"/>
        <v>8192.64</v>
      </c>
      <c r="FV277" s="38">
        <f t="shared" si="344"/>
        <v>7905.09</v>
      </c>
      <c r="FW277" s="38">
        <f t="shared" si="344"/>
        <v>13626.16</v>
      </c>
      <c r="FX277" s="38">
        <f t="shared" si="344"/>
        <v>15227.59</v>
      </c>
      <c r="FY277" s="38"/>
      <c r="FZ277" s="38">
        <f>ROUND(FZ270/FZ101,2)</f>
        <v>7432.49</v>
      </c>
      <c r="GA277" s="38"/>
      <c r="GB277" s="39"/>
      <c r="GC277" s="40"/>
      <c r="GD277" s="38"/>
      <c r="GG277" s="12"/>
      <c r="GH277" s="38"/>
      <c r="GI277" s="38"/>
      <c r="GJ277" s="38"/>
      <c r="GK277" s="38"/>
      <c r="GL277" s="38"/>
      <c r="GM277" s="38"/>
    </row>
    <row r="278" spans="1:195" ht="15">
      <c r="A278" s="40"/>
      <c r="B278" s="2" t="s">
        <v>634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9">
        <f>(W270-W167)/W96</f>
        <v>11180.999389312976</v>
      </c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>
        <f>(AM270-AM167)/(AM96)</f>
        <v>8178.112644151564</v>
      </c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9"/>
      <c r="GC278" s="117"/>
      <c r="GD278" s="38"/>
      <c r="GF278" s="40"/>
      <c r="GG278" s="12"/>
      <c r="GH278" s="38"/>
      <c r="GI278" s="38"/>
      <c r="GJ278" s="38"/>
      <c r="GK278" s="38"/>
      <c r="GL278" s="38"/>
      <c r="GM278" s="38"/>
    </row>
    <row r="279" spans="1:195" ht="15">
      <c r="A279" s="11"/>
      <c r="B279" s="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9"/>
      <c r="GC279" s="40"/>
      <c r="GD279" s="38"/>
      <c r="GF279" s="40"/>
      <c r="GG279" s="12"/>
      <c r="GH279" s="38"/>
      <c r="GI279" s="38"/>
      <c r="GJ279" s="38"/>
      <c r="GK279" s="38"/>
      <c r="GL279" s="38"/>
      <c r="GM279" s="38"/>
    </row>
    <row r="280" spans="1:195" ht="15.75">
      <c r="A280" s="11" t="s">
        <v>635</v>
      </c>
      <c r="B280" s="36" t="s">
        <v>636</v>
      </c>
      <c r="C280" s="38">
        <f aca="true" t="shared" si="345" ref="C280:BN280">IF(((C273*-1)&gt;(C270*$GE$270)),-C273,(C270*$GE$270))</f>
        <v>-7116993.260195362</v>
      </c>
      <c r="D280" s="38">
        <f t="shared" si="345"/>
        <v>-40186936.341095075</v>
      </c>
      <c r="E280" s="38">
        <f t="shared" si="345"/>
        <v>-7396710.270749581</v>
      </c>
      <c r="F280" s="38">
        <f t="shared" si="345"/>
        <v>-14291252.8011065</v>
      </c>
      <c r="G280" s="38">
        <f t="shared" si="345"/>
        <v>-1038349.8581801874</v>
      </c>
      <c r="H280" s="38">
        <f t="shared" si="345"/>
        <v>-943391.9629843093</v>
      </c>
      <c r="I280" s="38">
        <f t="shared" si="345"/>
        <v>-12286817.68902714</v>
      </c>
      <c r="J280" s="38">
        <f t="shared" si="345"/>
        <v>-1976836.3161166636</v>
      </c>
      <c r="K280" s="38">
        <f t="shared" si="345"/>
        <v>-377189.18737308047</v>
      </c>
      <c r="L280" s="38">
        <f t="shared" si="345"/>
        <v>-2902084.7875480414</v>
      </c>
      <c r="M280" s="38">
        <f t="shared" si="345"/>
        <v>-1675164.3961731526</v>
      </c>
      <c r="N280" s="38">
        <f t="shared" si="345"/>
        <v>-47379813.68661113</v>
      </c>
      <c r="O280" s="38">
        <f t="shared" si="345"/>
        <v>-13829262.766920459</v>
      </c>
      <c r="P280" s="38">
        <f t="shared" si="345"/>
        <v>-282045.88740663294</v>
      </c>
      <c r="Q280" s="38">
        <f t="shared" si="345"/>
        <v>-36464323.499077894</v>
      </c>
      <c r="R280" s="38">
        <f t="shared" si="345"/>
        <v>-505153.040598221</v>
      </c>
      <c r="S280" s="38">
        <f t="shared" si="345"/>
        <v>-1442590.5055858917</v>
      </c>
      <c r="T280" s="38">
        <f t="shared" si="345"/>
        <v>-241346.63836553774</v>
      </c>
      <c r="U280" s="38">
        <f t="shared" si="345"/>
        <v>-127889.20316113929</v>
      </c>
      <c r="V280" s="38">
        <f t="shared" si="345"/>
        <v>-345017.6225989943</v>
      </c>
      <c r="W280" s="38">
        <f t="shared" si="345"/>
        <v>-293362.40664223186</v>
      </c>
      <c r="X280" s="38">
        <f t="shared" si="345"/>
        <v>-94451.8300296205</v>
      </c>
      <c r="Y280" s="38">
        <f t="shared" si="345"/>
        <v>-549508.9269130898</v>
      </c>
      <c r="Z280" s="38">
        <f t="shared" si="345"/>
        <v>-340520.62141013367</v>
      </c>
      <c r="AA280" s="38">
        <f t="shared" si="345"/>
        <v>-24571347.82629144</v>
      </c>
      <c r="AB280" s="38">
        <f t="shared" si="345"/>
        <v>-26835212.811965194</v>
      </c>
      <c r="AC280" s="38">
        <f t="shared" si="345"/>
        <v>-933166.5598584029</v>
      </c>
      <c r="AD280" s="38">
        <f t="shared" si="345"/>
        <v>-1024280.9087037257</v>
      </c>
      <c r="AE280" s="38">
        <f t="shared" si="345"/>
        <v>-197159.68706113353</v>
      </c>
      <c r="AF280" s="38">
        <f t="shared" si="345"/>
        <v>-277535.01115952653</v>
      </c>
      <c r="AG280" s="38">
        <f t="shared" si="345"/>
        <v>-266.5600000011036</v>
      </c>
      <c r="AH280" s="38">
        <f t="shared" si="345"/>
        <v>-1004175.118897454</v>
      </c>
      <c r="AI280" s="38">
        <f t="shared" si="345"/>
        <v>-394334.41589092</v>
      </c>
      <c r="AJ280" s="38">
        <f t="shared" si="345"/>
        <v>-350121.3739926986</v>
      </c>
      <c r="AK280" s="38">
        <f t="shared" si="345"/>
        <v>-343047.7976407108</v>
      </c>
      <c r="AL280" s="38">
        <f t="shared" si="345"/>
        <v>-363866.2625394805</v>
      </c>
      <c r="AM280" s="38">
        <f t="shared" si="345"/>
        <v>-513674.8473351965</v>
      </c>
      <c r="AN280" s="38">
        <f t="shared" si="345"/>
        <v>-476057.4728889397</v>
      </c>
      <c r="AO280" s="38">
        <f t="shared" si="345"/>
        <v>-4637502.676391952</v>
      </c>
      <c r="AP280" s="38">
        <f t="shared" si="345"/>
        <v>-76588669.03592855</v>
      </c>
      <c r="AQ280" s="38">
        <f t="shared" si="345"/>
        <v>-364331.1591260935</v>
      </c>
      <c r="AR280" s="38">
        <f t="shared" si="345"/>
        <v>-55039505.28708676</v>
      </c>
      <c r="AS280" s="38">
        <f t="shared" si="345"/>
        <v>-6134592.844374644</v>
      </c>
      <c r="AT280" s="38">
        <f t="shared" si="345"/>
        <v>-2420491.1198540786</v>
      </c>
      <c r="AU280" s="38">
        <f t="shared" si="345"/>
        <v>-444119.20880523126</v>
      </c>
      <c r="AV280" s="38">
        <f t="shared" si="345"/>
        <v>-407620.65919410205</v>
      </c>
      <c r="AW280" s="38">
        <f t="shared" si="345"/>
        <v>-338240.6739604716</v>
      </c>
      <c r="AX280" s="38">
        <f t="shared" si="345"/>
        <v>-93111.51130300266</v>
      </c>
      <c r="AY280" s="38">
        <f t="shared" si="345"/>
        <v>-626766.3209259574</v>
      </c>
      <c r="AZ280" s="38">
        <f t="shared" si="345"/>
        <v>-10070017.0949438</v>
      </c>
      <c r="BA280" s="38">
        <f t="shared" si="345"/>
        <v>-7828447.541588301</v>
      </c>
      <c r="BB280" s="38">
        <f t="shared" si="345"/>
        <v>-6578561.653601932</v>
      </c>
      <c r="BC280" s="38">
        <f t="shared" si="345"/>
        <v>-28477423.38214484</v>
      </c>
      <c r="BD280" s="38">
        <f t="shared" si="345"/>
        <v>-4020272.6815755316</v>
      </c>
      <c r="BE280" s="38">
        <f t="shared" si="345"/>
        <v>-1393322.3830026144</v>
      </c>
      <c r="BF280" s="38">
        <f t="shared" si="345"/>
        <v>-20475829.77513697</v>
      </c>
      <c r="BG280" s="38">
        <f t="shared" si="345"/>
        <v>-965382.4169434346</v>
      </c>
      <c r="BH280" s="38">
        <f t="shared" si="345"/>
        <v>-678256.9052486683</v>
      </c>
      <c r="BI280" s="38">
        <f t="shared" si="345"/>
        <v>-353551.79362065066</v>
      </c>
      <c r="BJ280" s="38">
        <f t="shared" si="345"/>
        <v>-5172337.746819224</v>
      </c>
      <c r="BK280" s="38">
        <f t="shared" si="345"/>
        <v>-13024124.471238576</v>
      </c>
      <c r="BL280" s="38">
        <f t="shared" si="345"/>
        <v>-286713.7521705004</v>
      </c>
      <c r="BM280" s="38">
        <f t="shared" si="345"/>
        <v>-397438.68822124676</v>
      </c>
      <c r="BN280" s="38">
        <f t="shared" si="345"/>
        <v>-3445791.566595976</v>
      </c>
      <c r="BO280" s="38">
        <f aca="true" t="shared" si="346" ref="BO280:DZ280">IF(((BO273*-1)&gt;(BO270*$GE$270)),-BO273,(BO270*$GE$270))</f>
        <v>-1513236.7829349285</v>
      </c>
      <c r="BP280" s="38">
        <f t="shared" si="346"/>
        <v>-313216.05118615006</v>
      </c>
      <c r="BQ280" s="38">
        <f t="shared" si="346"/>
        <v>-5288198.750331094</v>
      </c>
      <c r="BR280" s="38">
        <f t="shared" si="346"/>
        <v>-4214679.823276926</v>
      </c>
      <c r="BS280" s="38">
        <f t="shared" si="346"/>
        <v>-1147653.1226760908</v>
      </c>
      <c r="BT280" s="38">
        <f t="shared" si="346"/>
        <v>-430153.36445069464</v>
      </c>
      <c r="BU280" s="38">
        <f t="shared" si="346"/>
        <v>-286062.24000000046</v>
      </c>
      <c r="BV280" s="38">
        <f t="shared" si="346"/>
        <v>-1249303.510646494</v>
      </c>
      <c r="BW280" s="38">
        <f t="shared" si="346"/>
        <v>-1655496.1977908602</v>
      </c>
      <c r="BX280" s="38">
        <f t="shared" si="346"/>
        <v>-162752.40118133413</v>
      </c>
      <c r="BY280" s="38">
        <f t="shared" si="346"/>
        <v>-594930.0366448235</v>
      </c>
      <c r="BZ280" s="38">
        <f t="shared" si="346"/>
        <v>-318972.06095793046</v>
      </c>
      <c r="CA280" s="38">
        <f t="shared" si="346"/>
        <v>-302828.34208618355</v>
      </c>
      <c r="CB280" s="38">
        <f t="shared" si="346"/>
        <v>-75946923.64345254</v>
      </c>
      <c r="CC280" s="38">
        <f t="shared" si="346"/>
        <v>-267684.22425849334</v>
      </c>
      <c r="CD280" s="38">
        <f t="shared" si="346"/>
        <v>-141947.14391002295</v>
      </c>
      <c r="CE280" s="38">
        <f t="shared" si="346"/>
        <v>-242221.474563398</v>
      </c>
      <c r="CF280" s="38">
        <f t="shared" si="346"/>
        <v>-196261.50501389516</v>
      </c>
      <c r="CG280" s="38">
        <f t="shared" si="346"/>
        <v>-276291.6251135223</v>
      </c>
      <c r="CH280" s="38">
        <f t="shared" si="346"/>
        <v>-212723.805674208</v>
      </c>
      <c r="CI280" s="38">
        <f t="shared" si="346"/>
        <v>-709900.1623374707</v>
      </c>
      <c r="CJ280" s="38">
        <f t="shared" si="346"/>
        <v>-1113247.6243725473</v>
      </c>
      <c r="CK280" s="38">
        <f t="shared" si="346"/>
        <v>-4522427.797695939</v>
      </c>
      <c r="CL280" s="38">
        <f t="shared" si="346"/>
        <v>-1316403.3970944118</v>
      </c>
      <c r="CM280" s="38">
        <f t="shared" si="346"/>
        <v>-823814.59749097</v>
      </c>
      <c r="CN280" s="38">
        <f t="shared" si="346"/>
        <v>-24442021.955078274</v>
      </c>
      <c r="CO280" s="38">
        <f t="shared" si="346"/>
        <v>-13389346.412467074</v>
      </c>
      <c r="CP280" s="38">
        <f t="shared" si="346"/>
        <v>-897046.4399999997</v>
      </c>
      <c r="CQ280" s="38">
        <f t="shared" si="346"/>
        <v>-1384710.2920234876</v>
      </c>
      <c r="CR280" s="38">
        <f t="shared" si="346"/>
        <v>-300123.9681554733</v>
      </c>
      <c r="CS280" s="38">
        <f t="shared" si="346"/>
        <v>-403710.7746210936</v>
      </c>
      <c r="CT280" s="38">
        <f t="shared" si="346"/>
        <v>-189800.78922147775</v>
      </c>
      <c r="CU280" s="38">
        <f t="shared" si="346"/>
        <v>-390657.79449764435</v>
      </c>
      <c r="CV280" s="38">
        <f t="shared" si="346"/>
        <v>-100716.29918158724</v>
      </c>
      <c r="CW280" s="38">
        <f t="shared" si="346"/>
        <v>-273693.35974327987</v>
      </c>
      <c r="CX280" s="38">
        <f t="shared" si="346"/>
        <v>-480169.098765159</v>
      </c>
      <c r="CY280" s="38">
        <f t="shared" si="346"/>
        <v>-214693.18179822183</v>
      </c>
      <c r="CZ280" s="38">
        <f t="shared" si="346"/>
        <v>-2100265.89809344</v>
      </c>
      <c r="DA280" s="38">
        <f t="shared" si="346"/>
        <v>-283205.605312185</v>
      </c>
      <c r="DB280" s="38">
        <f t="shared" si="346"/>
        <v>-384857.40057851176</v>
      </c>
      <c r="DC280" s="38">
        <f t="shared" si="346"/>
        <v>-278466.63718047645</v>
      </c>
      <c r="DD280" s="38">
        <f t="shared" si="346"/>
        <v>-278.06000000007043</v>
      </c>
      <c r="DE280" s="38">
        <f t="shared" si="346"/>
        <v>-483548.33317777555</v>
      </c>
      <c r="DF280" s="38">
        <f t="shared" si="346"/>
        <v>-19681298.347732265</v>
      </c>
      <c r="DG280" s="38">
        <f t="shared" si="346"/>
        <v>-182226.10428225694</v>
      </c>
      <c r="DH280" s="38">
        <f t="shared" si="346"/>
        <v>-2030350.4095980343</v>
      </c>
      <c r="DI280" s="38">
        <f t="shared" si="346"/>
        <v>-2585213.5309599806</v>
      </c>
      <c r="DJ280" s="38">
        <f t="shared" si="346"/>
        <v>-682899.6249456671</v>
      </c>
      <c r="DK280" s="38">
        <f t="shared" si="346"/>
        <v>-440863.5719679554</v>
      </c>
      <c r="DL280" s="38">
        <f t="shared" si="346"/>
        <v>-5787778.808529293</v>
      </c>
      <c r="DM280" s="38">
        <f t="shared" si="346"/>
        <v>-427460.24371349043</v>
      </c>
      <c r="DN280" s="38">
        <f t="shared" si="346"/>
        <v>-1398901.5339635375</v>
      </c>
      <c r="DO280" s="38">
        <f t="shared" si="346"/>
        <v>-2893975.304288477</v>
      </c>
      <c r="DP280" s="38">
        <f t="shared" si="346"/>
        <v>-313451.2752671881</v>
      </c>
      <c r="DQ280" s="38">
        <f t="shared" si="346"/>
        <v>-532291.2498180707</v>
      </c>
      <c r="DR280" s="38">
        <f t="shared" si="346"/>
        <v>-1314039.6767331853</v>
      </c>
      <c r="DS280" s="38">
        <f t="shared" si="346"/>
        <v>-867238.8008721862</v>
      </c>
      <c r="DT280" s="38">
        <f t="shared" si="346"/>
        <v>-289560.84117080626</v>
      </c>
      <c r="DU280" s="38">
        <f t="shared" si="346"/>
        <v>-453767.38907127705</v>
      </c>
      <c r="DV280" s="38">
        <f t="shared" si="346"/>
        <v>-307030.64412612125</v>
      </c>
      <c r="DW280" s="38">
        <f t="shared" si="346"/>
        <v>-425575.5355826392</v>
      </c>
      <c r="DX280" s="38">
        <f t="shared" si="346"/>
        <v>-354276.9403558825</v>
      </c>
      <c r="DY280" s="38">
        <f t="shared" si="346"/>
        <v>-447063.7116571835</v>
      </c>
      <c r="DZ280" s="38">
        <f t="shared" si="346"/>
        <v>-1116424.0374340704</v>
      </c>
      <c r="EA280" s="38">
        <f aca="true" t="shared" si="347" ref="EA280:FX280">IF(((EA273*-1)&gt;(EA270*$GE$270)),-EA273,(EA270*$GE$270))</f>
        <v>-92367.9200000001</v>
      </c>
      <c r="EB280" s="38">
        <f t="shared" si="347"/>
        <v>-598776.8050304392</v>
      </c>
      <c r="EC280" s="38">
        <f t="shared" si="347"/>
        <v>-352302.84953183087</v>
      </c>
      <c r="ED280" s="38">
        <f t="shared" si="347"/>
        <v>-2049563.971201862</v>
      </c>
      <c r="EE280" s="38">
        <f t="shared" si="347"/>
        <v>-320027.1202834653</v>
      </c>
      <c r="EF280" s="38">
        <f t="shared" si="347"/>
        <v>-1520611.3641046141</v>
      </c>
      <c r="EG280" s="38">
        <f t="shared" si="347"/>
        <v>-341141.5687473822</v>
      </c>
      <c r="EH280" s="38">
        <f t="shared" si="347"/>
        <v>-317012.68336102023</v>
      </c>
      <c r="EI280" s="38">
        <f t="shared" si="347"/>
        <v>-16198522.370368388</v>
      </c>
      <c r="EJ280" s="38">
        <f t="shared" si="347"/>
        <v>-7830008.7579165</v>
      </c>
      <c r="EK280" s="38">
        <f t="shared" si="347"/>
        <v>-93.58999999941443</v>
      </c>
      <c r="EL280" s="38">
        <f t="shared" si="347"/>
        <v>-459567.6226000654</v>
      </c>
      <c r="EM280" s="38">
        <f t="shared" si="347"/>
        <v>-589531.1139854572</v>
      </c>
      <c r="EN280" s="38">
        <f t="shared" si="347"/>
        <v>-1128822.050652179</v>
      </c>
      <c r="EO280" s="38">
        <f t="shared" si="347"/>
        <v>-479574.6947364089</v>
      </c>
      <c r="EP280" s="38">
        <f t="shared" si="347"/>
        <v>-478152.8110524009</v>
      </c>
      <c r="EQ280" s="38">
        <f t="shared" si="347"/>
        <v>-2147158.255518028</v>
      </c>
      <c r="ER280" s="38">
        <f t="shared" si="347"/>
        <v>-473686.4871038141</v>
      </c>
      <c r="ES280" s="38">
        <f t="shared" si="347"/>
        <v>-205575.36712905398</v>
      </c>
      <c r="ET280" s="38">
        <f t="shared" si="347"/>
        <v>-333756.267294044</v>
      </c>
      <c r="EU280" s="38">
        <f t="shared" si="347"/>
        <v>-637634.4793020444</v>
      </c>
      <c r="EV280" s="38">
        <f t="shared" si="347"/>
        <v>-139049.16977954173</v>
      </c>
      <c r="EW280" s="38">
        <f t="shared" si="347"/>
        <v>-950047.2891769722</v>
      </c>
      <c r="EX280" s="38">
        <f t="shared" si="347"/>
        <v>-378040.5677765686</v>
      </c>
      <c r="EY280" s="38">
        <f t="shared" si="347"/>
        <v>-803767.403192631</v>
      </c>
      <c r="EZ280" s="38">
        <f t="shared" si="347"/>
        <v>-220738.66509803268</v>
      </c>
      <c r="FA280" s="38">
        <f t="shared" si="347"/>
        <v>-2950841.270107128</v>
      </c>
      <c r="FB280" s="38">
        <f t="shared" si="347"/>
        <v>-460593.7172402923</v>
      </c>
      <c r="FC280" s="38">
        <f t="shared" si="347"/>
        <v>-2451774.7934323675</v>
      </c>
      <c r="FD280" s="38">
        <f t="shared" si="347"/>
        <v>-432981.75504119333</v>
      </c>
      <c r="FE280" s="38">
        <f t="shared" si="347"/>
        <v>-183487.63125227517</v>
      </c>
      <c r="FF280" s="38">
        <f t="shared" si="347"/>
        <v>-289187.90904454753</v>
      </c>
      <c r="FG280" s="38">
        <f t="shared" si="347"/>
        <v>-194865.1272750303</v>
      </c>
      <c r="FH280" s="38">
        <f t="shared" si="347"/>
        <v>-172806.15947604075</v>
      </c>
      <c r="FI280" s="38">
        <f t="shared" si="347"/>
        <v>-1726011.0805242744</v>
      </c>
      <c r="FJ280" s="38">
        <f t="shared" si="347"/>
        <v>-1631986.534252076</v>
      </c>
      <c r="FK280" s="38">
        <f t="shared" si="347"/>
        <v>-2017048.6549964014</v>
      </c>
      <c r="FL280" s="38">
        <f t="shared" si="347"/>
        <v>-3938686.3250091993</v>
      </c>
      <c r="FM280" s="38">
        <f t="shared" si="347"/>
        <v>-2807063.478666551</v>
      </c>
      <c r="FN280" s="38">
        <f t="shared" si="347"/>
        <v>-17721277.18973973</v>
      </c>
      <c r="FO280" s="38">
        <f t="shared" si="347"/>
        <v>-1071407.1967388336</v>
      </c>
      <c r="FP280" s="38">
        <f t="shared" si="347"/>
        <v>-2244865.1454970734</v>
      </c>
      <c r="FQ280" s="38">
        <f t="shared" si="347"/>
        <v>-847863.8244954854</v>
      </c>
      <c r="FR280" s="38">
        <f t="shared" si="347"/>
        <v>-250338.6992440115</v>
      </c>
      <c r="FS280" s="38">
        <f t="shared" si="347"/>
        <v>-267784.09699759417</v>
      </c>
      <c r="FT280" s="38">
        <f t="shared" si="347"/>
        <v>-66.17000000017288</v>
      </c>
      <c r="FU280" s="38">
        <f t="shared" si="347"/>
        <v>-829634.6456946227</v>
      </c>
      <c r="FV280" s="38">
        <f t="shared" si="347"/>
        <v>-685484.2972342367</v>
      </c>
      <c r="FW280" s="38">
        <f t="shared" si="347"/>
        <v>-241991.74902553172</v>
      </c>
      <c r="FX280" s="38">
        <f t="shared" si="347"/>
        <v>-161510.8208201729</v>
      </c>
      <c r="FY280" s="38"/>
      <c r="FZ280" s="124">
        <f>SUM(C280:FX280)</f>
        <v>-774035101.5937517</v>
      </c>
      <c r="GA280" s="38"/>
      <c r="GB280" s="39">
        <v>-774414341.7500001</v>
      </c>
      <c r="GC280" s="40">
        <f>GB280-FZ280</f>
        <v>-379240.1562484503</v>
      </c>
      <c r="GD280" s="38"/>
      <c r="GF280" s="40"/>
      <c r="GG280" s="12"/>
      <c r="GH280" s="38"/>
      <c r="GI280" s="38"/>
      <c r="GJ280" s="38"/>
      <c r="GK280" s="38"/>
      <c r="GL280" s="38"/>
      <c r="GM280" s="38"/>
    </row>
    <row r="281" spans="1:195" ht="15.75">
      <c r="A281" s="11"/>
      <c r="B281" s="36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Z281" s="124"/>
      <c r="GA281" s="116">
        <f>GE270</f>
        <v>-0.12934705179289824</v>
      </c>
      <c r="GB281" s="39"/>
      <c r="GC281" s="40"/>
      <c r="GD281" s="38"/>
      <c r="GF281" s="40"/>
      <c r="GG281" s="12"/>
      <c r="GH281" s="38"/>
      <c r="GI281" s="38"/>
      <c r="GJ281" s="38"/>
      <c r="GK281" s="38"/>
      <c r="GL281" s="38"/>
      <c r="GM281" s="38"/>
    </row>
    <row r="282" spans="1:195" ht="15.75">
      <c r="A282" s="11"/>
      <c r="B282" s="36" t="s">
        <v>637</v>
      </c>
      <c r="C282" s="38"/>
      <c r="D282" s="40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Z282" s="124"/>
      <c r="GA282" s="38"/>
      <c r="GB282" s="38"/>
      <c r="GC282" s="40"/>
      <c r="GD282" s="38"/>
      <c r="GF282" s="40"/>
      <c r="GG282" s="12"/>
      <c r="GH282" s="38"/>
      <c r="GI282" s="38"/>
      <c r="GJ282" s="38"/>
      <c r="GK282" s="38"/>
      <c r="GL282" s="38"/>
      <c r="GM282" s="38"/>
    </row>
    <row r="283" spans="1:195" ht="15">
      <c r="A283" s="11" t="s">
        <v>638</v>
      </c>
      <c r="B283" s="2" t="s">
        <v>639</v>
      </c>
      <c r="C283" s="40">
        <f aca="true" t="shared" si="348" ref="C283:BN283">C270+C280</f>
        <v>47905468.87980464</v>
      </c>
      <c r="D283" s="40">
        <f t="shared" si="348"/>
        <v>270503843.1089049</v>
      </c>
      <c r="E283" s="40">
        <f t="shared" si="348"/>
        <v>49788282.879250415</v>
      </c>
      <c r="F283" s="40">
        <f t="shared" si="348"/>
        <v>96196405.0388935</v>
      </c>
      <c r="G283" s="40">
        <f t="shared" si="348"/>
        <v>6989276.931819812</v>
      </c>
      <c r="H283" s="40">
        <f t="shared" si="348"/>
        <v>6350102.16701569</v>
      </c>
      <c r="I283" s="40">
        <f t="shared" si="348"/>
        <v>82704274.25097287</v>
      </c>
      <c r="J283" s="40">
        <f t="shared" si="348"/>
        <v>13306359.463883337</v>
      </c>
      <c r="K283" s="40">
        <f t="shared" si="348"/>
        <v>2538912.7426269194</v>
      </c>
      <c r="L283" s="40">
        <f t="shared" si="348"/>
        <v>19534335.27245196</v>
      </c>
      <c r="M283" s="40">
        <f t="shared" si="348"/>
        <v>11275763.923826847</v>
      </c>
      <c r="N283" s="40">
        <f t="shared" si="348"/>
        <v>318920098.2933889</v>
      </c>
      <c r="O283" s="40">
        <f t="shared" si="348"/>
        <v>93086686.03307955</v>
      </c>
      <c r="P283" s="40">
        <f t="shared" si="348"/>
        <v>1898489.992593367</v>
      </c>
      <c r="Q283" s="40">
        <f t="shared" si="348"/>
        <v>245446419.68092212</v>
      </c>
      <c r="R283" s="40">
        <f t="shared" si="348"/>
        <v>3400255.189401779</v>
      </c>
      <c r="S283" s="40">
        <f t="shared" si="348"/>
        <v>9710276.804414108</v>
      </c>
      <c r="T283" s="40">
        <f t="shared" si="348"/>
        <v>1624537.7016344625</v>
      </c>
      <c r="U283" s="40">
        <f t="shared" si="348"/>
        <v>860839.9668388608</v>
      </c>
      <c r="V283" s="40">
        <f t="shared" si="348"/>
        <v>2322361.477401006</v>
      </c>
      <c r="W283" s="40">
        <f t="shared" si="348"/>
        <v>1974663.053357768</v>
      </c>
      <c r="X283" s="40">
        <f t="shared" si="348"/>
        <v>635768.3699703794</v>
      </c>
      <c r="Y283" s="40">
        <f t="shared" si="348"/>
        <v>3698820.8130869092</v>
      </c>
      <c r="Z283" s="40">
        <f t="shared" si="348"/>
        <v>2292091.538589866</v>
      </c>
      <c r="AA283" s="40">
        <f t="shared" si="348"/>
        <v>165393150.67370856</v>
      </c>
      <c r="AB283" s="40">
        <f t="shared" si="348"/>
        <v>180631539.9280348</v>
      </c>
      <c r="AC283" s="40">
        <f t="shared" si="348"/>
        <v>6281273.560141597</v>
      </c>
      <c r="AD283" s="40">
        <f t="shared" si="348"/>
        <v>6894576.881296274</v>
      </c>
      <c r="AE283" s="40">
        <f t="shared" si="348"/>
        <v>1327109.2029388666</v>
      </c>
      <c r="AF283" s="40">
        <f t="shared" si="348"/>
        <v>1868126.6588404733</v>
      </c>
      <c r="AG283" s="40">
        <f t="shared" si="348"/>
        <v>7087448.409999999</v>
      </c>
      <c r="AH283" s="40">
        <f t="shared" si="348"/>
        <v>6759242.021102547</v>
      </c>
      <c r="AI283" s="40">
        <f t="shared" si="348"/>
        <v>2654319.65410908</v>
      </c>
      <c r="AJ283" s="40">
        <f t="shared" si="348"/>
        <v>2356715.5360073014</v>
      </c>
      <c r="AK283" s="40">
        <f t="shared" si="348"/>
        <v>2309102.3123592897</v>
      </c>
      <c r="AL283" s="40">
        <f t="shared" si="348"/>
        <v>2449234.2874605195</v>
      </c>
      <c r="AM283" s="40">
        <f t="shared" si="348"/>
        <v>3457616.6526648034</v>
      </c>
      <c r="AN283" s="40">
        <f t="shared" si="348"/>
        <v>3204408.887111061</v>
      </c>
      <c r="AO283" s="40">
        <f t="shared" si="348"/>
        <v>31215673.81360805</v>
      </c>
      <c r="AP283" s="40">
        <f t="shared" si="348"/>
        <v>515528955.4040715</v>
      </c>
      <c r="AQ283" s="40">
        <f t="shared" si="348"/>
        <v>2452363.5708739064</v>
      </c>
      <c r="AR283" s="40">
        <f t="shared" si="348"/>
        <v>370478544.9829132</v>
      </c>
      <c r="AS283" s="40">
        <f t="shared" si="348"/>
        <v>41292795.40562536</v>
      </c>
      <c r="AT283" s="40">
        <f t="shared" si="348"/>
        <v>16292661.490145922</v>
      </c>
      <c r="AU283" s="40">
        <f t="shared" si="348"/>
        <v>2989428.0011947686</v>
      </c>
      <c r="AV283" s="40">
        <f t="shared" si="348"/>
        <v>2743751.200805898</v>
      </c>
      <c r="AW283" s="40">
        <f t="shared" si="348"/>
        <v>2276744.896039529</v>
      </c>
      <c r="AX283" s="40">
        <f t="shared" si="348"/>
        <v>626746.4986969973</v>
      </c>
      <c r="AY283" s="40">
        <f t="shared" si="348"/>
        <v>4218851.049074043</v>
      </c>
      <c r="AZ283" s="40">
        <f t="shared" si="348"/>
        <v>67782681.9450562</v>
      </c>
      <c r="BA283" s="40">
        <f t="shared" si="348"/>
        <v>52694366.3384117</v>
      </c>
      <c r="BB283" s="40">
        <f t="shared" si="348"/>
        <v>44281211.04639807</v>
      </c>
      <c r="BC283" s="40">
        <f t="shared" si="348"/>
        <v>191685487.07785517</v>
      </c>
      <c r="BD283" s="40">
        <f t="shared" si="348"/>
        <v>27061013.09842447</v>
      </c>
      <c r="BE283" s="40">
        <f t="shared" si="348"/>
        <v>9378646.236997385</v>
      </c>
      <c r="BF283" s="40">
        <f t="shared" si="348"/>
        <v>137825650.554863</v>
      </c>
      <c r="BG283" s="40">
        <f t="shared" si="348"/>
        <v>6498122.963056565</v>
      </c>
      <c r="BH283" s="40">
        <f t="shared" si="348"/>
        <v>4565441.314751332</v>
      </c>
      <c r="BI283" s="40">
        <f t="shared" si="348"/>
        <v>2379806.1663793493</v>
      </c>
      <c r="BJ283" s="40">
        <f t="shared" si="348"/>
        <v>34815722.86318077</v>
      </c>
      <c r="BK283" s="40">
        <f t="shared" si="348"/>
        <v>87667188.47876143</v>
      </c>
      <c r="BL283" s="40">
        <f t="shared" si="348"/>
        <v>1929910.0378294997</v>
      </c>
      <c r="BM283" s="40">
        <f t="shared" si="348"/>
        <v>2675214.941778753</v>
      </c>
      <c r="BN283" s="40">
        <f t="shared" si="348"/>
        <v>23194101.023404025</v>
      </c>
      <c r="BO283" s="40">
        <f aca="true" t="shared" si="349" ref="BO283:DZ283">BO270+BO280</f>
        <v>10185806.697065072</v>
      </c>
      <c r="BP283" s="40">
        <f t="shared" si="349"/>
        <v>2108300.68881385</v>
      </c>
      <c r="BQ283" s="40">
        <f t="shared" si="349"/>
        <v>35595599.3496689</v>
      </c>
      <c r="BR283" s="40">
        <f t="shared" si="349"/>
        <v>28369594.536723074</v>
      </c>
      <c r="BS283" s="40">
        <f t="shared" si="349"/>
        <v>7725012.367323909</v>
      </c>
      <c r="BT283" s="40">
        <f t="shared" si="349"/>
        <v>2895421.9655493055</v>
      </c>
      <c r="BU283" s="40">
        <f t="shared" si="349"/>
        <v>3636695.0199999996</v>
      </c>
      <c r="BV283" s="40">
        <f t="shared" si="349"/>
        <v>8409235.229353506</v>
      </c>
      <c r="BW283" s="40">
        <f t="shared" si="349"/>
        <v>11143374.552209139</v>
      </c>
      <c r="BX283" s="40">
        <f t="shared" si="349"/>
        <v>1095508.988818666</v>
      </c>
      <c r="BY283" s="40">
        <f t="shared" si="349"/>
        <v>4004556.6033551763</v>
      </c>
      <c r="BZ283" s="40">
        <f t="shared" si="349"/>
        <v>2147045.1890420695</v>
      </c>
      <c r="CA283" s="40">
        <f t="shared" si="349"/>
        <v>2038379.5779138163</v>
      </c>
      <c r="CB283" s="40">
        <f t="shared" si="349"/>
        <v>511209278.14654744</v>
      </c>
      <c r="CC283" s="40">
        <f t="shared" si="349"/>
        <v>1801819.6457415065</v>
      </c>
      <c r="CD283" s="40">
        <f t="shared" si="349"/>
        <v>955465.9160899771</v>
      </c>
      <c r="CE283" s="40">
        <f t="shared" si="349"/>
        <v>1630426.3454366021</v>
      </c>
      <c r="CF283" s="40">
        <f t="shared" si="349"/>
        <v>1321063.4149861047</v>
      </c>
      <c r="CG283" s="40">
        <f t="shared" si="349"/>
        <v>1859757.2548864777</v>
      </c>
      <c r="CH283" s="40">
        <f t="shared" si="349"/>
        <v>1431873.444325792</v>
      </c>
      <c r="CI283" s="40">
        <f t="shared" si="349"/>
        <v>4778436.46766253</v>
      </c>
      <c r="CJ283" s="40">
        <f t="shared" si="349"/>
        <v>7493424.185627453</v>
      </c>
      <c r="CK283" s="40">
        <f t="shared" si="349"/>
        <v>30441088.842304062</v>
      </c>
      <c r="CL283" s="40">
        <f t="shared" si="349"/>
        <v>8860893.872905588</v>
      </c>
      <c r="CM283" s="40">
        <f t="shared" si="349"/>
        <v>5545210.33250903</v>
      </c>
      <c r="CN283" s="40">
        <f t="shared" si="349"/>
        <v>164522640.29492173</v>
      </c>
      <c r="CO283" s="40">
        <f t="shared" si="349"/>
        <v>90125548.02753292</v>
      </c>
      <c r="CP283" s="40">
        <f t="shared" si="349"/>
        <v>7827608.24</v>
      </c>
      <c r="CQ283" s="40">
        <f t="shared" si="349"/>
        <v>9320677.057976512</v>
      </c>
      <c r="CR283" s="40">
        <f t="shared" si="349"/>
        <v>2020176.0618445266</v>
      </c>
      <c r="CS283" s="40">
        <f t="shared" si="349"/>
        <v>2717433.2253789064</v>
      </c>
      <c r="CT283" s="40">
        <f t="shared" si="349"/>
        <v>1277575.4407785223</v>
      </c>
      <c r="CU283" s="40">
        <f t="shared" si="349"/>
        <v>2629571.8055023556</v>
      </c>
      <c r="CV283" s="40">
        <f t="shared" si="349"/>
        <v>677935.3808184129</v>
      </c>
      <c r="CW283" s="40">
        <f t="shared" si="349"/>
        <v>1842267.9702567202</v>
      </c>
      <c r="CX283" s="40">
        <f t="shared" si="349"/>
        <v>3232084.811234841</v>
      </c>
      <c r="CY283" s="40">
        <f t="shared" si="349"/>
        <v>1445129.5882017782</v>
      </c>
      <c r="CZ283" s="40">
        <f t="shared" si="349"/>
        <v>14137181.10190656</v>
      </c>
      <c r="DA283" s="40">
        <f t="shared" si="349"/>
        <v>1906296.2146878154</v>
      </c>
      <c r="DB283" s="40">
        <f t="shared" si="349"/>
        <v>2590528.5494214883</v>
      </c>
      <c r="DC283" s="40">
        <f t="shared" si="349"/>
        <v>1874397.5628195237</v>
      </c>
      <c r="DD283" s="40">
        <f t="shared" si="349"/>
        <v>1702733.97</v>
      </c>
      <c r="DE283" s="40">
        <f t="shared" si="349"/>
        <v>3254830.9068222246</v>
      </c>
      <c r="DF283" s="40">
        <f t="shared" si="349"/>
        <v>132477549.30226775</v>
      </c>
      <c r="DG283" s="40">
        <f t="shared" si="349"/>
        <v>1226589.1857177431</v>
      </c>
      <c r="DH283" s="40">
        <f t="shared" si="349"/>
        <v>13666570.250401966</v>
      </c>
      <c r="DI283" s="40">
        <f t="shared" si="349"/>
        <v>17401430.889040023</v>
      </c>
      <c r="DJ283" s="40">
        <f t="shared" si="349"/>
        <v>4596692.105054332</v>
      </c>
      <c r="DK283" s="40">
        <f t="shared" si="349"/>
        <v>2967513.858032045</v>
      </c>
      <c r="DL283" s="40">
        <f t="shared" si="349"/>
        <v>38958342.02147071</v>
      </c>
      <c r="DM283" s="40">
        <f t="shared" si="349"/>
        <v>2877294.1962865097</v>
      </c>
      <c r="DN283" s="40">
        <f t="shared" si="349"/>
        <v>9416200.276036464</v>
      </c>
      <c r="DO283" s="40">
        <f t="shared" si="349"/>
        <v>19479749.215711523</v>
      </c>
      <c r="DP283" s="40">
        <f t="shared" si="349"/>
        <v>2109884.014732812</v>
      </c>
      <c r="DQ283" s="40">
        <f t="shared" si="349"/>
        <v>3582926.2401819294</v>
      </c>
      <c r="DR283" s="40">
        <f t="shared" si="349"/>
        <v>8844983.343266815</v>
      </c>
      <c r="DS283" s="40">
        <f t="shared" si="349"/>
        <v>5837504.669127814</v>
      </c>
      <c r="DT283" s="40">
        <f t="shared" si="349"/>
        <v>1949074.1888291936</v>
      </c>
      <c r="DU283" s="40">
        <f t="shared" si="349"/>
        <v>3054371.240928723</v>
      </c>
      <c r="DV283" s="40">
        <f t="shared" si="349"/>
        <v>2066665.8558738788</v>
      </c>
      <c r="DW283" s="40">
        <f t="shared" si="349"/>
        <v>2864607.9644173607</v>
      </c>
      <c r="DX283" s="40">
        <f t="shared" si="349"/>
        <v>2384687.2296441174</v>
      </c>
      <c r="DY283" s="40">
        <f t="shared" si="349"/>
        <v>3009247.858342817</v>
      </c>
      <c r="DZ283" s="40">
        <f t="shared" si="349"/>
        <v>7514805.062565929</v>
      </c>
      <c r="EA283" s="40">
        <f aca="true" t="shared" si="350" ref="EA283:FX283">EA270+EA280</f>
        <v>4291166.37</v>
      </c>
      <c r="EB283" s="40">
        <f t="shared" si="350"/>
        <v>4030449.734969561</v>
      </c>
      <c r="EC283" s="40">
        <f t="shared" si="350"/>
        <v>2371399.3504681694</v>
      </c>
      <c r="ED283" s="40">
        <f t="shared" si="350"/>
        <v>13795899.39879814</v>
      </c>
      <c r="EE283" s="40">
        <f t="shared" si="350"/>
        <v>2154146.9397165347</v>
      </c>
      <c r="EF283" s="40">
        <f t="shared" si="350"/>
        <v>10235446.025895387</v>
      </c>
      <c r="EG283" s="40">
        <f t="shared" si="350"/>
        <v>2296271.2212526174</v>
      </c>
      <c r="EH283" s="40">
        <f t="shared" si="350"/>
        <v>2133856.3466389794</v>
      </c>
      <c r="EI283" s="40">
        <f t="shared" si="350"/>
        <v>109034501.0796316</v>
      </c>
      <c r="EJ283" s="40">
        <f t="shared" si="350"/>
        <v>52704875.1020835</v>
      </c>
      <c r="EK283" s="40">
        <f t="shared" si="350"/>
        <v>4984595.25</v>
      </c>
      <c r="EL283" s="40">
        <f t="shared" si="350"/>
        <v>3093413.4173999345</v>
      </c>
      <c r="EM283" s="40">
        <f t="shared" si="350"/>
        <v>3968215.706014543</v>
      </c>
      <c r="EN283" s="40">
        <f t="shared" si="350"/>
        <v>7598257.8093478205</v>
      </c>
      <c r="EO283" s="40">
        <f t="shared" si="350"/>
        <v>3228083.795263591</v>
      </c>
      <c r="EP283" s="40">
        <f t="shared" si="350"/>
        <v>3218512.898947599</v>
      </c>
      <c r="EQ283" s="40">
        <f t="shared" si="350"/>
        <v>14452820.064481972</v>
      </c>
      <c r="ER283" s="40">
        <f t="shared" si="350"/>
        <v>3188449.4528961857</v>
      </c>
      <c r="ES283" s="40">
        <f t="shared" si="350"/>
        <v>1383756.3128709462</v>
      </c>
      <c r="ET283" s="40">
        <f t="shared" si="350"/>
        <v>2246559.732705956</v>
      </c>
      <c r="EU283" s="40">
        <f t="shared" si="350"/>
        <v>4292006.130697955</v>
      </c>
      <c r="EV283" s="40">
        <f t="shared" si="350"/>
        <v>935959.2502204585</v>
      </c>
      <c r="EW283" s="40">
        <f t="shared" si="350"/>
        <v>6394900.090823027</v>
      </c>
      <c r="EX283" s="40">
        <f t="shared" si="350"/>
        <v>2544643.502223431</v>
      </c>
      <c r="EY283" s="40">
        <f t="shared" si="350"/>
        <v>5410269.886807369</v>
      </c>
      <c r="EZ283" s="40">
        <f t="shared" si="350"/>
        <v>1485822.5749019675</v>
      </c>
      <c r="FA283" s="40">
        <f t="shared" si="350"/>
        <v>19862521.919892874</v>
      </c>
      <c r="FB283" s="40">
        <f t="shared" si="350"/>
        <v>3100320.202759708</v>
      </c>
      <c r="FC283" s="40">
        <f t="shared" si="350"/>
        <v>16503236.236567633</v>
      </c>
      <c r="FD283" s="40">
        <f t="shared" si="350"/>
        <v>2914460.2549588066</v>
      </c>
      <c r="FE283" s="40">
        <f t="shared" si="350"/>
        <v>1235080.698747725</v>
      </c>
      <c r="FF283" s="40">
        <f t="shared" si="350"/>
        <v>1946563.9309554524</v>
      </c>
      <c r="FG283" s="40">
        <f t="shared" si="350"/>
        <v>1311664.2027249697</v>
      </c>
      <c r="FH283" s="40">
        <f t="shared" si="350"/>
        <v>1163182.2305239593</v>
      </c>
      <c r="FI283" s="40">
        <f t="shared" si="350"/>
        <v>11618020.009475725</v>
      </c>
      <c r="FJ283" s="40">
        <f t="shared" si="350"/>
        <v>10985127.745747924</v>
      </c>
      <c r="FK283" s="40">
        <f t="shared" si="350"/>
        <v>13577034.2950036</v>
      </c>
      <c r="FL283" s="40">
        <f t="shared" si="350"/>
        <v>26511844.0149908</v>
      </c>
      <c r="FM283" s="40">
        <f t="shared" si="350"/>
        <v>18894733.66133345</v>
      </c>
      <c r="FN283" s="40">
        <f t="shared" si="350"/>
        <v>119284375.00026026</v>
      </c>
      <c r="FO283" s="40">
        <f t="shared" si="350"/>
        <v>7211790.463261167</v>
      </c>
      <c r="FP283" s="40">
        <f t="shared" si="350"/>
        <v>15110498.694502927</v>
      </c>
      <c r="FQ283" s="40">
        <f t="shared" si="350"/>
        <v>5707089.015504515</v>
      </c>
      <c r="FR283" s="40">
        <f t="shared" si="350"/>
        <v>1685064.5107559885</v>
      </c>
      <c r="FS283" s="40">
        <f t="shared" si="350"/>
        <v>1802491.9030024058</v>
      </c>
      <c r="FT283" s="40">
        <f t="shared" si="350"/>
        <v>1368110.48</v>
      </c>
      <c r="FU283" s="40">
        <f t="shared" si="350"/>
        <v>5584385.8843053775</v>
      </c>
      <c r="FV283" s="40">
        <f t="shared" si="350"/>
        <v>4614089.892765764</v>
      </c>
      <c r="FW283" s="40">
        <f t="shared" si="350"/>
        <v>1628880.0309744682</v>
      </c>
      <c r="FX283" s="40">
        <f t="shared" si="350"/>
        <v>1087151.7391798273</v>
      </c>
      <c r="FY283" s="40">
        <f>FY269+FY279</f>
        <v>0</v>
      </c>
      <c r="FZ283" s="124">
        <f>SUM(C283:FX283)</f>
        <v>5232445846.916245</v>
      </c>
      <c r="GA283" s="38"/>
      <c r="GB283" s="38"/>
      <c r="GC283" s="40"/>
      <c r="GD283" s="38"/>
      <c r="GF283" s="40"/>
      <c r="GG283" s="12"/>
      <c r="GH283" s="38"/>
      <c r="GI283" s="38"/>
      <c r="GJ283" s="38"/>
      <c r="GK283" s="38"/>
      <c r="GL283" s="38"/>
      <c r="GM283" s="38"/>
    </row>
    <row r="284" spans="1:195" ht="15">
      <c r="A284" s="11" t="s">
        <v>640</v>
      </c>
      <c r="B284" s="2" t="s">
        <v>641</v>
      </c>
      <c r="C284" s="40">
        <f>C271</f>
        <v>11830715.26</v>
      </c>
      <c r="D284" s="40">
        <f aca="true" t="shared" si="351" ref="D284:BO285">D271</f>
        <v>46725449.86</v>
      </c>
      <c r="E284" s="40">
        <f t="shared" si="351"/>
        <v>13747723.64</v>
      </c>
      <c r="F284" s="40">
        <f t="shared" si="351"/>
        <v>20417601.34</v>
      </c>
      <c r="G284" s="40">
        <f t="shared" si="351"/>
        <v>1869445.19</v>
      </c>
      <c r="H284" s="40">
        <f t="shared" si="351"/>
        <v>2082790.53</v>
      </c>
      <c r="I284" s="40">
        <f t="shared" si="351"/>
        <v>13840338.24</v>
      </c>
      <c r="J284" s="40">
        <f t="shared" si="351"/>
        <v>3273229.33</v>
      </c>
      <c r="K284" s="40">
        <f t="shared" si="351"/>
        <v>641116.46</v>
      </c>
      <c r="L284" s="40">
        <f t="shared" si="351"/>
        <v>8864906.06</v>
      </c>
      <c r="M284" s="40">
        <f t="shared" si="351"/>
        <v>3110404.32</v>
      </c>
      <c r="N284" s="40">
        <f t="shared" si="351"/>
        <v>110341095.25</v>
      </c>
      <c r="O284" s="40">
        <f t="shared" si="351"/>
        <v>31933716.96</v>
      </c>
      <c r="P284" s="40">
        <f t="shared" si="351"/>
        <v>610587.18</v>
      </c>
      <c r="Q284" s="40">
        <f t="shared" si="351"/>
        <v>45380744.54</v>
      </c>
      <c r="R284" s="40">
        <f t="shared" si="351"/>
        <v>880882.63</v>
      </c>
      <c r="S284" s="40">
        <f t="shared" si="351"/>
        <v>6011474.85</v>
      </c>
      <c r="T284" s="40">
        <f t="shared" si="351"/>
        <v>497432.53</v>
      </c>
      <c r="U284" s="40">
        <f t="shared" si="351"/>
        <v>195532.96</v>
      </c>
      <c r="V284" s="40">
        <f t="shared" si="351"/>
        <v>574733.39</v>
      </c>
      <c r="W284" s="40">
        <f t="shared" si="351"/>
        <v>137981.02</v>
      </c>
      <c r="X284" s="40">
        <f t="shared" si="351"/>
        <v>123571.68</v>
      </c>
      <c r="Y284" s="40">
        <f t="shared" si="351"/>
        <v>1014304.87</v>
      </c>
      <c r="Z284" s="40">
        <f t="shared" si="351"/>
        <v>355990.89</v>
      </c>
      <c r="AA284" s="40">
        <f t="shared" si="351"/>
        <v>58451392.78</v>
      </c>
      <c r="AB284" s="40">
        <f t="shared" si="351"/>
        <v>118307204.18</v>
      </c>
      <c r="AC284" s="40">
        <f t="shared" si="351"/>
        <v>2778115.82</v>
      </c>
      <c r="AD284" s="40">
        <f t="shared" si="351"/>
        <v>2907661.86</v>
      </c>
      <c r="AE284" s="40">
        <f t="shared" si="351"/>
        <v>418632.91</v>
      </c>
      <c r="AF284" s="40">
        <f t="shared" si="351"/>
        <v>630103.75</v>
      </c>
      <c r="AG284" s="40">
        <f t="shared" si="351"/>
        <v>6852731.52</v>
      </c>
      <c r="AH284" s="40">
        <f t="shared" si="351"/>
        <v>449520.36</v>
      </c>
      <c r="AI284" s="40">
        <f t="shared" si="351"/>
        <v>182333.05</v>
      </c>
      <c r="AJ284" s="40">
        <f t="shared" si="351"/>
        <v>502929.72</v>
      </c>
      <c r="AK284" s="40">
        <f t="shared" si="351"/>
        <v>1053090.82</v>
      </c>
      <c r="AL284" s="40">
        <f t="shared" si="351"/>
        <v>1750905.96</v>
      </c>
      <c r="AM284" s="40">
        <f t="shared" si="351"/>
        <v>584032.83</v>
      </c>
      <c r="AN284" s="40">
        <f t="shared" si="351"/>
        <v>2204670.95</v>
      </c>
      <c r="AO284" s="40">
        <f t="shared" si="351"/>
        <v>9634593.18</v>
      </c>
      <c r="AP284" s="40">
        <f t="shared" si="351"/>
        <v>260539066.08</v>
      </c>
      <c r="AQ284" s="40">
        <f t="shared" si="351"/>
        <v>1425353.05</v>
      </c>
      <c r="AR284" s="40">
        <f t="shared" si="351"/>
        <v>115261142.96</v>
      </c>
      <c r="AS284" s="40">
        <f t="shared" si="351"/>
        <v>29340482.12</v>
      </c>
      <c r="AT284" s="40">
        <f t="shared" si="351"/>
        <v>4101642.64</v>
      </c>
      <c r="AU284" s="40">
        <f t="shared" si="351"/>
        <v>526532.07</v>
      </c>
      <c r="AV284" s="40">
        <f t="shared" si="351"/>
        <v>339339.94</v>
      </c>
      <c r="AW284" s="40">
        <f t="shared" si="351"/>
        <v>347497.5</v>
      </c>
      <c r="AX284" s="40">
        <f t="shared" si="351"/>
        <v>208538.92</v>
      </c>
      <c r="AY284" s="40">
        <f t="shared" si="351"/>
        <v>570457.35</v>
      </c>
      <c r="AZ284" s="40">
        <f t="shared" si="351"/>
        <v>10148576.05</v>
      </c>
      <c r="BA284" s="40">
        <f t="shared" si="351"/>
        <v>6413673.68</v>
      </c>
      <c r="BB284" s="40">
        <f t="shared" si="351"/>
        <v>2454776.29</v>
      </c>
      <c r="BC284" s="40">
        <f t="shared" si="351"/>
        <v>55433960.87</v>
      </c>
      <c r="BD284" s="40">
        <f t="shared" si="351"/>
        <v>10043797.5</v>
      </c>
      <c r="BE284" s="40">
        <f t="shared" si="351"/>
        <v>2525238.15</v>
      </c>
      <c r="BF284" s="40">
        <f t="shared" si="351"/>
        <v>35136157.27</v>
      </c>
      <c r="BG284" s="40">
        <f t="shared" si="351"/>
        <v>722219.22</v>
      </c>
      <c r="BH284" s="40">
        <f t="shared" si="351"/>
        <v>810878.36</v>
      </c>
      <c r="BI284" s="40">
        <f t="shared" si="351"/>
        <v>331999.2</v>
      </c>
      <c r="BJ284" s="40">
        <f t="shared" si="351"/>
        <v>9756999.24</v>
      </c>
      <c r="BK284" s="40">
        <f t="shared" si="351"/>
        <v>16106109.15</v>
      </c>
      <c r="BL284" s="40">
        <f t="shared" si="351"/>
        <v>88731.99</v>
      </c>
      <c r="BM284" s="40">
        <f t="shared" si="351"/>
        <v>302758.73</v>
      </c>
      <c r="BN284" s="40">
        <f t="shared" si="351"/>
        <v>6149274.84</v>
      </c>
      <c r="BO284" s="40">
        <f t="shared" si="351"/>
        <v>2298324.17</v>
      </c>
      <c r="BP284" s="40">
        <f aca="true" t="shared" si="352" ref="BP284:EA285">BP271</f>
        <v>1220598.82</v>
      </c>
      <c r="BQ284" s="40">
        <f t="shared" si="352"/>
        <v>21916229.88</v>
      </c>
      <c r="BR284" s="40">
        <f t="shared" si="352"/>
        <v>6536463.2</v>
      </c>
      <c r="BS284" s="40">
        <f t="shared" si="352"/>
        <v>3077728.44</v>
      </c>
      <c r="BT284" s="40">
        <f t="shared" si="352"/>
        <v>1231048.43</v>
      </c>
      <c r="BU284" s="40">
        <f t="shared" si="352"/>
        <v>3520601.51</v>
      </c>
      <c r="BV284" s="40">
        <f t="shared" si="352"/>
        <v>6706796.02</v>
      </c>
      <c r="BW284" s="40">
        <f t="shared" si="352"/>
        <v>8923275.52</v>
      </c>
      <c r="BX284" s="40">
        <f t="shared" si="352"/>
        <v>983856.43</v>
      </c>
      <c r="BY284" s="40">
        <f t="shared" si="352"/>
        <v>2030839.37</v>
      </c>
      <c r="BZ284" s="40">
        <f t="shared" si="352"/>
        <v>993794.24</v>
      </c>
      <c r="CA284" s="40">
        <f t="shared" si="352"/>
        <v>887148.08</v>
      </c>
      <c r="CB284" s="40">
        <f t="shared" si="352"/>
        <v>182906573.85</v>
      </c>
      <c r="CC284" s="40">
        <f t="shared" si="352"/>
        <v>463465.84</v>
      </c>
      <c r="CD284" s="40">
        <f t="shared" si="352"/>
        <v>334303.03</v>
      </c>
      <c r="CE284" s="40">
        <f t="shared" si="352"/>
        <v>527885.32</v>
      </c>
      <c r="CF284" s="40">
        <f t="shared" si="352"/>
        <v>320235.92</v>
      </c>
      <c r="CG284" s="40">
        <f t="shared" si="352"/>
        <v>410753.38</v>
      </c>
      <c r="CH284" s="40">
        <f t="shared" si="352"/>
        <v>329873.61</v>
      </c>
      <c r="CI284" s="40">
        <f t="shared" si="352"/>
        <v>1826175.33</v>
      </c>
      <c r="CJ284" s="40">
        <f t="shared" si="352"/>
        <v>2739457.21</v>
      </c>
      <c r="CK284" s="40">
        <f t="shared" si="352"/>
        <v>10331950.88</v>
      </c>
      <c r="CL284" s="40">
        <f t="shared" si="352"/>
        <v>2531700.77</v>
      </c>
      <c r="CM284" s="40">
        <f t="shared" si="352"/>
        <v>1274646.25</v>
      </c>
      <c r="CN284" s="40">
        <f t="shared" si="352"/>
        <v>63381414.74</v>
      </c>
      <c r="CO284" s="40">
        <f t="shared" si="352"/>
        <v>28576360.6</v>
      </c>
      <c r="CP284" s="40">
        <f t="shared" si="352"/>
        <v>7349015.17</v>
      </c>
      <c r="CQ284" s="40">
        <f t="shared" si="352"/>
        <v>1568972.38</v>
      </c>
      <c r="CR284" s="40">
        <f t="shared" si="352"/>
        <v>475702.43</v>
      </c>
      <c r="CS284" s="40">
        <f t="shared" si="352"/>
        <v>1046934.42</v>
      </c>
      <c r="CT284" s="40">
        <f t="shared" si="352"/>
        <v>363289.9</v>
      </c>
      <c r="CU284" s="40">
        <f t="shared" si="352"/>
        <v>255458.58</v>
      </c>
      <c r="CV284" s="40">
        <f t="shared" si="352"/>
        <v>158409.62</v>
      </c>
      <c r="CW284" s="40">
        <f t="shared" si="352"/>
        <v>889717.37</v>
      </c>
      <c r="CX284" s="40">
        <f t="shared" si="352"/>
        <v>877155.47</v>
      </c>
      <c r="CY284" s="40">
        <f t="shared" si="352"/>
        <v>180564.28</v>
      </c>
      <c r="CZ284" s="40">
        <f t="shared" si="352"/>
        <v>4553809.2</v>
      </c>
      <c r="DA284" s="40">
        <f t="shared" si="352"/>
        <v>247398.84</v>
      </c>
      <c r="DB284" s="40">
        <f t="shared" si="352"/>
        <v>421660.73</v>
      </c>
      <c r="DC284" s="40">
        <f t="shared" si="352"/>
        <v>1077831.07</v>
      </c>
      <c r="DD284" s="40">
        <f t="shared" si="352"/>
        <v>1616222.2</v>
      </c>
      <c r="DE284" s="40">
        <f t="shared" si="352"/>
        <v>2558851.38</v>
      </c>
      <c r="DF284" s="40">
        <f t="shared" si="352"/>
        <v>42077603.19</v>
      </c>
      <c r="DG284" s="40">
        <f t="shared" si="352"/>
        <v>759740.88</v>
      </c>
      <c r="DH284" s="40">
        <f t="shared" si="352"/>
        <v>9992685.39</v>
      </c>
      <c r="DI284" s="40">
        <f t="shared" si="352"/>
        <v>9001824.01</v>
      </c>
      <c r="DJ284" s="40">
        <f t="shared" si="352"/>
        <v>1268915.61</v>
      </c>
      <c r="DK284" s="40">
        <f t="shared" si="352"/>
        <v>803311.61</v>
      </c>
      <c r="DL284" s="40">
        <f t="shared" si="352"/>
        <v>11469551.92</v>
      </c>
      <c r="DM284" s="40">
        <f t="shared" si="352"/>
        <v>888583.82</v>
      </c>
      <c r="DN284" s="40">
        <f t="shared" si="352"/>
        <v>4672463.37</v>
      </c>
      <c r="DO284" s="40">
        <f t="shared" si="352"/>
        <v>5238150.66</v>
      </c>
      <c r="DP284" s="40">
        <f t="shared" si="352"/>
        <v>352894.59</v>
      </c>
      <c r="DQ284" s="40">
        <f t="shared" si="352"/>
        <v>1111303.88</v>
      </c>
      <c r="DR284" s="40">
        <f t="shared" si="352"/>
        <v>1408748.46</v>
      </c>
      <c r="DS284" s="40">
        <f t="shared" si="352"/>
        <v>781852.29</v>
      </c>
      <c r="DT284" s="40">
        <f t="shared" si="352"/>
        <v>151756.6</v>
      </c>
      <c r="DU284" s="40">
        <f t="shared" si="352"/>
        <v>491817.34</v>
      </c>
      <c r="DV284" s="40">
        <f t="shared" si="352"/>
        <v>120689.57</v>
      </c>
      <c r="DW284" s="40">
        <f t="shared" si="352"/>
        <v>328335.12</v>
      </c>
      <c r="DX284" s="40">
        <f t="shared" si="352"/>
        <v>1041954.91</v>
      </c>
      <c r="DY284" s="40">
        <f t="shared" si="352"/>
        <v>1549202.89</v>
      </c>
      <c r="DZ284" s="40">
        <f t="shared" si="352"/>
        <v>2064565.51</v>
      </c>
      <c r="EA284" s="40">
        <f t="shared" si="352"/>
        <v>3941136.19</v>
      </c>
      <c r="EB284" s="40">
        <f aca="true" t="shared" si="353" ref="EB284:FX285">EB271</f>
        <v>1291073.58</v>
      </c>
      <c r="EC284" s="40">
        <f t="shared" si="353"/>
        <v>583785.22</v>
      </c>
      <c r="ED284" s="40">
        <f t="shared" si="353"/>
        <v>11266615.12</v>
      </c>
      <c r="EE284" s="40">
        <f t="shared" si="353"/>
        <v>308496.49</v>
      </c>
      <c r="EF284" s="40">
        <f t="shared" si="353"/>
        <v>1666513.8</v>
      </c>
      <c r="EG284" s="40">
        <f t="shared" si="353"/>
        <v>481285.02</v>
      </c>
      <c r="EH284" s="40">
        <f t="shared" si="353"/>
        <v>308738.64</v>
      </c>
      <c r="EI284" s="40">
        <f t="shared" si="353"/>
        <v>24953420.6</v>
      </c>
      <c r="EJ284" s="40">
        <f t="shared" si="353"/>
        <v>15026942.07</v>
      </c>
      <c r="EK284" s="40">
        <f t="shared" si="353"/>
        <v>4836078.73</v>
      </c>
      <c r="EL284" s="40">
        <f t="shared" si="353"/>
        <v>916681.37</v>
      </c>
      <c r="EM284" s="40">
        <f t="shared" si="353"/>
        <v>1487269.88</v>
      </c>
      <c r="EN284" s="40">
        <f t="shared" si="353"/>
        <v>1341120.67</v>
      </c>
      <c r="EO284" s="40">
        <f t="shared" si="353"/>
        <v>841640.84</v>
      </c>
      <c r="EP284" s="40">
        <f t="shared" si="353"/>
        <v>2013171.14</v>
      </c>
      <c r="EQ284" s="40">
        <f t="shared" si="353"/>
        <v>9006588.04</v>
      </c>
      <c r="ER284" s="40">
        <f t="shared" si="353"/>
        <v>2557248.33</v>
      </c>
      <c r="ES284" s="40">
        <f t="shared" si="353"/>
        <v>368255.59</v>
      </c>
      <c r="ET284" s="40">
        <f t="shared" si="353"/>
        <v>679943.89</v>
      </c>
      <c r="EU284" s="40">
        <f t="shared" si="353"/>
        <v>725677.16</v>
      </c>
      <c r="EV284" s="40">
        <f t="shared" si="353"/>
        <v>536326.22</v>
      </c>
      <c r="EW284" s="40">
        <f t="shared" si="353"/>
        <v>4876807.19</v>
      </c>
      <c r="EX284" s="40">
        <f t="shared" si="353"/>
        <v>234271.15</v>
      </c>
      <c r="EY284" s="40">
        <f t="shared" si="353"/>
        <v>728962.2</v>
      </c>
      <c r="EZ284" s="40">
        <f t="shared" si="353"/>
        <v>656121.93</v>
      </c>
      <c r="FA284" s="40">
        <f t="shared" si="353"/>
        <v>17012572.27</v>
      </c>
      <c r="FB284" s="40">
        <f t="shared" si="353"/>
        <v>2640116.55</v>
      </c>
      <c r="FC284" s="40">
        <f t="shared" si="353"/>
        <v>5640881.73</v>
      </c>
      <c r="FD284" s="40">
        <f t="shared" si="353"/>
        <v>930554.76</v>
      </c>
      <c r="FE284" s="40">
        <f t="shared" si="353"/>
        <v>481332.95</v>
      </c>
      <c r="FF284" s="40">
        <f t="shared" si="353"/>
        <v>395076.8</v>
      </c>
      <c r="FG284" s="40">
        <f t="shared" si="353"/>
        <v>171101.46</v>
      </c>
      <c r="FH284" s="40">
        <f t="shared" si="353"/>
        <v>453299.61</v>
      </c>
      <c r="FI284" s="40">
        <f t="shared" si="353"/>
        <v>5613505.73</v>
      </c>
      <c r="FJ284" s="40">
        <f t="shared" si="353"/>
        <v>4876953.19</v>
      </c>
      <c r="FK284" s="40">
        <f t="shared" si="353"/>
        <v>4316573.32</v>
      </c>
      <c r="FL284" s="40">
        <f t="shared" si="353"/>
        <v>12578021.55</v>
      </c>
      <c r="FM284" s="40">
        <f t="shared" si="353"/>
        <v>5047557.77</v>
      </c>
      <c r="FN284" s="40">
        <f t="shared" si="353"/>
        <v>25556386.68</v>
      </c>
      <c r="FO284" s="40">
        <f t="shared" si="353"/>
        <v>4632565.38</v>
      </c>
      <c r="FP284" s="40">
        <f t="shared" si="353"/>
        <v>4190737.15</v>
      </c>
      <c r="FQ284" s="40">
        <f t="shared" si="353"/>
        <v>2812150.27</v>
      </c>
      <c r="FR284" s="40">
        <f t="shared" si="353"/>
        <v>301121.72</v>
      </c>
      <c r="FS284" s="40">
        <f t="shared" si="353"/>
        <v>443215.87</v>
      </c>
      <c r="FT284" s="40">
        <f t="shared" si="353"/>
        <v>1298586.22</v>
      </c>
      <c r="FU284" s="40">
        <f t="shared" si="353"/>
        <v>2328185.23</v>
      </c>
      <c r="FV284" s="40">
        <f t="shared" si="353"/>
        <v>1685557.4</v>
      </c>
      <c r="FW284" s="40">
        <f t="shared" si="353"/>
        <v>456799.57</v>
      </c>
      <c r="FX284" s="40">
        <f t="shared" si="353"/>
        <v>409461.89</v>
      </c>
      <c r="FY284" s="40">
        <f>FY270</f>
        <v>0</v>
      </c>
      <c r="FZ284" s="124">
        <f>SUM(C284:FX284)</f>
        <v>1771659823.4700003</v>
      </c>
      <c r="GA284" s="38"/>
      <c r="GB284" s="38"/>
      <c r="GC284" s="40"/>
      <c r="GD284" s="38"/>
      <c r="GF284" s="40"/>
      <c r="GG284" s="12"/>
      <c r="GH284" s="38"/>
      <c r="GI284" s="38"/>
      <c r="GJ284" s="38"/>
      <c r="GK284" s="38"/>
      <c r="GL284" s="38"/>
      <c r="GM284" s="38"/>
    </row>
    <row r="285" spans="1:195" ht="15">
      <c r="A285" s="11" t="s">
        <v>642</v>
      </c>
      <c r="B285" s="2" t="s">
        <v>643</v>
      </c>
      <c r="C285" s="40">
        <f>C272</f>
        <v>817980.6</v>
      </c>
      <c r="D285" s="40">
        <f t="shared" si="351"/>
        <v>3124264.37</v>
      </c>
      <c r="E285" s="40">
        <f t="shared" si="351"/>
        <v>969303.75</v>
      </c>
      <c r="F285" s="40">
        <f t="shared" si="351"/>
        <v>1390443.4</v>
      </c>
      <c r="G285" s="40">
        <f t="shared" si="351"/>
        <v>125770.91</v>
      </c>
      <c r="H285" s="40">
        <f t="shared" si="351"/>
        <v>106595.75</v>
      </c>
      <c r="I285" s="40">
        <f t="shared" si="351"/>
        <v>952499.41</v>
      </c>
      <c r="J285" s="40">
        <f t="shared" si="351"/>
        <v>319379.67</v>
      </c>
      <c r="K285" s="40">
        <f t="shared" si="351"/>
        <v>40343.2</v>
      </c>
      <c r="L285" s="40">
        <f t="shared" si="351"/>
        <v>579001.69</v>
      </c>
      <c r="M285" s="40">
        <f t="shared" si="351"/>
        <v>236785.22</v>
      </c>
      <c r="N285" s="40">
        <f t="shared" si="351"/>
        <v>8183888.11</v>
      </c>
      <c r="O285" s="40">
        <f t="shared" si="351"/>
        <v>2106857.45</v>
      </c>
      <c r="P285" s="40">
        <f t="shared" si="351"/>
        <v>37391.5</v>
      </c>
      <c r="Q285" s="40">
        <f t="shared" si="351"/>
        <v>2963491.5</v>
      </c>
      <c r="R285" s="40">
        <f t="shared" si="351"/>
        <v>57155.07</v>
      </c>
      <c r="S285" s="40">
        <f t="shared" si="351"/>
        <v>462162.49</v>
      </c>
      <c r="T285" s="40">
        <f t="shared" si="351"/>
        <v>72332.7</v>
      </c>
      <c r="U285" s="40">
        <f t="shared" si="351"/>
        <v>20397.1</v>
      </c>
      <c r="V285" s="40">
        <f t="shared" si="351"/>
        <v>73361.62</v>
      </c>
      <c r="W285" s="40">
        <f t="shared" si="351"/>
        <v>19143.08</v>
      </c>
      <c r="X285" s="40">
        <f t="shared" si="351"/>
        <v>16368.99</v>
      </c>
      <c r="Y285" s="40">
        <f t="shared" si="351"/>
        <v>76820.38</v>
      </c>
      <c r="Z285" s="40">
        <f t="shared" si="351"/>
        <v>35969.08</v>
      </c>
      <c r="AA285" s="40">
        <f t="shared" si="351"/>
        <v>3125543.96</v>
      </c>
      <c r="AB285" s="40">
        <f t="shared" si="351"/>
        <v>5729920.53</v>
      </c>
      <c r="AC285" s="40">
        <f t="shared" si="351"/>
        <v>319909.35</v>
      </c>
      <c r="AD285" s="40">
        <f t="shared" si="351"/>
        <v>260201.73</v>
      </c>
      <c r="AE285" s="40">
        <f t="shared" si="351"/>
        <v>45453.39</v>
      </c>
      <c r="AF285" s="40">
        <f t="shared" si="351"/>
        <v>52603.86</v>
      </c>
      <c r="AG285" s="40">
        <f t="shared" si="351"/>
        <v>234716.89</v>
      </c>
      <c r="AH285" s="40">
        <f t="shared" si="351"/>
        <v>112026.27</v>
      </c>
      <c r="AI285" s="40">
        <f t="shared" si="351"/>
        <v>29268.17</v>
      </c>
      <c r="AJ285" s="40">
        <f t="shared" si="351"/>
        <v>91026.53</v>
      </c>
      <c r="AK285" s="40">
        <f t="shared" si="351"/>
        <v>49758.61</v>
      </c>
      <c r="AL285" s="40">
        <f t="shared" si="351"/>
        <v>75892.06</v>
      </c>
      <c r="AM285" s="40">
        <f t="shared" si="351"/>
        <v>63266.24</v>
      </c>
      <c r="AN285" s="40">
        <f t="shared" si="351"/>
        <v>225469.32</v>
      </c>
      <c r="AO285" s="40">
        <f t="shared" si="351"/>
        <v>1172351.35</v>
      </c>
      <c r="AP285" s="40">
        <f t="shared" si="351"/>
        <v>16900800.19</v>
      </c>
      <c r="AQ285" s="40">
        <f t="shared" si="351"/>
        <v>66451.69</v>
      </c>
      <c r="AR285" s="40">
        <f t="shared" si="351"/>
        <v>8543931.17</v>
      </c>
      <c r="AS285" s="40">
        <f t="shared" si="351"/>
        <v>1386425.64</v>
      </c>
      <c r="AT285" s="40">
        <f t="shared" si="351"/>
        <v>590407.87</v>
      </c>
      <c r="AU285" s="40">
        <f t="shared" si="351"/>
        <v>74942.28</v>
      </c>
      <c r="AV285" s="40">
        <f t="shared" si="351"/>
        <v>44946.99</v>
      </c>
      <c r="AW285" s="40">
        <f t="shared" si="351"/>
        <v>49231.01</v>
      </c>
      <c r="AX285" s="40">
        <f t="shared" si="351"/>
        <v>28942.39</v>
      </c>
      <c r="AY285" s="40">
        <f t="shared" si="351"/>
        <v>62372.17</v>
      </c>
      <c r="AZ285" s="40">
        <f t="shared" si="351"/>
        <v>995955.7</v>
      </c>
      <c r="BA285" s="40">
        <f t="shared" si="351"/>
        <v>691876.42</v>
      </c>
      <c r="BB285" s="40">
        <f t="shared" si="351"/>
        <v>283850.7</v>
      </c>
      <c r="BC285" s="40">
        <f t="shared" si="351"/>
        <v>5577200.72</v>
      </c>
      <c r="BD285" s="40">
        <f t="shared" si="351"/>
        <v>954212.77</v>
      </c>
      <c r="BE285" s="40">
        <f t="shared" si="351"/>
        <v>242768.31</v>
      </c>
      <c r="BF285" s="40">
        <f t="shared" si="351"/>
        <v>3444984.42</v>
      </c>
      <c r="BG285" s="40">
        <f t="shared" si="351"/>
        <v>72128.79</v>
      </c>
      <c r="BH285" s="40">
        <f t="shared" si="351"/>
        <v>75662.63</v>
      </c>
      <c r="BI285" s="40">
        <f t="shared" si="351"/>
        <v>40220.88</v>
      </c>
      <c r="BJ285" s="40">
        <f t="shared" si="351"/>
        <v>964345.81</v>
      </c>
      <c r="BK285" s="40">
        <f t="shared" si="351"/>
        <v>1563200.5</v>
      </c>
      <c r="BL285" s="40">
        <f t="shared" si="351"/>
        <v>5690.08</v>
      </c>
      <c r="BM285" s="40">
        <f t="shared" si="351"/>
        <v>33944.82</v>
      </c>
      <c r="BN285" s="40">
        <f t="shared" si="351"/>
        <v>773939.77</v>
      </c>
      <c r="BO285" s="40">
        <f t="shared" si="351"/>
        <v>338646.28</v>
      </c>
      <c r="BP285" s="40">
        <f t="shared" si="352"/>
        <v>141787.34</v>
      </c>
      <c r="BQ285" s="40">
        <f t="shared" si="352"/>
        <v>1158802.46</v>
      </c>
      <c r="BR285" s="40">
        <f t="shared" si="352"/>
        <v>319308.6</v>
      </c>
      <c r="BS285" s="40">
        <f t="shared" si="352"/>
        <v>123056.52</v>
      </c>
      <c r="BT285" s="40">
        <f t="shared" si="352"/>
        <v>63952.26</v>
      </c>
      <c r="BU285" s="40">
        <f t="shared" si="352"/>
        <v>116093.51</v>
      </c>
      <c r="BV285" s="40">
        <f t="shared" si="352"/>
        <v>328712.82</v>
      </c>
      <c r="BW285" s="40">
        <f t="shared" si="352"/>
        <v>475038.19</v>
      </c>
      <c r="BX285" s="40">
        <f t="shared" si="352"/>
        <v>45444.31</v>
      </c>
      <c r="BY285" s="40">
        <f t="shared" si="352"/>
        <v>152332.86</v>
      </c>
      <c r="BZ285" s="40">
        <f t="shared" si="352"/>
        <v>88674.54</v>
      </c>
      <c r="CA285" s="40">
        <f t="shared" si="352"/>
        <v>188971.02</v>
      </c>
      <c r="CB285" s="40">
        <f t="shared" si="352"/>
        <v>13153108.97</v>
      </c>
      <c r="CC285" s="40">
        <f t="shared" si="352"/>
        <v>49944.13</v>
      </c>
      <c r="CD285" s="40">
        <f t="shared" si="352"/>
        <v>44263.36</v>
      </c>
      <c r="CE285" s="40">
        <f t="shared" si="352"/>
        <v>56963.2</v>
      </c>
      <c r="CF285" s="40">
        <f t="shared" si="352"/>
        <v>48456.46</v>
      </c>
      <c r="CG285" s="40">
        <f t="shared" si="352"/>
        <v>44627.48</v>
      </c>
      <c r="CH285" s="40">
        <f t="shared" si="352"/>
        <v>37545.26</v>
      </c>
      <c r="CI285" s="40">
        <f t="shared" si="352"/>
        <v>225955.06</v>
      </c>
      <c r="CJ285" s="40">
        <f t="shared" si="352"/>
        <v>167065.79</v>
      </c>
      <c r="CK285" s="40">
        <f t="shared" si="352"/>
        <v>969920.58</v>
      </c>
      <c r="CL285" s="40">
        <f t="shared" si="352"/>
        <v>192125.09</v>
      </c>
      <c r="CM285" s="40">
        <f t="shared" si="352"/>
        <v>81400.55</v>
      </c>
      <c r="CN285" s="40">
        <f t="shared" si="352"/>
        <v>4236593.21</v>
      </c>
      <c r="CO285" s="40">
        <f t="shared" si="352"/>
        <v>2106762.36</v>
      </c>
      <c r="CP285" s="40">
        <f t="shared" si="352"/>
        <v>478593.07</v>
      </c>
      <c r="CQ285" s="40">
        <f t="shared" si="352"/>
        <v>188125.67</v>
      </c>
      <c r="CR285" s="40">
        <f t="shared" si="352"/>
        <v>65296.3</v>
      </c>
      <c r="CS285" s="40">
        <f t="shared" si="352"/>
        <v>117114.72</v>
      </c>
      <c r="CT285" s="40">
        <f t="shared" si="352"/>
        <v>48509.06</v>
      </c>
      <c r="CU285" s="40">
        <f t="shared" si="352"/>
        <v>20298.24</v>
      </c>
      <c r="CV285" s="40">
        <f t="shared" si="352"/>
        <v>20427.33</v>
      </c>
      <c r="CW285" s="40">
        <f t="shared" si="352"/>
        <v>75937.68</v>
      </c>
      <c r="CX285" s="40">
        <f t="shared" si="352"/>
        <v>98069.24</v>
      </c>
      <c r="CY285" s="40">
        <f t="shared" si="352"/>
        <v>14203.5</v>
      </c>
      <c r="CZ285" s="40">
        <f t="shared" si="352"/>
        <v>414577.61</v>
      </c>
      <c r="DA285" s="40">
        <f t="shared" si="352"/>
        <v>24315.21</v>
      </c>
      <c r="DB285" s="40">
        <f t="shared" si="352"/>
        <v>38968.47</v>
      </c>
      <c r="DC285" s="40">
        <f t="shared" si="352"/>
        <v>112203.79</v>
      </c>
      <c r="DD285" s="40">
        <f t="shared" si="352"/>
        <v>86511.77</v>
      </c>
      <c r="DE285" s="40">
        <f t="shared" si="352"/>
        <v>292979.33</v>
      </c>
      <c r="DF285" s="40">
        <f t="shared" si="352"/>
        <v>5712940.07</v>
      </c>
      <c r="DG285" s="40">
        <f t="shared" si="352"/>
        <v>69161.49</v>
      </c>
      <c r="DH285" s="40">
        <f t="shared" si="352"/>
        <v>597973.16</v>
      </c>
      <c r="DI285" s="40">
        <f t="shared" si="352"/>
        <v>763219.02</v>
      </c>
      <c r="DJ285" s="40">
        <f t="shared" si="352"/>
        <v>111094.58</v>
      </c>
      <c r="DK285" s="40">
        <f t="shared" si="352"/>
        <v>74390.35</v>
      </c>
      <c r="DL285" s="40">
        <f t="shared" si="352"/>
        <v>1175789.34</v>
      </c>
      <c r="DM285" s="40">
        <f t="shared" si="352"/>
        <v>84115.82</v>
      </c>
      <c r="DN285" s="40">
        <f t="shared" si="352"/>
        <v>347199.54</v>
      </c>
      <c r="DO285" s="40">
        <f t="shared" si="352"/>
        <v>481698.1</v>
      </c>
      <c r="DP285" s="40">
        <f t="shared" si="352"/>
        <v>34631.63</v>
      </c>
      <c r="DQ285" s="40">
        <f t="shared" si="352"/>
        <v>92948.26</v>
      </c>
      <c r="DR285" s="40">
        <f t="shared" si="352"/>
        <v>252726.9</v>
      </c>
      <c r="DS285" s="40">
        <f t="shared" si="352"/>
        <v>137107.92</v>
      </c>
      <c r="DT285" s="40">
        <f t="shared" si="352"/>
        <v>20728.42</v>
      </c>
      <c r="DU285" s="40">
        <f t="shared" si="352"/>
        <v>71262.18</v>
      </c>
      <c r="DV285" s="40">
        <f t="shared" si="352"/>
        <v>20604.32</v>
      </c>
      <c r="DW285" s="40">
        <f t="shared" si="352"/>
        <v>58284.26</v>
      </c>
      <c r="DX285" s="40">
        <f t="shared" si="352"/>
        <v>66494.01</v>
      </c>
      <c r="DY285" s="40">
        <f t="shared" si="352"/>
        <v>93318.69</v>
      </c>
      <c r="DZ285" s="40">
        <f t="shared" si="352"/>
        <v>220881.43</v>
      </c>
      <c r="EA285" s="40">
        <f t="shared" si="352"/>
        <v>350030.18</v>
      </c>
      <c r="EB285" s="40">
        <f t="shared" si="353"/>
        <v>158180.54</v>
      </c>
      <c r="EC285" s="40">
        <f t="shared" si="353"/>
        <v>71815.3</v>
      </c>
      <c r="ED285" s="40">
        <f t="shared" si="353"/>
        <v>448256.81</v>
      </c>
      <c r="EE285" s="40">
        <f t="shared" si="353"/>
        <v>38237.33</v>
      </c>
      <c r="EF285" s="40">
        <f t="shared" si="353"/>
        <v>220741.88</v>
      </c>
      <c r="EG285" s="40">
        <f t="shared" si="353"/>
        <v>49890.29</v>
      </c>
      <c r="EH285" s="40">
        <f t="shared" si="353"/>
        <v>33493.78</v>
      </c>
      <c r="EI285" s="40">
        <f t="shared" si="353"/>
        <v>1883466.54</v>
      </c>
      <c r="EJ285" s="40">
        <f t="shared" si="353"/>
        <v>1319405.05</v>
      </c>
      <c r="EK285" s="40">
        <f t="shared" si="353"/>
        <v>148516.52</v>
      </c>
      <c r="EL285" s="40">
        <f t="shared" si="353"/>
        <v>51094.05</v>
      </c>
      <c r="EM285" s="40">
        <f t="shared" si="353"/>
        <v>197064.87</v>
      </c>
      <c r="EN285" s="40">
        <f t="shared" si="353"/>
        <v>146750.04</v>
      </c>
      <c r="EO285" s="40">
        <f t="shared" si="353"/>
        <v>85893.79</v>
      </c>
      <c r="EP285" s="40">
        <f t="shared" si="353"/>
        <v>107589.36</v>
      </c>
      <c r="EQ285" s="40">
        <f t="shared" si="353"/>
        <v>668882.95</v>
      </c>
      <c r="ER285" s="40">
        <f t="shared" si="353"/>
        <v>177947.6</v>
      </c>
      <c r="ES285" s="40">
        <f t="shared" si="353"/>
        <v>35676.45</v>
      </c>
      <c r="ET285" s="40">
        <f t="shared" si="353"/>
        <v>63192.29</v>
      </c>
      <c r="EU285" s="40">
        <f t="shared" si="353"/>
        <v>57640.51</v>
      </c>
      <c r="EV285" s="40">
        <f t="shared" si="353"/>
        <v>26673.53</v>
      </c>
      <c r="EW285" s="40">
        <f t="shared" si="353"/>
        <v>144515.3</v>
      </c>
      <c r="EX285" s="40">
        <f t="shared" si="353"/>
        <v>10213.88</v>
      </c>
      <c r="EY285" s="40">
        <f t="shared" si="353"/>
        <v>58305.98</v>
      </c>
      <c r="EZ285" s="40">
        <f t="shared" si="353"/>
        <v>52797.93</v>
      </c>
      <c r="FA285" s="40">
        <f t="shared" si="353"/>
        <v>885220.35</v>
      </c>
      <c r="FB285" s="40">
        <f t="shared" si="353"/>
        <v>222203.13</v>
      </c>
      <c r="FC285" s="40">
        <f t="shared" si="353"/>
        <v>523047.41</v>
      </c>
      <c r="FD285" s="40">
        <f t="shared" si="353"/>
        <v>75244.75</v>
      </c>
      <c r="FE285" s="40">
        <f t="shared" si="353"/>
        <v>52663.61</v>
      </c>
      <c r="FF285" s="40">
        <f t="shared" si="353"/>
        <v>39328.99</v>
      </c>
      <c r="FG285" s="40">
        <f t="shared" si="353"/>
        <v>16625.44</v>
      </c>
      <c r="FH285" s="40">
        <f t="shared" si="353"/>
        <v>50211.89</v>
      </c>
      <c r="FI285" s="40">
        <f t="shared" si="353"/>
        <v>286809.62</v>
      </c>
      <c r="FJ285" s="40">
        <f t="shared" si="353"/>
        <v>276352.79</v>
      </c>
      <c r="FK285" s="40">
        <f t="shared" si="353"/>
        <v>266676.36</v>
      </c>
      <c r="FL285" s="40">
        <f t="shared" si="353"/>
        <v>880473.93</v>
      </c>
      <c r="FM285" s="40">
        <f t="shared" si="353"/>
        <v>304682.2</v>
      </c>
      <c r="FN285" s="40">
        <f t="shared" si="353"/>
        <v>1776799.95</v>
      </c>
      <c r="FO285" s="40">
        <f t="shared" si="353"/>
        <v>276486.7</v>
      </c>
      <c r="FP285" s="40">
        <f t="shared" si="353"/>
        <v>250838.16</v>
      </c>
      <c r="FQ285" s="40">
        <f t="shared" si="353"/>
        <v>173544.26</v>
      </c>
      <c r="FR285" s="40">
        <f t="shared" si="353"/>
        <v>16017.92</v>
      </c>
      <c r="FS285" s="40">
        <f t="shared" si="353"/>
        <v>23461.03</v>
      </c>
      <c r="FT285" s="40">
        <f t="shared" si="353"/>
        <v>69524.26</v>
      </c>
      <c r="FU285" s="40">
        <f t="shared" si="353"/>
        <v>196437.74</v>
      </c>
      <c r="FV285" s="40">
        <f t="shared" si="353"/>
        <v>142093.44</v>
      </c>
      <c r="FW285" s="40">
        <f t="shared" si="353"/>
        <v>40131.27</v>
      </c>
      <c r="FX285" s="40">
        <f t="shared" si="353"/>
        <v>31759.3</v>
      </c>
      <c r="FY285" s="40">
        <f>FY271</f>
        <v>0</v>
      </c>
      <c r="FZ285" s="124">
        <f>SUM(C285:FX285)</f>
        <v>128864708.96000001</v>
      </c>
      <c r="GA285" s="38"/>
      <c r="GB285" s="38"/>
      <c r="GC285" s="40"/>
      <c r="GD285" s="38"/>
      <c r="GF285" s="40"/>
      <c r="GG285" s="12"/>
      <c r="GH285" s="38"/>
      <c r="GI285" s="38"/>
      <c r="GJ285" s="38"/>
      <c r="GK285" s="38"/>
      <c r="GL285" s="38"/>
      <c r="GM285" s="38"/>
    </row>
    <row r="286" spans="1:195" ht="15">
      <c r="A286" s="11" t="s">
        <v>644</v>
      </c>
      <c r="B286" s="2" t="s">
        <v>627</v>
      </c>
      <c r="C286" s="40">
        <f>C283-C284-C285</f>
        <v>35256773.01980464</v>
      </c>
      <c r="D286" s="40">
        <f aca="true" t="shared" si="354" ref="D286:BO286">D283-D284-D285</f>
        <v>220654128.87890488</v>
      </c>
      <c r="E286" s="40">
        <f t="shared" si="354"/>
        <v>35071255.489250414</v>
      </c>
      <c r="F286" s="40">
        <f t="shared" si="354"/>
        <v>74388360.2988935</v>
      </c>
      <c r="G286" s="40">
        <f t="shared" si="354"/>
        <v>4994060.831819812</v>
      </c>
      <c r="H286" s="40">
        <f t="shared" si="354"/>
        <v>4160715.88701569</v>
      </c>
      <c r="I286" s="40">
        <f t="shared" si="354"/>
        <v>67911436.60097288</v>
      </c>
      <c r="J286" s="40">
        <f t="shared" si="354"/>
        <v>9713750.463883337</v>
      </c>
      <c r="K286" s="40">
        <f t="shared" si="354"/>
        <v>1857453.0826269195</v>
      </c>
      <c r="L286" s="40">
        <f t="shared" si="354"/>
        <v>10090427.52245196</v>
      </c>
      <c r="M286" s="40">
        <f t="shared" si="354"/>
        <v>7928574.383826847</v>
      </c>
      <c r="N286" s="40">
        <f t="shared" si="354"/>
        <v>200395114.9333889</v>
      </c>
      <c r="O286" s="40">
        <f t="shared" si="354"/>
        <v>59046111.623079546</v>
      </c>
      <c r="P286" s="40">
        <f t="shared" si="354"/>
        <v>1250511.312593367</v>
      </c>
      <c r="Q286" s="40">
        <f t="shared" si="354"/>
        <v>197102183.64092213</v>
      </c>
      <c r="R286" s="40">
        <f t="shared" si="354"/>
        <v>2462217.489401779</v>
      </c>
      <c r="S286" s="40">
        <f t="shared" si="354"/>
        <v>3236639.4644141085</v>
      </c>
      <c r="T286" s="40">
        <f t="shared" si="354"/>
        <v>1054772.4716344625</v>
      </c>
      <c r="U286" s="40">
        <f t="shared" si="354"/>
        <v>644909.9068388608</v>
      </c>
      <c r="V286" s="40">
        <f t="shared" si="354"/>
        <v>1674266.4674010058</v>
      </c>
      <c r="W286" s="40">
        <f t="shared" si="354"/>
        <v>1817538.953357768</v>
      </c>
      <c r="X286" s="40">
        <f t="shared" si="354"/>
        <v>495827.6999703794</v>
      </c>
      <c r="Y286" s="40">
        <f t="shared" si="354"/>
        <v>2607695.5630869092</v>
      </c>
      <c r="Z286" s="40">
        <f t="shared" si="354"/>
        <v>1900131.5685898657</v>
      </c>
      <c r="AA286" s="40">
        <f t="shared" si="354"/>
        <v>103816213.93370856</v>
      </c>
      <c r="AB286" s="40">
        <f t="shared" si="354"/>
        <v>56594415.218034804</v>
      </c>
      <c r="AC286" s="40">
        <f t="shared" si="354"/>
        <v>3183248.390141597</v>
      </c>
      <c r="AD286" s="40">
        <f t="shared" si="354"/>
        <v>3726713.2912962744</v>
      </c>
      <c r="AE286" s="40">
        <f t="shared" si="354"/>
        <v>863022.9029388666</v>
      </c>
      <c r="AF286" s="40">
        <f t="shared" si="354"/>
        <v>1185419.0488404732</v>
      </c>
      <c r="AG286" s="40">
        <f t="shared" si="354"/>
        <v>-3.4924596548080444E-10</v>
      </c>
      <c r="AH286" s="40">
        <f t="shared" si="354"/>
        <v>6197695.391102547</v>
      </c>
      <c r="AI286" s="40">
        <f t="shared" si="354"/>
        <v>2442718.43410908</v>
      </c>
      <c r="AJ286" s="40">
        <f t="shared" si="354"/>
        <v>1762759.2860073014</v>
      </c>
      <c r="AK286" s="40">
        <f t="shared" si="354"/>
        <v>1206252.8823592896</v>
      </c>
      <c r="AL286" s="40">
        <f t="shared" si="354"/>
        <v>622436.2674605194</v>
      </c>
      <c r="AM286" s="40">
        <f t="shared" si="354"/>
        <v>2810317.582664803</v>
      </c>
      <c r="AN286" s="40">
        <f t="shared" si="354"/>
        <v>774268.6171110605</v>
      </c>
      <c r="AO286" s="40">
        <f t="shared" si="354"/>
        <v>20408729.28360805</v>
      </c>
      <c r="AP286" s="40">
        <f t="shared" si="354"/>
        <v>238089089.1340715</v>
      </c>
      <c r="AQ286" s="40">
        <f t="shared" si="354"/>
        <v>960558.8308739064</v>
      </c>
      <c r="AR286" s="40">
        <f t="shared" si="354"/>
        <v>246673470.85291323</v>
      </c>
      <c r="AS286" s="40">
        <f t="shared" si="354"/>
        <v>10565887.645625357</v>
      </c>
      <c r="AT286" s="40">
        <f t="shared" si="354"/>
        <v>11600610.980145922</v>
      </c>
      <c r="AU286" s="40">
        <f t="shared" si="354"/>
        <v>2387953.651194769</v>
      </c>
      <c r="AV286" s="40">
        <f t="shared" si="354"/>
        <v>2359464.2708058977</v>
      </c>
      <c r="AW286" s="40">
        <f t="shared" si="354"/>
        <v>1880016.3860395288</v>
      </c>
      <c r="AX286" s="40">
        <f t="shared" si="354"/>
        <v>389265.18869699724</v>
      </c>
      <c r="AY286" s="40">
        <f t="shared" si="354"/>
        <v>3586021.5290740426</v>
      </c>
      <c r="AZ286" s="40">
        <f t="shared" si="354"/>
        <v>56638150.1950562</v>
      </c>
      <c r="BA286" s="40">
        <f t="shared" si="354"/>
        <v>45588816.2384117</v>
      </c>
      <c r="BB286" s="40">
        <f t="shared" si="354"/>
        <v>41542584.05639807</v>
      </c>
      <c r="BC286" s="40">
        <f t="shared" si="354"/>
        <v>130674325.48785517</v>
      </c>
      <c r="BD286" s="40">
        <f t="shared" si="354"/>
        <v>16063002.828424469</v>
      </c>
      <c r="BE286" s="40">
        <f t="shared" si="354"/>
        <v>6610639.776997385</v>
      </c>
      <c r="BF286" s="40">
        <f t="shared" si="354"/>
        <v>99244508.864863</v>
      </c>
      <c r="BG286" s="40">
        <f t="shared" si="354"/>
        <v>5703774.9530565655</v>
      </c>
      <c r="BH286" s="40">
        <f t="shared" si="354"/>
        <v>3678900.324751332</v>
      </c>
      <c r="BI286" s="40">
        <f t="shared" si="354"/>
        <v>2007586.0863793495</v>
      </c>
      <c r="BJ286" s="40">
        <f t="shared" si="354"/>
        <v>24094377.81318077</v>
      </c>
      <c r="BK286" s="40">
        <f t="shared" si="354"/>
        <v>69997878.82876143</v>
      </c>
      <c r="BL286" s="40">
        <f t="shared" si="354"/>
        <v>1835487.9678294996</v>
      </c>
      <c r="BM286" s="40">
        <f t="shared" si="354"/>
        <v>2338511.391778753</v>
      </c>
      <c r="BN286" s="40">
        <f t="shared" si="354"/>
        <v>16270886.413404025</v>
      </c>
      <c r="BO286" s="40">
        <f t="shared" si="354"/>
        <v>7548836.247065072</v>
      </c>
      <c r="BP286" s="40">
        <f aca="true" t="shared" si="355" ref="BP286:EA286">BP283-BP284-BP285</f>
        <v>745914.5288138498</v>
      </c>
      <c r="BQ286" s="40">
        <f t="shared" si="355"/>
        <v>12520567.009668898</v>
      </c>
      <c r="BR286" s="40">
        <f t="shared" si="355"/>
        <v>21513822.736723073</v>
      </c>
      <c r="BS286" s="40">
        <f t="shared" si="355"/>
        <v>4524227.40732391</v>
      </c>
      <c r="BT286" s="40">
        <f t="shared" si="355"/>
        <v>1600421.2755493056</v>
      </c>
      <c r="BU286" s="40">
        <f t="shared" si="355"/>
        <v>-2.1827872842550278E-10</v>
      </c>
      <c r="BV286" s="40">
        <f t="shared" si="355"/>
        <v>1373726.3893535065</v>
      </c>
      <c r="BW286" s="40">
        <f t="shared" si="355"/>
        <v>1745060.8422091394</v>
      </c>
      <c r="BX286" s="40">
        <f t="shared" si="355"/>
        <v>66208.24881866592</v>
      </c>
      <c r="BY286" s="40">
        <f t="shared" si="355"/>
        <v>1821384.3733551763</v>
      </c>
      <c r="BZ286" s="40">
        <f t="shared" si="355"/>
        <v>1064576.4090420695</v>
      </c>
      <c r="CA286" s="40">
        <f t="shared" si="355"/>
        <v>962260.4779138165</v>
      </c>
      <c r="CB286" s="40">
        <f t="shared" si="355"/>
        <v>315149595.3265474</v>
      </c>
      <c r="CC286" s="40">
        <f t="shared" si="355"/>
        <v>1288409.6757415065</v>
      </c>
      <c r="CD286" s="40">
        <f t="shared" si="355"/>
        <v>576899.5260899771</v>
      </c>
      <c r="CE286" s="40">
        <f t="shared" si="355"/>
        <v>1045577.8254366021</v>
      </c>
      <c r="CF286" s="40">
        <f t="shared" si="355"/>
        <v>952371.0349861048</v>
      </c>
      <c r="CG286" s="40">
        <f t="shared" si="355"/>
        <v>1404376.3948864779</v>
      </c>
      <c r="CH286" s="40">
        <f t="shared" si="355"/>
        <v>1064454.5743257918</v>
      </c>
      <c r="CI286" s="40">
        <f t="shared" si="355"/>
        <v>2726306.07766253</v>
      </c>
      <c r="CJ286" s="40">
        <f t="shared" si="355"/>
        <v>4586901.185627453</v>
      </c>
      <c r="CK286" s="40">
        <f t="shared" si="355"/>
        <v>19139217.382304065</v>
      </c>
      <c r="CL286" s="40">
        <f t="shared" si="355"/>
        <v>6137068.012905588</v>
      </c>
      <c r="CM286" s="40">
        <f t="shared" si="355"/>
        <v>4189163.53250903</v>
      </c>
      <c r="CN286" s="40">
        <f t="shared" si="355"/>
        <v>96904632.34492172</v>
      </c>
      <c r="CO286" s="40">
        <f t="shared" si="355"/>
        <v>59442425.06753292</v>
      </c>
      <c r="CP286" s="40">
        <f t="shared" si="355"/>
        <v>0</v>
      </c>
      <c r="CQ286" s="40">
        <f t="shared" si="355"/>
        <v>7563579.007976512</v>
      </c>
      <c r="CR286" s="40">
        <f t="shared" si="355"/>
        <v>1479177.3318445266</v>
      </c>
      <c r="CS286" s="40">
        <f t="shared" si="355"/>
        <v>1553384.0853789065</v>
      </c>
      <c r="CT286" s="40">
        <f t="shared" si="355"/>
        <v>865776.4807785223</v>
      </c>
      <c r="CU286" s="40">
        <f t="shared" si="355"/>
        <v>2353814.9855023553</v>
      </c>
      <c r="CV286" s="40">
        <f t="shared" si="355"/>
        <v>499098.43081841286</v>
      </c>
      <c r="CW286" s="40">
        <f t="shared" si="355"/>
        <v>876612.9202567202</v>
      </c>
      <c r="CX286" s="40">
        <f t="shared" si="355"/>
        <v>2256860.101234841</v>
      </c>
      <c r="CY286" s="40">
        <f t="shared" si="355"/>
        <v>1250361.8082017782</v>
      </c>
      <c r="CZ286" s="40">
        <f t="shared" si="355"/>
        <v>9168794.291906562</v>
      </c>
      <c r="DA286" s="40">
        <f t="shared" si="355"/>
        <v>1634582.1646878154</v>
      </c>
      <c r="DB286" s="40">
        <f t="shared" si="355"/>
        <v>2129899.349421488</v>
      </c>
      <c r="DC286" s="40">
        <f t="shared" si="355"/>
        <v>684362.7028195236</v>
      </c>
      <c r="DD286" s="40">
        <f t="shared" si="355"/>
        <v>0</v>
      </c>
      <c r="DE286" s="40">
        <f t="shared" si="355"/>
        <v>403000.1968222247</v>
      </c>
      <c r="DF286" s="40">
        <f t="shared" si="355"/>
        <v>84687006.04226774</v>
      </c>
      <c r="DG286" s="40">
        <f t="shared" si="355"/>
        <v>397686.8157177431</v>
      </c>
      <c r="DH286" s="40">
        <f t="shared" si="355"/>
        <v>3075911.7004019655</v>
      </c>
      <c r="DI286" s="40">
        <f t="shared" si="355"/>
        <v>7636387.859040024</v>
      </c>
      <c r="DJ286" s="40">
        <f t="shared" si="355"/>
        <v>3216681.9150543315</v>
      </c>
      <c r="DK286" s="40">
        <f t="shared" si="355"/>
        <v>2089811.898032045</v>
      </c>
      <c r="DL286" s="40">
        <f t="shared" si="355"/>
        <v>26313000.76147071</v>
      </c>
      <c r="DM286" s="40">
        <f t="shared" si="355"/>
        <v>1904594.5562865098</v>
      </c>
      <c r="DN286" s="40">
        <f t="shared" si="355"/>
        <v>4396537.3660364635</v>
      </c>
      <c r="DO286" s="40">
        <f t="shared" si="355"/>
        <v>13759900.455711523</v>
      </c>
      <c r="DP286" s="40">
        <f t="shared" si="355"/>
        <v>1722357.794732812</v>
      </c>
      <c r="DQ286" s="40">
        <f t="shared" si="355"/>
        <v>2378674.1001819298</v>
      </c>
      <c r="DR286" s="40">
        <f t="shared" si="355"/>
        <v>7183507.983266815</v>
      </c>
      <c r="DS286" s="40">
        <f t="shared" si="355"/>
        <v>4918544.459127814</v>
      </c>
      <c r="DT286" s="40">
        <f t="shared" si="355"/>
        <v>1776589.1688291936</v>
      </c>
      <c r="DU286" s="40">
        <f t="shared" si="355"/>
        <v>2491291.720928723</v>
      </c>
      <c r="DV286" s="40">
        <f t="shared" si="355"/>
        <v>1925371.9658738787</v>
      </c>
      <c r="DW286" s="40">
        <f t="shared" si="355"/>
        <v>2477988.584417361</v>
      </c>
      <c r="DX286" s="40">
        <f t="shared" si="355"/>
        <v>1276238.3096441173</v>
      </c>
      <c r="DY286" s="40">
        <f t="shared" si="355"/>
        <v>1366726.2783428172</v>
      </c>
      <c r="DZ286" s="40">
        <f t="shared" si="355"/>
        <v>5229358.12256593</v>
      </c>
      <c r="EA286" s="40">
        <f t="shared" si="355"/>
        <v>0</v>
      </c>
      <c r="EB286" s="40">
        <f aca="true" t="shared" si="356" ref="EB286:FX286">EB283-EB284-EB285</f>
        <v>2581195.614969561</v>
      </c>
      <c r="EC286" s="40">
        <f t="shared" si="356"/>
        <v>1715798.8304681694</v>
      </c>
      <c r="ED286" s="40">
        <f t="shared" si="356"/>
        <v>2081027.4687981405</v>
      </c>
      <c r="EE286" s="40">
        <f t="shared" si="356"/>
        <v>1807413.1197165346</v>
      </c>
      <c r="EF286" s="40">
        <f t="shared" si="356"/>
        <v>8348190.345895386</v>
      </c>
      <c r="EG286" s="40">
        <f t="shared" si="356"/>
        <v>1765095.9112526174</v>
      </c>
      <c r="EH286" s="40">
        <f t="shared" si="356"/>
        <v>1791623.9266389792</v>
      </c>
      <c r="EI286" s="40">
        <f t="shared" si="356"/>
        <v>82197613.9396316</v>
      </c>
      <c r="EJ286" s="40">
        <f t="shared" si="356"/>
        <v>36358527.9820835</v>
      </c>
      <c r="EK286" s="40">
        <f t="shared" si="356"/>
        <v>-4.3655745685100555E-10</v>
      </c>
      <c r="EL286" s="40">
        <f t="shared" si="356"/>
        <v>2125637.9973999346</v>
      </c>
      <c r="EM286" s="40">
        <f t="shared" si="356"/>
        <v>2283880.956014543</v>
      </c>
      <c r="EN286" s="40">
        <f t="shared" si="356"/>
        <v>6110387.0993478205</v>
      </c>
      <c r="EO286" s="40">
        <f t="shared" si="356"/>
        <v>2300549.1652635913</v>
      </c>
      <c r="EP286" s="40">
        <f t="shared" si="356"/>
        <v>1097752.3989475989</v>
      </c>
      <c r="EQ286" s="40">
        <f t="shared" si="356"/>
        <v>4777349.0744819725</v>
      </c>
      <c r="ER286" s="40">
        <f t="shared" si="356"/>
        <v>453253.52289618563</v>
      </c>
      <c r="ES286" s="40">
        <f t="shared" si="356"/>
        <v>979824.2728709462</v>
      </c>
      <c r="ET286" s="40">
        <f t="shared" si="356"/>
        <v>1503423.5527059557</v>
      </c>
      <c r="EU286" s="40">
        <f t="shared" si="356"/>
        <v>3508688.4606979555</v>
      </c>
      <c r="EV286" s="40">
        <f t="shared" si="356"/>
        <v>372959.5002204585</v>
      </c>
      <c r="EW286" s="40">
        <f t="shared" si="356"/>
        <v>1373577.6008230268</v>
      </c>
      <c r="EX286" s="40">
        <f t="shared" si="356"/>
        <v>2300158.4722234313</v>
      </c>
      <c r="EY286" s="40">
        <f t="shared" si="356"/>
        <v>4623001.706807368</v>
      </c>
      <c r="EZ286" s="40">
        <f t="shared" si="356"/>
        <v>776902.7149019674</v>
      </c>
      <c r="FA286" s="40">
        <f t="shared" si="356"/>
        <v>1964729.299892874</v>
      </c>
      <c r="FB286" s="40">
        <f t="shared" si="356"/>
        <v>238000.522759708</v>
      </c>
      <c r="FC286" s="40">
        <f t="shared" si="356"/>
        <v>10339307.096567633</v>
      </c>
      <c r="FD286" s="40">
        <f t="shared" si="356"/>
        <v>1908660.7449588066</v>
      </c>
      <c r="FE286" s="40">
        <f t="shared" si="356"/>
        <v>701084.138747725</v>
      </c>
      <c r="FF286" s="40">
        <f t="shared" si="356"/>
        <v>1512158.1409554523</v>
      </c>
      <c r="FG286" s="40">
        <f t="shared" si="356"/>
        <v>1123937.3027249698</v>
      </c>
      <c r="FH286" s="40">
        <f t="shared" si="356"/>
        <v>659670.7305239593</v>
      </c>
      <c r="FI286" s="40">
        <f t="shared" si="356"/>
        <v>5717704.659475724</v>
      </c>
      <c r="FJ286" s="40">
        <f t="shared" si="356"/>
        <v>5831821.765747923</v>
      </c>
      <c r="FK286" s="40">
        <f t="shared" si="356"/>
        <v>8993784.6150036</v>
      </c>
      <c r="FL286" s="40">
        <f t="shared" si="356"/>
        <v>13053348.534990799</v>
      </c>
      <c r="FM286" s="40">
        <f t="shared" si="356"/>
        <v>13542493.69133345</v>
      </c>
      <c r="FN286" s="40">
        <f t="shared" si="356"/>
        <v>91951188.37026025</v>
      </c>
      <c r="FO286" s="40">
        <f t="shared" si="356"/>
        <v>2302738.3832611665</v>
      </c>
      <c r="FP286" s="40">
        <f t="shared" si="356"/>
        <v>10668923.384502927</v>
      </c>
      <c r="FQ286" s="40">
        <f t="shared" si="356"/>
        <v>2721394.4855045145</v>
      </c>
      <c r="FR286" s="40">
        <f t="shared" si="356"/>
        <v>1367924.8707559886</v>
      </c>
      <c r="FS286" s="40">
        <f t="shared" si="356"/>
        <v>1335815.0030024059</v>
      </c>
      <c r="FT286" s="40">
        <f t="shared" si="356"/>
        <v>0</v>
      </c>
      <c r="FU286" s="40">
        <f t="shared" si="356"/>
        <v>3059762.9143053778</v>
      </c>
      <c r="FV286" s="40">
        <f t="shared" si="356"/>
        <v>2786439.0527657643</v>
      </c>
      <c r="FW286" s="40">
        <f t="shared" si="356"/>
        <v>1131949.1909744681</v>
      </c>
      <c r="FX286" s="40">
        <f t="shared" si="356"/>
        <v>645930.5491798272</v>
      </c>
      <c r="FY286" s="40">
        <f>FY283-FY284-FY285</f>
        <v>0</v>
      </c>
      <c r="FZ286" s="124">
        <f>SUM(C286:FX286)</f>
        <v>3331921314.4862485</v>
      </c>
      <c r="GA286" s="38"/>
      <c r="GB286" s="38"/>
      <c r="GC286" s="40"/>
      <c r="GD286" s="38"/>
      <c r="GF286" s="40"/>
      <c r="GG286" s="12"/>
      <c r="GH286" s="38"/>
      <c r="GI286" s="38"/>
      <c r="GJ286" s="38"/>
      <c r="GK286" s="38"/>
      <c r="GL286" s="38"/>
      <c r="GM286" s="38"/>
    </row>
    <row r="287" spans="1:195" ht="15">
      <c r="A287" s="11" t="s">
        <v>645</v>
      </c>
      <c r="B287" s="7" t="s">
        <v>646</v>
      </c>
      <c r="C287" s="38">
        <f aca="true" t="shared" si="357" ref="C287:BN287">IF(MIN((((C270*-$GE$270)+C280)),(C60-C275))&lt;0,0,(MIN((((C270*-$GE$270)+C280)),(C60-C275))))</f>
        <v>0</v>
      </c>
      <c r="D287" s="38">
        <f t="shared" si="357"/>
        <v>0</v>
      </c>
      <c r="E287" s="38">
        <f t="shared" si="357"/>
        <v>0</v>
      </c>
      <c r="F287" s="38">
        <f t="shared" si="357"/>
        <v>0</v>
      </c>
      <c r="G287" s="38">
        <f t="shared" si="357"/>
        <v>0</v>
      </c>
      <c r="H287" s="38">
        <f t="shared" si="357"/>
        <v>0</v>
      </c>
      <c r="I287" s="38">
        <f t="shared" si="357"/>
        <v>0</v>
      </c>
      <c r="J287" s="38">
        <f t="shared" si="357"/>
        <v>0</v>
      </c>
      <c r="K287" s="38">
        <f t="shared" si="357"/>
        <v>0</v>
      </c>
      <c r="L287" s="38">
        <f t="shared" si="357"/>
        <v>0</v>
      </c>
      <c r="M287" s="38">
        <f t="shared" si="357"/>
        <v>0</v>
      </c>
      <c r="N287" s="38">
        <f t="shared" si="357"/>
        <v>0</v>
      </c>
      <c r="O287" s="38">
        <f t="shared" si="357"/>
        <v>0</v>
      </c>
      <c r="P287" s="38">
        <f t="shared" si="357"/>
        <v>0</v>
      </c>
      <c r="Q287" s="38">
        <f t="shared" si="357"/>
        <v>0</v>
      </c>
      <c r="R287" s="38">
        <f t="shared" si="357"/>
        <v>0</v>
      </c>
      <c r="S287" s="38">
        <f t="shared" si="357"/>
        <v>0</v>
      </c>
      <c r="T287" s="38">
        <f t="shared" si="357"/>
        <v>0</v>
      </c>
      <c r="U287" s="38">
        <f t="shared" si="357"/>
        <v>0</v>
      </c>
      <c r="V287" s="38">
        <f t="shared" si="357"/>
        <v>0</v>
      </c>
      <c r="W287" s="38">
        <f t="shared" si="357"/>
        <v>0</v>
      </c>
      <c r="X287" s="38">
        <f t="shared" si="357"/>
        <v>0</v>
      </c>
      <c r="Y287" s="38">
        <f t="shared" si="357"/>
        <v>0</v>
      </c>
      <c r="Z287" s="38">
        <f t="shared" si="357"/>
        <v>0</v>
      </c>
      <c r="AA287" s="38">
        <f t="shared" si="357"/>
        <v>0</v>
      </c>
      <c r="AB287" s="38">
        <f t="shared" si="357"/>
        <v>0</v>
      </c>
      <c r="AC287" s="38">
        <f t="shared" si="357"/>
        <v>0</v>
      </c>
      <c r="AD287" s="38">
        <f t="shared" si="357"/>
        <v>0</v>
      </c>
      <c r="AE287" s="38">
        <f t="shared" si="357"/>
        <v>0</v>
      </c>
      <c r="AF287" s="38">
        <f t="shared" si="357"/>
        <v>0</v>
      </c>
      <c r="AG287" s="38">
        <f t="shared" si="357"/>
        <v>0</v>
      </c>
      <c r="AH287" s="38">
        <f t="shared" si="357"/>
        <v>0</v>
      </c>
      <c r="AI287" s="38">
        <f t="shared" si="357"/>
        <v>0</v>
      </c>
      <c r="AJ287" s="38">
        <f t="shared" si="357"/>
        <v>0</v>
      </c>
      <c r="AK287" s="38">
        <f t="shared" si="357"/>
        <v>0</v>
      </c>
      <c r="AL287" s="38">
        <f t="shared" si="357"/>
        <v>0</v>
      </c>
      <c r="AM287" s="38">
        <f t="shared" si="357"/>
        <v>0</v>
      </c>
      <c r="AN287" s="38">
        <f t="shared" si="357"/>
        <v>0</v>
      </c>
      <c r="AO287" s="38">
        <f t="shared" si="357"/>
        <v>0</v>
      </c>
      <c r="AP287" s="38">
        <f t="shared" si="357"/>
        <v>0</v>
      </c>
      <c r="AQ287" s="38">
        <f t="shared" si="357"/>
        <v>0</v>
      </c>
      <c r="AR287" s="38">
        <f t="shared" si="357"/>
        <v>0</v>
      </c>
      <c r="AS287" s="38">
        <f t="shared" si="357"/>
        <v>0</v>
      </c>
      <c r="AT287" s="38">
        <f t="shared" si="357"/>
        <v>0</v>
      </c>
      <c r="AU287" s="38">
        <f t="shared" si="357"/>
        <v>0</v>
      </c>
      <c r="AV287" s="38">
        <f t="shared" si="357"/>
        <v>0</v>
      </c>
      <c r="AW287" s="38">
        <f t="shared" si="357"/>
        <v>0</v>
      </c>
      <c r="AX287" s="38">
        <f t="shared" si="357"/>
        <v>0</v>
      </c>
      <c r="AY287" s="38">
        <f t="shared" si="357"/>
        <v>0</v>
      </c>
      <c r="AZ287" s="38">
        <f t="shared" si="357"/>
        <v>0</v>
      </c>
      <c r="BA287" s="38">
        <f t="shared" si="357"/>
        <v>0</v>
      </c>
      <c r="BB287" s="38">
        <f t="shared" si="357"/>
        <v>0</v>
      </c>
      <c r="BC287" s="38">
        <f t="shared" si="357"/>
        <v>0</v>
      </c>
      <c r="BD287" s="38">
        <f t="shared" si="357"/>
        <v>0</v>
      </c>
      <c r="BE287" s="38">
        <f t="shared" si="357"/>
        <v>0</v>
      </c>
      <c r="BF287" s="38">
        <f t="shared" si="357"/>
        <v>0</v>
      </c>
      <c r="BG287" s="38">
        <f t="shared" si="357"/>
        <v>0</v>
      </c>
      <c r="BH287" s="38">
        <f t="shared" si="357"/>
        <v>0</v>
      </c>
      <c r="BI287" s="38">
        <f t="shared" si="357"/>
        <v>0</v>
      </c>
      <c r="BJ287" s="38">
        <f t="shared" si="357"/>
        <v>0</v>
      </c>
      <c r="BK287" s="38">
        <f t="shared" si="357"/>
        <v>0</v>
      </c>
      <c r="BL287" s="38">
        <f t="shared" si="357"/>
        <v>0</v>
      </c>
      <c r="BM287" s="38">
        <f t="shared" si="357"/>
        <v>0</v>
      </c>
      <c r="BN287" s="38">
        <f t="shared" si="357"/>
        <v>0</v>
      </c>
      <c r="BO287" s="38">
        <f aca="true" t="shared" si="358" ref="BO287:DZ287">IF(MIN((((BO270*-$GE$270)+BO280)),(BO60-BO275))&lt;0,0,(MIN((((BO270*-$GE$270)+BO280)),(BO60-BO275))))</f>
        <v>0</v>
      </c>
      <c r="BP287" s="38">
        <f t="shared" si="358"/>
        <v>0</v>
      </c>
      <c r="BQ287" s="38">
        <f t="shared" si="358"/>
        <v>0</v>
      </c>
      <c r="BR287" s="38">
        <f t="shared" si="358"/>
        <v>0</v>
      </c>
      <c r="BS287" s="38">
        <f t="shared" si="358"/>
        <v>0</v>
      </c>
      <c r="BT287" s="38">
        <f t="shared" si="358"/>
        <v>0</v>
      </c>
      <c r="BU287" s="38">
        <f t="shared" si="358"/>
        <v>115993.69</v>
      </c>
      <c r="BV287" s="38">
        <f t="shared" si="358"/>
        <v>0</v>
      </c>
      <c r="BW287" s="38">
        <f t="shared" si="358"/>
        <v>0</v>
      </c>
      <c r="BX287" s="38">
        <f t="shared" si="358"/>
        <v>0</v>
      </c>
      <c r="BY287" s="38">
        <f t="shared" si="358"/>
        <v>0</v>
      </c>
      <c r="BZ287" s="38">
        <f t="shared" si="358"/>
        <v>0</v>
      </c>
      <c r="CA287" s="38">
        <f t="shared" si="358"/>
        <v>0</v>
      </c>
      <c r="CB287" s="38">
        <f t="shared" si="358"/>
        <v>0</v>
      </c>
      <c r="CC287" s="38">
        <f t="shared" si="358"/>
        <v>0</v>
      </c>
      <c r="CD287" s="38">
        <f t="shared" si="358"/>
        <v>0</v>
      </c>
      <c r="CE287" s="38">
        <f t="shared" si="358"/>
        <v>0</v>
      </c>
      <c r="CF287" s="38">
        <f t="shared" si="358"/>
        <v>0</v>
      </c>
      <c r="CG287" s="38">
        <f t="shared" si="358"/>
        <v>0</v>
      </c>
      <c r="CH287" s="38">
        <f t="shared" si="358"/>
        <v>0</v>
      </c>
      <c r="CI287" s="38">
        <f t="shared" si="358"/>
        <v>0</v>
      </c>
      <c r="CJ287" s="38">
        <f t="shared" si="358"/>
        <v>0</v>
      </c>
      <c r="CK287" s="38">
        <f t="shared" si="358"/>
        <v>0</v>
      </c>
      <c r="CL287" s="38">
        <f t="shared" si="358"/>
        <v>0</v>
      </c>
      <c r="CM287" s="38">
        <f t="shared" si="358"/>
        <v>0</v>
      </c>
      <c r="CN287" s="38">
        <f t="shared" si="358"/>
        <v>0</v>
      </c>
      <c r="CO287" s="38">
        <f t="shared" si="358"/>
        <v>0</v>
      </c>
      <c r="CP287" s="38">
        <f t="shared" si="358"/>
        <v>231461.92076911218</v>
      </c>
      <c r="CQ287" s="38">
        <f t="shared" si="358"/>
        <v>0</v>
      </c>
      <c r="CR287" s="38">
        <f t="shared" si="358"/>
        <v>0</v>
      </c>
      <c r="CS287" s="38">
        <f t="shared" si="358"/>
        <v>0</v>
      </c>
      <c r="CT287" s="38">
        <f t="shared" si="358"/>
        <v>0</v>
      </c>
      <c r="CU287" s="38">
        <f t="shared" si="358"/>
        <v>0</v>
      </c>
      <c r="CV287" s="38">
        <f t="shared" si="358"/>
        <v>0</v>
      </c>
      <c r="CW287" s="38">
        <f t="shared" si="358"/>
        <v>0</v>
      </c>
      <c r="CX287" s="38">
        <f t="shared" si="358"/>
        <v>0</v>
      </c>
      <c r="CY287" s="38">
        <f t="shared" si="358"/>
        <v>0</v>
      </c>
      <c r="CZ287" s="38">
        <f t="shared" si="358"/>
        <v>0</v>
      </c>
      <c r="DA287" s="38">
        <f t="shared" si="358"/>
        <v>0</v>
      </c>
      <c r="DB287" s="38">
        <f t="shared" si="358"/>
        <v>0</v>
      </c>
      <c r="DC287" s="38">
        <f t="shared" si="358"/>
        <v>0</v>
      </c>
      <c r="DD287" s="38">
        <f t="shared" si="358"/>
        <v>0</v>
      </c>
      <c r="DE287" s="38">
        <f t="shared" si="358"/>
        <v>0</v>
      </c>
      <c r="DF287" s="38">
        <f t="shared" si="358"/>
        <v>0</v>
      </c>
      <c r="DG287" s="38">
        <f t="shared" si="358"/>
        <v>0</v>
      </c>
      <c r="DH287" s="38">
        <f t="shared" si="358"/>
        <v>0</v>
      </c>
      <c r="DI287" s="38">
        <f t="shared" si="358"/>
        <v>0</v>
      </c>
      <c r="DJ287" s="38">
        <f t="shared" si="358"/>
        <v>0</v>
      </c>
      <c r="DK287" s="38">
        <f t="shared" si="358"/>
        <v>0</v>
      </c>
      <c r="DL287" s="38">
        <f t="shared" si="358"/>
        <v>0</v>
      </c>
      <c r="DM287" s="38">
        <f t="shared" si="358"/>
        <v>0</v>
      </c>
      <c r="DN287" s="38">
        <f t="shared" si="358"/>
        <v>0</v>
      </c>
      <c r="DO287" s="38">
        <f t="shared" si="358"/>
        <v>0</v>
      </c>
      <c r="DP287" s="38">
        <f t="shared" si="358"/>
        <v>0</v>
      </c>
      <c r="DQ287" s="38">
        <f t="shared" si="358"/>
        <v>0</v>
      </c>
      <c r="DR287" s="38">
        <f t="shared" si="358"/>
        <v>0</v>
      </c>
      <c r="DS287" s="38">
        <f t="shared" si="358"/>
        <v>0</v>
      </c>
      <c r="DT287" s="38">
        <f t="shared" si="358"/>
        <v>0</v>
      </c>
      <c r="DU287" s="38">
        <f t="shared" si="358"/>
        <v>0</v>
      </c>
      <c r="DV287" s="38">
        <f t="shared" si="358"/>
        <v>0</v>
      </c>
      <c r="DW287" s="38">
        <f t="shared" si="358"/>
        <v>0</v>
      </c>
      <c r="DX287" s="38">
        <f t="shared" si="358"/>
        <v>0</v>
      </c>
      <c r="DY287" s="38">
        <f t="shared" si="358"/>
        <v>0</v>
      </c>
      <c r="DZ287" s="38">
        <f t="shared" si="358"/>
        <v>0</v>
      </c>
      <c r="EA287" s="38">
        <f aca="true" t="shared" si="359" ref="EA287:FX287">IF(MIN((((EA270*-$GE$270)+EA280)),(EA60-EA275))&lt;0,0,(MIN((((EA270*-$GE$270)+EA280)),(EA60-EA275))))</f>
        <v>310201.2</v>
      </c>
      <c r="EB287" s="38">
        <f t="shared" si="359"/>
        <v>0</v>
      </c>
      <c r="EC287" s="38">
        <f t="shared" si="359"/>
        <v>0</v>
      </c>
      <c r="ED287" s="38">
        <f t="shared" si="359"/>
        <v>0</v>
      </c>
      <c r="EE287" s="38">
        <f t="shared" si="359"/>
        <v>0</v>
      </c>
      <c r="EF287" s="38">
        <f t="shared" si="359"/>
        <v>0</v>
      </c>
      <c r="EG287" s="38">
        <f t="shared" si="359"/>
        <v>0</v>
      </c>
      <c r="EH287" s="38">
        <f t="shared" si="359"/>
        <v>0</v>
      </c>
      <c r="EI287" s="38">
        <f t="shared" si="359"/>
        <v>0</v>
      </c>
      <c r="EJ287" s="38">
        <f t="shared" si="359"/>
        <v>0</v>
      </c>
      <c r="EK287" s="38">
        <f t="shared" si="359"/>
        <v>0</v>
      </c>
      <c r="EL287" s="38">
        <f t="shared" si="359"/>
        <v>0</v>
      </c>
      <c r="EM287" s="38">
        <f t="shared" si="359"/>
        <v>0</v>
      </c>
      <c r="EN287" s="38">
        <f t="shared" si="359"/>
        <v>0</v>
      </c>
      <c r="EO287" s="38">
        <f t="shared" si="359"/>
        <v>0</v>
      </c>
      <c r="EP287" s="38">
        <f t="shared" si="359"/>
        <v>0</v>
      </c>
      <c r="EQ287" s="38">
        <f t="shared" si="359"/>
        <v>0</v>
      </c>
      <c r="ER287" s="38">
        <f t="shared" si="359"/>
        <v>0</v>
      </c>
      <c r="ES287" s="38">
        <f t="shared" si="359"/>
        <v>0</v>
      </c>
      <c r="ET287" s="38">
        <f t="shared" si="359"/>
        <v>0</v>
      </c>
      <c r="EU287" s="38">
        <f t="shared" si="359"/>
        <v>0</v>
      </c>
      <c r="EV287" s="38">
        <f t="shared" si="359"/>
        <v>0</v>
      </c>
      <c r="EW287" s="38">
        <f t="shared" si="359"/>
        <v>0</v>
      </c>
      <c r="EX287" s="38">
        <f t="shared" si="359"/>
        <v>0</v>
      </c>
      <c r="EY287" s="38">
        <f t="shared" si="359"/>
        <v>0</v>
      </c>
      <c r="EZ287" s="38">
        <f t="shared" si="359"/>
        <v>0</v>
      </c>
      <c r="FA287" s="38">
        <f t="shared" si="359"/>
        <v>0</v>
      </c>
      <c r="FB287" s="38">
        <f t="shared" si="359"/>
        <v>0</v>
      </c>
      <c r="FC287" s="38">
        <f t="shared" si="359"/>
        <v>0</v>
      </c>
      <c r="FD287" s="38">
        <f t="shared" si="359"/>
        <v>0</v>
      </c>
      <c r="FE287" s="38">
        <f t="shared" si="359"/>
        <v>0</v>
      </c>
      <c r="FF287" s="38">
        <f t="shared" si="359"/>
        <v>0</v>
      </c>
      <c r="FG287" s="38">
        <f t="shared" si="359"/>
        <v>0</v>
      </c>
      <c r="FH287" s="38">
        <f t="shared" si="359"/>
        <v>0</v>
      </c>
      <c r="FI287" s="38">
        <f t="shared" si="359"/>
        <v>0</v>
      </c>
      <c r="FJ287" s="38">
        <f t="shared" si="359"/>
        <v>0</v>
      </c>
      <c r="FK287" s="38">
        <f t="shared" si="359"/>
        <v>0</v>
      </c>
      <c r="FL287" s="38">
        <f t="shared" si="359"/>
        <v>0</v>
      </c>
      <c r="FM287" s="38">
        <f t="shared" si="359"/>
        <v>0</v>
      </c>
      <c r="FN287" s="38">
        <f t="shared" si="359"/>
        <v>0</v>
      </c>
      <c r="FO287" s="38">
        <f t="shared" si="359"/>
        <v>0</v>
      </c>
      <c r="FP287" s="38">
        <f t="shared" si="359"/>
        <v>0</v>
      </c>
      <c r="FQ287" s="38">
        <f t="shared" si="359"/>
        <v>0</v>
      </c>
      <c r="FR287" s="38">
        <f t="shared" si="359"/>
        <v>0</v>
      </c>
      <c r="FS287" s="38">
        <f t="shared" si="359"/>
        <v>0</v>
      </c>
      <c r="FT287" s="38">
        <f t="shared" si="359"/>
        <v>39.5399999999936</v>
      </c>
      <c r="FU287" s="38">
        <f t="shared" si="359"/>
        <v>0</v>
      </c>
      <c r="FV287" s="38">
        <f t="shared" si="359"/>
        <v>0</v>
      </c>
      <c r="FW287" s="38">
        <f t="shared" si="359"/>
        <v>0</v>
      </c>
      <c r="FX287" s="38">
        <f t="shared" si="359"/>
        <v>0</v>
      </c>
      <c r="FY287" s="38">
        <f>IF(MIN((((FY269*-$GE$270)+FY279)),(FY60-FY274))&lt;0,0,(MIN((((FY269*-$GE$270)+FY279)),(FY60-FY274))))</f>
        <v>0</v>
      </c>
      <c r="FZ287" s="124">
        <f>SUM(C287:FX287)</f>
        <v>657696.3507691122</v>
      </c>
      <c r="GA287" s="38"/>
      <c r="GB287" s="38">
        <f>FZ287-GA287</f>
        <v>657696.3507691122</v>
      </c>
      <c r="GC287" s="40"/>
      <c r="GD287" s="38"/>
      <c r="GF287" s="40"/>
      <c r="GG287" s="12"/>
      <c r="GH287" s="38"/>
      <c r="GI287" s="38"/>
      <c r="GJ287" s="38"/>
      <c r="GK287" s="38"/>
      <c r="GL287" s="38"/>
      <c r="GM287" s="38"/>
    </row>
    <row r="288" spans="2:195" ht="15">
      <c r="B288" s="2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38"/>
      <c r="FZ288" s="124"/>
      <c r="GA288" s="38"/>
      <c r="GB288" s="38"/>
      <c r="GC288" s="40"/>
      <c r="GD288" s="38"/>
      <c r="GF288" s="40"/>
      <c r="GG288" s="12"/>
      <c r="GH288" s="38"/>
      <c r="GI288" s="38"/>
      <c r="GJ288" s="38"/>
      <c r="GK288" s="38"/>
      <c r="GL288" s="38"/>
      <c r="GM288" s="38"/>
    </row>
    <row r="289" spans="1:195" ht="15">
      <c r="A289" s="11" t="s">
        <v>647</v>
      </c>
      <c r="B289" s="2" t="s">
        <v>648</v>
      </c>
      <c r="C289" s="40">
        <f>ROUND((C283-C287)/C101,2)</f>
        <v>6542.68</v>
      </c>
      <c r="D289" s="40">
        <f aca="true" t="shared" si="360" ref="D289:BO289">ROUND((D283-D287)/D101,2)</f>
        <v>6279.25</v>
      </c>
      <c r="E289" s="40">
        <f t="shared" si="360"/>
        <v>6894.55</v>
      </c>
      <c r="F289" s="40">
        <f t="shared" si="360"/>
        <v>6222.72</v>
      </c>
      <c r="G289" s="40">
        <f t="shared" si="360"/>
        <v>6671.7</v>
      </c>
      <c r="H289" s="40">
        <f t="shared" si="360"/>
        <v>6666.77</v>
      </c>
      <c r="I289" s="40">
        <f t="shared" si="360"/>
        <v>6757.77</v>
      </c>
      <c r="J289" s="40">
        <f t="shared" si="360"/>
        <v>6343.61</v>
      </c>
      <c r="K289" s="40">
        <f t="shared" si="360"/>
        <v>8537.03</v>
      </c>
      <c r="L289" s="40">
        <f t="shared" si="360"/>
        <v>6663.82</v>
      </c>
      <c r="M289" s="40">
        <f t="shared" si="360"/>
        <v>7570.17</v>
      </c>
      <c r="N289" s="40">
        <f t="shared" si="360"/>
        <v>6405.56</v>
      </c>
      <c r="O289" s="40">
        <f t="shared" si="360"/>
        <v>6235.71</v>
      </c>
      <c r="P289" s="40">
        <f t="shared" si="360"/>
        <v>12084.6</v>
      </c>
      <c r="Q289" s="40">
        <f t="shared" si="360"/>
        <v>6715.03</v>
      </c>
      <c r="R289" s="40">
        <f t="shared" si="360"/>
        <v>7496.15</v>
      </c>
      <c r="S289" s="40">
        <f t="shared" si="360"/>
        <v>6550.82</v>
      </c>
      <c r="T289" s="40">
        <f t="shared" si="360"/>
        <v>11051.28</v>
      </c>
      <c r="U289" s="40">
        <f t="shared" si="360"/>
        <v>12810.12</v>
      </c>
      <c r="V289" s="40">
        <f t="shared" si="360"/>
        <v>8601.34</v>
      </c>
      <c r="W289" s="40">
        <f t="shared" si="360"/>
        <v>6774.14</v>
      </c>
      <c r="X289" s="40">
        <f t="shared" si="360"/>
        <v>13054.79</v>
      </c>
      <c r="Y289" s="40">
        <f t="shared" si="360"/>
        <v>6997.39</v>
      </c>
      <c r="Z289" s="40">
        <f t="shared" si="360"/>
        <v>8448.55</v>
      </c>
      <c r="AA289" s="40">
        <f t="shared" si="360"/>
        <v>6332</v>
      </c>
      <c r="AB289" s="40">
        <f t="shared" si="360"/>
        <v>6378.8</v>
      </c>
      <c r="AC289" s="40">
        <f t="shared" si="360"/>
        <v>6689.32</v>
      </c>
      <c r="AD289" s="40">
        <f t="shared" si="360"/>
        <v>6450.76</v>
      </c>
      <c r="AE289" s="40">
        <f t="shared" si="360"/>
        <v>11590.47</v>
      </c>
      <c r="AF289" s="40">
        <f t="shared" si="360"/>
        <v>10638.53</v>
      </c>
      <c r="AG289" s="40">
        <f t="shared" si="360"/>
        <v>7813.3</v>
      </c>
      <c r="AH289" s="40">
        <f t="shared" si="360"/>
        <v>6437.37</v>
      </c>
      <c r="AI289" s="40">
        <f t="shared" si="360"/>
        <v>8082.58</v>
      </c>
      <c r="AJ289" s="40">
        <f t="shared" si="360"/>
        <v>9289.38</v>
      </c>
      <c r="AK289" s="40">
        <f t="shared" si="360"/>
        <v>9788.48</v>
      </c>
      <c r="AL289" s="40">
        <f t="shared" si="360"/>
        <v>9054.47</v>
      </c>
      <c r="AM289" s="40">
        <f t="shared" si="360"/>
        <v>7120.3</v>
      </c>
      <c r="AN289" s="40">
        <f t="shared" si="360"/>
        <v>7136.77</v>
      </c>
      <c r="AO289" s="40">
        <f t="shared" si="360"/>
        <v>6164.96</v>
      </c>
      <c r="AP289" s="40">
        <f t="shared" si="360"/>
        <v>6873.31</v>
      </c>
      <c r="AQ289" s="40">
        <f t="shared" si="360"/>
        <v>9184.88</v>
      </c>
      <c r="AR289" s="40">
        <f t="shared" si="360"/>
        <v>6215.42</v>
      </c>
      <c r="AS289" s="40">
        <f t="shared" si="360"/>
        <v>6742.12</v>
      </c>
      <c r="AT289" s="40">
        <f t="shared" si="360"/>
        <v>6324.05</v>
      </c>
      <c r="AU289" s="40">
        <f t="shared" si="360"/>
        <v>8357.36</v>
      </c>
      <c r="AV289" s="40">
        <f t="shared" si="360"/>
        <v>8966.51</v>
      </c>
      <c r="AW289" s="40">
        <f t="shared" si="360"/>
        <v>10237.16</v>
      </c>
      <c r="AX289" s="40">
        <f t="shared" si="360"/>
        <v>13684.42</v>
      </c>
      <c r="AY289" s="40">
        <f t="shared" si="360"/>
        <v>7245.15</v>
      </c>
      <c r="AZ289" s="40">
        <f t="shared" si="360"/>
        <v>6545.83</v>
      </c>
      <c r="BA289" s="40">
        <f t="shared" si="360"/>
        <v>6142.75</v>
      </c>
      <c r="BB289" s="40">
        <f t="shared" si="360"/>
        <v>6142.83</v>
      </c>
      <c r="BC289" s="40">
        <f t="shared" si="360"/>
        <v>6342.83</v>
      </c>
      <c r="BD289" s="40">
        <f t="shared" si="360"/>
        <v>6142.83</v>
      </c>
      <c r="BE289" s="40">
        <f t="shared" si="360"/>
        <v>6537.92</v>
      </c>
      <c r="BF289" s="40">
        <f t="shared" si="360"/>
        <v>6142.54</v>
      </c>
      <c r="BG289" s="40">
        <f t="shared" si="360"/>
        <v>6896.76</v>
      </c>
      <c r="BH289" s="40">
        <f t="shared" si="360"/>
        <v>7040</v>
      </c>
      <c r="BI289" s="40">
        <f t="shared" si="360"/>
        <v>9974.04</v>
      </c>
      <c r="BJ289" s="40">
        <f t="shared" si="360"/>
        <v>6142.83</v>
      </c>
      <c r="BK289" s="40">
        <f t="shared" si="360"/>
        <v>6137.57</v>
      </c>
      <c r="BL289" s="40">
        <f t="shared" si="360"/>
        <v>10500.05</v>
      </c>
      <c r="BM289" s="40">
        <f t="shared" si="360"/>
        <v>8756.84</v>
      </c>
      <c r="BN289" s="40">
        <f t="shared" si="360"/>
        <v>6142.83</v>
      </c>
      <c r="BO289" s="40">
        <f t="shared" si="360"/>
        <v>6245.51</v>
      </c>
      <c r="BP289" s="40">
        <f aca="true" t="shared" si="361" ref="BP289:EA289">ROUND((BP283-BP287)/BP101,2)</f>
        <v>10150.7</v>
      </c>
      <c r="BQ289" s="40">
        <f t="shared" si="361"/>
        <v>6673.34</v>
      </c>
      <c r="BR289" s="40">
        <f t="shared" si="361"/>
        <v>6261.91</v>
      </c>
      <c r="BS289" s="40">
        <f t="shared" si="361"/>
        <v>6698.76</v>
      </c>
      <c r="BT289" s="40">
        <f t="shared" si="361"/>
        <v>8747.5</v>
      </c>
      <c r="BU289" s="40">
        <f t="shared" si="361"/>
        <v>7881.58</v>
      </c>
      <c r="BV289" s="40">
        <f t="shared" si="361"/>
        <v>6460.69</v>
      </c>
      <c r="BW289" s="40">
        <f t="shared" si="361"/>
        <v>6463.67</v>
      </c>
      <c r="BX289" s="40">
        <f t="shared" si="361"/>
        <v>13295.01</v>
      </c>
      <c r="BY289" s="40">
        <f t="shared" si="361"/>
        <v>6985.1</v>
      </c>
      <c r="BZ289" s="40">
        <f t="shared" si="361"/>
        <v>9171.49</v>
      </c>
      <c r="CA289" s="40">
        <f t="shared" si="361"/>
        <v>10836.68</v>
      </c>
      <c r="CB289" s="40">
        <f t="shared" si="361"/>
        <v>6309.53</v>
      </c>
      <c r="CC289" s="40">
        <f t="shared" si="361"/>
        <v>10249.26</v>
      </c>
      <c r="CD289" s="40">
        <f t="shared" si="361"/>
        <v>12079.22</v>
      </c>
      <c r="CE289" s="40">
        <f t="shared" si="361"/>
        <v>10876.76</v>
      </c>
      <c r="CF289" s="40">
        <f t="shared" si="361"/>
        <v>11291.14</v>
      </c>
      <c r="CG289" s="40">
        <f t="shared" si="361"/>
        <v>10162.61</v>
      </c>
      <c r="CH289" s="40">
        <f t="shared" si="361"/>
        <v>11804.4</v>
      </c>
      <c r="CI289" s="40">
        <f t="shared" si="361"/>
        <v>6494.21</v>
      </c>
      <c r="CJ289" s="40">
        <f t="shared" si="361"/>
        <v>6884.17</v>
      </c>
      <c r="CK289" s="40">
        <f t="shared" si="361"/>
        <v>6351.55</v>
      </c>
      <c r="CL289" s="40">
        <f t="shared" si="361"/>
        <v>6696.56</v>
      </c>
      <c r="CM289" s="40">
        <f t="shared" si="361"/>
        <v>7199.7</v>
      </c>
      <c r="CN289" s="40">
        <f t="shared" si="361"/>
        <v>6136.61</v>
      </c>
      <c r="CO289" s="40">
        <f t="shared" si="361"/>
        <v>6142.31</v>
      </c>
      <c r="CP289" s="40">
        <f t="shared" si="361"/>
        <v>6744.94</v>
      </c>
      <c r="CQ289" s="40">
        <f t="shared" si="361"/>
        <v>6491.63</v>
      </c>
      <c r="CR289" s="40">
        <f t="shared" si="361"/>
        <v>10187.47</v>
      </c>
      <c r="CS289" s="40">
        <f t="shared" si="361"/>
        <v>8049.27</v>
      </c>
      <c r="CT289" s="40">
        <f t="shared" si="361"/>
        <v>11540.88</v>
      </c>
      <c r="CU289" s="40">
        <f t="shared" si="361"/>
        <v>6064.51</v>
      </c>
      <c r="CV289" s="40">
        <f t="shared" si="361"/>
        <v>12215.05</v>
      </c>
      <c r="CW289" s="40">
        <f t="shared" si="361"/>
        <v>11024.94</v>
      </c>
      <c r="CX289" s="40">
        <f t="shared" si="361"/>
        <v>7158.55</v>
      </c>
      <c r="CY289" s="40">
        <f t="shared" si="361"/>
        <v>7229.26</v>
      </c>
      <c r="CZ289" s="40">
        <f t="shared" si="361"/>
        <v>6145</v>
      </c>
      <c r="DA289" s="40">
        <f t="shared" si="361"/>
        <v>10590.53</v>
      </c>
      <c r="DB289" s="40">
        <f t="shared" si="361"/>
        <v>8410.81</v>
      </c>
      <c r="DC289" s="40">
        <f t="shared" si="361"/>
        <v>10897.66</v>
      </c>
      <c r="DD289" s="40">
        <f t="shared" si="361"/>
        <v>13632.78</v>
      </c>
      <c r="DE289" s="40">
        <f t="shared" si="361"/>
        <v>7032.91</v>
      </c>
      <c r="DF289" s="40">
        <f t="shared" si="361"/>
        <v>6142.75</v>
      </c>
      <c r="DG289" s="40">
        <f t="shared" si="361"/>
        <v>12554.65</v>
      </c>
      <c r="DH289" s="40">
        <f t="shared" si="361"/>
        <v>6142.83</v>
      </c>
      <c r="DI289" s="40">
        <f t="shared" si="361"/>
        <v>6161.98</v>
      </c>
      <c r="DJ289" s="40">
        <f t="shared" si="361"/>
        <v>6911.28</v>
      </c>
      <c r="DK289" s="40">
        <f t="shared" si="361"/>
        <v>8079.26</v>
      </c>
      <c r="DL289" s="40">
        <f t="shared" si="361"/>
        <v>6461.82</v>
      </c>
      <c r="DM289" s="40">
        <f t="shared" si="361"/>
        <v>9236.9</v>
      </c>
      <c r="DN289" s="40">
        <f t="shared" si="361"/>
        <v>6592.59</v>
      </c>
      <c r="DO289" s="40">
        <f t="shared" si="361"/>
        <v>6514.09</v>
      </c>
      <c r="DP289" s="40">
        <f t="shared" si="361"/>
        <v>10544.15</v>
      </c>
      <c r="DQ289" s="40">
        <f t="shared" si="361"/>
        <v>7204.76</v>
      </c>
      <c r="DR289" s="40">
        <f t="shared" si="361"/>
        <v>6647.86</v>
      </c>
      <c r="DS289" s="40">
        <f t="shared" si="361"/>
        <v>7068.05</v>
      </c>
      <c r="DT289" s="40">
        <f t="shared" si="361"/>
        <v>11143.93</v>
      </c>
      <c r="DU289" s="40">
        <f t="shared" si="361"/>
        <v>7429.75</v>
      </c>
      <c r="DV289" s="40">
        <f t="shared" si="361"/>
        <v>10385.26</v>
      </c>
      <c r="DW289" s="40">
        <f t="shared" si="361"/>
        <v>7944</v>
      </c>
      <c r="DX289" s="40">
        <f t="shared" si="361"/>
        <v>11127.8</v>
      </c>
      <c r="DY289" s="40">
        <f t="shared" si="361"/>
        <v>9020.53</v>
      </c>
      <c r="DZ289" s="40">
        <f t="shared" si="361"/>
        <v>6736.71</v>
      </c>
      <c r="EA289" s="40">
        <f t="shared" si="361"/>
        <v>7651.29</v>
      </c>
      <c r="EB289" s="40">
        <f aca="true" t="shared" si="362" ref="EB289:FX289">ROUND((EB283-EB287)/EB101,2)</f>
        <v>6805.89</v>
      </c>
      <c r="EC289" s="40">
        <f t="shared" si="362"/>
        <v>8171.6</v>
      </c>
      <c r="ED289" s="40">
        <f t="shared" si="362"/>
        <v>8382.49</v>
      </c>
      <c r="EE289" s="40">
        <f t="shared" si="362"/>
        <v>9481.28</v>
      </c>
      <c r="EF289" s="40">
        <f t="shared" si="362"/>
        <v>6490.87</v>
      </c>
      <c r="EG289" s="40">
        <f t="shared" si="362"/>
        <v>8420.5</v>
      </c>
      <c r="EH289" s="40">
        <f t="shared" si="362"/>
        <v>9404.39</v>
      </c>
      <c r="EI289" s="40">
        <f t="shared" si="362"/>
        <v>6365.75</v>
      </c>
      <c r="EJ289" s="40">
        <f t="shared" si="362"/>
        <v>6142.83</v>
      </c>
      <c r="EK289" s="40">
        <f t="shared" si="362"/>
        <v>7694.65</v>
      </c>
      <c r="EL289" s="40">
        <f t="shared" si="362"/>
        <v>6812.19</v>
      </c>
      <c r="EM289" s="40">
        <f t="shared" si="362"/>
        <v>6974.02</v>
      </c>
      <c r="EN289" s="40">
        <f t="shared" si="362"/>
        <v>6598</v>
      </c>
      <c r="EO289" s="40">
        <f t="shared" si="362"/>
        <v>6878.51</v>
      </c>
      <c r="EP289" s="40">
        <f t="shared" si="362"/>
        <v>8193.77</v>
      </c>
      <c r="EQ289" s="40">
        <f t="shared" si="362"/>
        <v>6467.45</v>
      </c>
      <c r="ER289" s="40">
        <f t="shared" si="362"/>
        <v>8421.68</v>
      </c>
      <c r="ES289" s="40">
        <f t="shared" si="362"/>
        <v>11877.74</v>
      </c>
      <c r="ET289" s="40">
        <f t="shared" si="362"/>
        <v>11255.31</v>
      </c>
      <c r="EU289" s="40">
        <f t="shared" si="362"/>
        <v>7398.73</v>
      </c>
      <c r="EV289" s="40">
        <f t="shared" si="362"/>
        <v>13907.27</v>
      </c>
      <c r="EW289" s="40">
        <f t="shared" si="362"/>
        <v>8862.11</v>
      </c>
      <c r="EX289" s="40">
        <f t="shared" si="362"/>
        <v>9768.31</v>
      </c>
      <c r="EY289" s="40">
        <f t="shared" si="362"/>
        <v>6240.22</v>
      </c>
      <c r="EZ289" s="40">
        <f t="shared" si="362"/>
        <v>11943.91</v>
      </c>
      <c r="FA289" s="40">
        <f t="shared" si="362"/>
        <v>6750.68</v>
      </c>
      <c r="FB289" s="40">
        <f t="shared" si="362"/>
        <v>7543.36</v>
      </c>
      <c r="FC289" s="40">
        <f t="shared" si="362"/>
        <v>6187.01</v>
      </c>
      <c r="FD289" s="40">
        <f t="shared" si="362"/>
        <v>7881.18</v>
      </c>
      <c r="FE289" s="40">
        <f t="shared" si="362"/>
        <v>12228.52</v>
      </c>
      <c r="FF289" s="40">
        <f t="shared" si="362"/>
        <v>10426.16</v>
      </c>
      <c r="FG289" s="40">
        <f t="shared" si="362"/>
        <v>12258.54</v>
      </c>
      <c r="FH289" s="40">
        <f t="shared" si="362"/>
        <v>12269.85</v>
      </c>
      <c r="FI289" s="40">
        <f t="shared" si="362"/>
        <v>6414.19</v>
      </c>
      <c r="FJ289" s="40">
        <f t="shared" si="362"/>
        <v>6277.57</v>
      </c>
      <c r="FK289" s="40">
        <f t="shared" si="362"/>
        <v>6334.64</v>
      </c>
      <c r="FL289" s="40">
        <f t="shared" si="362"/>
        <v>6142.83</v>
      </c>
      <c r="FM289" s="40">
        <f t="shared" si="362"/>
        <v>6142.83</v>
      </c>
      <c r="FN289" s="40">
        <f t="shared" si="362"/>
        <v>6317.36</v>
      </c>
      <c r="FO289" s="40">
        <f t="shared" si="362"/>
        <v>6531.24</v>
      </c>
      <c r="FP289" s="40">
        <f t="shared" si="362"/>
        <v>6626.25</v>
      </c>
      <c r="FQ289" s="40">
        <f t="shared" si="362"/>
        <v>6863.61</v>
      </c>
      <c r="FR289" s="40">
        <f t="shared" si="362"/>
        <v>11439.68</v>
      </c>
      <c r="FS289" s="40">
        <f t="shared" si="362"/>
        <v>10997.51</v>
      </c>
      <c r="FT289" s="40">
        <f t="shared" si="362"/>
        <v>14340.37</v>
      </c>
      <c r="FU289" s="40">
        <f t="shared" si="362"/>
        <v>7132.95</v>
      </c>
      <c r="FV289" s="40">
        <f t="shared" si="362"/>
        <v>6882.59</v>
      </c>
      <c r="FW289" s="40">
        <f t="shared" si="362"/>
        <v>11863.66</v>
      </c>
      <c r="FX289" s="40">
        <f t="shared" si="362"/>
        <v>13257.95</v>
      </c>
      <c r="FY289" s="38"/>
      <c r="FZ289" s="40">
        <f>(FZ283-FZ287)/FZ101</f>
        <v>6473.873238811789</v>
      </c>
      <c r="GA289" s="38" t="s">
        <v>649</v>
      </c>
      <c r="GB289" s="38"/>
      <c r="GC289" s="40"/>
      <c r="GD289" s="40"/>
      <c r="GF289" s="40"/>
      <c r="GG289" s="12"/>
      <c r="GH289" s="38"/>
      <c r="GI289" s="38"/>
      <c r="GJ289" s="38"/>
      <c r="GK289" s="38"/>
      <c r="GL289" s="38"/>
      <c r="GM289" s="38"/>
    </row>
    <row r="290" spans="1:195" ht="15">
      <c r="A290" s="40"/>
      <c r="B290" s="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 t="s">
        <v>0</v>
      </c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>
        <f>FZ283/FZ101</f>
        <v>6474.687079640578</v>
      </c>
      <c r="GA290" s="116" t="s">
        <v>650</v>
      </c>
      <c r="GB290" s="40"/>
      <c r="GC290" s="40"/>
      <c r="GD290" s="40"/>
      <c r="GF290" s="40"/>
      <c r="GG290" s="12"/>
      <c r="GH290" s="38"/>
      <c r="GI290" s="38"/>
      <c r="GJ290" s="38"/>
      <c r="GK290" s="38"/>
      <c r="GL290" s="38"/>
      <c r="GM290" s="38"/>
    </row>
    <row r="291" spans="1:189" ht="15.75">
      <c r="A291" s="40"/>
      <c r="B291" s="36" t="s">
        <v>651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40"/>
      <c r="GA291" s="40"/>
      <c r="GB291" s="40"/>
      <c r="GC291" s="40"/>
      <c r="GD291" s="40"/>
      <c r="GG291" s="126"/>
    </row>
    <row r="292" spans="1:189" ht="15">
      <c r="A292" s="11" t="s">
        <v>652</v>
      </c>
      <c r="B292" s="2" t="s">
        <v>653</v>
      </c>
      <c r="C292" s="100">
        <f>ROUND(((C283-C287)-((C165+C169)*C293))/C96,2)</f>
        <v>6704.99</v>
      </c>
      <c r="D292" s="100">
        <f aca="true" t="shared" si="363" ref="D292:BO292">ROUND(((D283-D287)-((D165+D169)*D293))/D96,2)</f>
        <v>6325.13</v>
      </c>
      <c r="E292" s="100">
        <f t="shared" si="363"/>
        <v>6894.55</v>
      </c>
      <c r="F292" s="100">
        <f t="shared" si="363"/>
        <v>6222.72</v>
      </c>
      <c r="G292" s="100">
        <f t="shared" si="363"/>
        <v>6671.7</v>
      </c>
      <c r="H292" s="100">
        <f t="shared" si="363"/>
        <v>6666.77</v>
      </c>
      <c r="I292" s="100">
        <f t="shared" si="363"/>
        <v>6940.9</v>
      </c>
      <c r="J292" s="100">
        <f t="shared" si="363"/>
        <v>6343.61</v>
      </c>
      <c r="K292" s="100">
        <f t="shared" si="363"/>
        <v>8537.03</v>
      </c>
      <c r="L292" s="100">
        <f t="shared" si="363"/>
        <v>6663.82</v>
      </c>
      <c r="M292" s="100">
        <f t="shared" si="363"/>
        <v>7570.17</v>
      </c>
      <c r="N292" s="100">
        <f t="shared" si="363"/>
        <v>6405.59</v>
      </c>
      <c r="O292" s="100">
        <f t="shared" si="363"/>
        <v>6235.71</v>
      </c>
      <c r="P292" s="100">
        <f t="shared" si="363"/>
        <v>12084.6</v>
      </c>
      <c r="Q292" s="100">
        <f t="shared" si="363"/>
        <v>6717</v>
      </c>
      <c r="R292" s="100">
        <f t="shared" si="363"/>
        <v>7496.15</v>
      </c>
      <c r="S292" s="100">
        <f t="shared" si="363"/>
        <v>6550.82</v>
      </c>
      <c r="T292" s="100">
        <f t="shared" si="363"/>
        <v>11051.28</v>
      </c>
      <c r="U292" s="100">
        <f t="shared" si="363"/>
        <v>12810.12</v>
      </c>
      <c r="V292" s="100">
        <f t="shared" si="363"/>
        <v>8601.34</v>
      </c>
      <c r="W292" s="100">
        <f t="shared" si="363"/>
        <v>9734.76</v>
      </c>
      <c r="X292" s="100">
        <f t="shared" si="363"/>
        <v>13054.79</v>
      </c>
      <c r="Y292" s="100">
        <f t="shared" si="363"/>
        <v>6997.39</v>
      </c>
      <c r="Z292" s="100">
        <f t="shared" si="363"/>
        <v>8467.36</v>
      </c>
      <c r="AA292" s="100">
        <f t="shared" si="363"/>
        <v>6332</v>
      </c>
      <c r="AB292" s="100">
        <f t="shared" si="363"/>
        <v>6380.7</v>
      </c>
      <c r="AC292" s="100">
        <f t="shared" si="363"/>
        <v>6692.63</v>
      </c>
      <c r="AD292" s="100">
        <f t="shared" si="363"/>
        <v>6450.76</v>
      </c>
      <c r="AE292" s="100">
        <f t="shared" si="363"/>
        <v>11590.47</v>
      </c>
      <c r="AF292" s="100">
        <f t="shared" si="363"/>
        <v>10638.53</v>
      </c>
      <c r="AG292" s="100">
        <f t="shared" si="363"/>
        <v>7813.3</v>
      </c>
      <c r="AH292" s="100">
        <f t="shared" si="363"/>
        <v>6437.37</v>
      </c>
      <c r="AI292" s="100">
        <f t="shared" si="363"/>
        <v>8082.58</v>
      </c>
      <c r="AJ292" s="100">
        <f t="shared" si="363"/>
        <v>9289.38</v>
      </c>
      <c r="AK292" s="100">
        <f t="shared" si="363"/>
        <v>9788.48</v>
      </c>
      <c r="AL292" s="100">
        <f t="shared" si="363"/>
        <v>9054.47</v>
      </c>
      <c r="AM292" s="100">
        <f t="shared" si="363"/>
        <v>7120.3</v>
      </c>
      <c r="AN292" s="100">
        <f t="shared" si="363"/>
        <v>7136.77</v>
      </c>
      <c r="AO292" s="100">
        <f t="shared" si="363"/>
        <v>6164.96</v>
      </c>
      <c r="AP292" s="100">
        <f t="shared" si="363"/>
        <v>6875.02</v>
      </c>
      <c r="AQ292" s="100">
        <f t="shared" si="363"/>
        <v>9184.88</v>
      </c>
      <c r="AR292" s="100">
        <f t="shared" si="363"/>
        <v>6231.35</v>
      </c>
      <c r="AS292" s="100">
        <f t="shared" si="363"/>
        <v>6742.12</v>
      </c>
      <c r="AT292" s="100">
        <f t="shared" si="363"/>
        <v>6324.69</v>
      </c>
      <c r="AU292" s="100">
        <f t="shared" si="363"/>
        <v>8357.36</v>
      </c>
      <c r="AV292" s="100">
        <f t="shared" si="363"/>
        <v>8966.51</v>
      </c>
      <c r="AW292" s="100">
        <f t="shared" si="363"/>
        <v>10237.16</v>
      </c>
      <c r="AX292" s="100">
        <f t="shared" si="363"/>
        <v>13684.42</v>
      </c>
      <c r="AY292" s="100">
        <f t="shared" si="363"/>
        <v>7245.15</v>
      </c>
      <c r="AZ292" s="100">
        <f t="shared" si="363"/>
        <v>6545.83</v>
      </c>
      <c r="BA292" s="100">
        <f t="shared" si="363"/>
        <v>6142.83</v>
      </c>
      <c r="BB292" s="100">
        <f t="shared" si="363"/>
        <v>6142.83</v>
      </c>
      <c r="BC292" s="100">
        <f t="shared" si="363"/>
        <v>6345.38</v>
      </c>
      <c r="BD292" s="100">
        <f t="shared" si="363"/>
        <v>6142.83</v>
      </c>
      <c r="BE292" s="100">
        <f t="shared" si="363"/>
        <v>6537.92</v>
      </c>
      <c r="BF292" s="100">
        <f t="shared" si="363"/>
        <v>6142.83</v>
      </c>
      <c r="BG292" s="100">
        <f t="shared" si="363"/>
        <v>6896.76</v>
      </c>
      <c r="BH292" s="100">
        <f t="shared" si="363"/>
        <v>7040</v>
      </c>
      <c r="BI292" s="100">
        <f t="shared" si="363"/>
        <v>9974.04</v>
      </c>
      <c r="BJ292" s="100">
        <f t="shared" si="363"/>
        <v>6142.83</v>
      </c>
      <c r="BK292" s="100">
        <f t="shared" si="363"/>
        <v>6142.83</v>
      </c>
      <c r="BL292" s="100">
        <f t="shared" si="363"/>
        <v>10997.71</v>
      </c>
      <c r="BM292" s="100">
        <f t="shared" si="363"/>
        <v>8756.84</v>
      </c>
      <c r="BN292" s="100">
        <f t="shared" si="363"/>
        <v>6142.83</v>
      </c>
      <c r="BO292" s="100">
        <f t="shared" si="363"/>
        <v>6245.51</v>
      </c>
      <c r="BP292" s="100">
        <f aca="true" t="shared" si="364" ref="BP292:EA292">ROUND(((BP283-BP287)-((BP165+BP169)*BP293))/BP96,2)</f>
        <v>10150.7</v>
      </c>
      <c r="BQ292" s="100">
        <f t="shared" si="364"/>
        <v>6673.34</v>
      </c>
      <c r="BR292" s="100">
        <f t="shared" si="364"/>
        <v>6261.91</v>
      </c>
      <c r="BS292" s="100">
        <f t="shared" si="364"/>
        <v>6698.76</v>
      </c>
      <c r="BT292" s="100">
        <f t="shared" si="364"/>
        <v>8747.5</v>
      </c>
      <c r="BU292" s="100">
        <f t="shared" si="364"/>
        <v>7881.58</v>
      </c>
      <c r="BV292" s="100">
        <f t="shared" si="364"/>
        <v>6460.69</v>
      </c>
      <c r="BW292" s="100">
        <f t="shared" si="364"/>
        <v>6463.67</v>
      </c>
      <c r="BX292" s="100">
        <f t="shared" si="364"/>
        <v>13295.01</v>
      </c>
      <c r="BY292" s="100">
        <f t="shared" si="364"/>
        <v>6985.1</v>
      </c>
      <c r="BZ292" s="100">
        <f t="shared" si="364"/>
        <v>9171.49</v>
      </c>
      <c r="CA292" s="100">
        <f t="shared" si="364"/>
        <v>10836.68</v>
      </c>
      <c r="CB292" s="100">
        <f t="shared" si="364"/>
        <v>6310.53</v>
      </c>
      <c r="CC292" s="100">
        <f t="shared" si="364"/>
        <v>10249.26</v>
      </c>
      <c r="CD292" s="100">
        <f t="shared" si="364"/>
        <v>12079.22</v>
      </c>
      <c r="CE292" s="100">
        <f t="shared" si="364"/>
        <v>10876.76</v>
      </c>
      <c r="CF292" s="100">
        <f t="shared" si="364"/>
        <v>11291.14</v>
      </c>
      <c r="CG292" s="100">
        <f t="shared" si="364"/>
        <v>10162.61</v>
      </c>
      <c r="CH292" s="100">
        <f t="shared" si="364"/>
        <v>11804.4</v>
      </c>
      <c r="CI292" s="100">
        <f t="shared" si="364"/>
        <v>6494.21</v>
      </c>
      <c r="CJ292" s="100">
        <f t="shared" si="364"/>
        <v>6884.17</v>
      </c>
      <c r="CK292" s="100">
        <f t="shared" si="364"/>
        <v>6351.55</v>
      </c>
      <c r="CL292" s="100">
        <f t="shared" si="364"/>
        <v>6696.56</v>
      </c>
      <c r="CM292" s="100">
        <f t="shared" si="364"/>
        <v>7199.7</v>
      </c>
      <c r="CN292" s="100">
        <f t="shared" si="364"/>
        <v>6142.83</v>
      </c>
      <c r="CO292" s="100">
        <f t="shared" si="364"/>
        <v>6142.83</v>
      </c>
      <c r="CP292" s="100">
        <f t="shared" si="364"/>
        <v>6744.94</v>
      </c>
      <c r="CQ292" s="100">
        <f t="shared" si="364"/>
        <v>6491.63</v>
      </c>
      <c r="CR292" s="100">
        <f t="shared" si="364"/>
        <v>10187.47</v>
      </c>
      <c r="CS292" s="100">
        <f t="shared" si="364"/>
        <v>8049.27</v>
      </c>
      <c r="CT292" s="100">
        <f t="shared" si="364"/>
        <v>11540.88</v>
      </c>
      <c r="CU292" s="100">
        <f t="shared" si="364"/>
        <v>7831.42</v>
      </c>
      <c r="CV292" s="100">
        <f t="shared" si="364"/>
        <v>12215.05</v>
      </c>
      <c r="CW292" s="100">
        <f t="shared" si="364"/>
        <v>11024.94</v>
      </c>
      <c r="CX292" s="100">
        <f t="shared" si="364"/>
        <v>7158.55</v>
      </c>
      <c r="CY292" s="100">
        <f t="shared" si="364"/>
        <v>11073.32</v>
      </c>
      <c r="CZ292" s="100">
        <f t="shared" si="364"/>
        <v>6145</v>
      </c>
      <c r="DA292" s="100">
        <f t="shared" si="364"/>
        <v>10590.53</v>
      </c>
      <c r="DB292" s="100">
        <f t="shared" si="364"/>
        <v>8410.81</v>
      </c>
      <c r="DC292" s="100">
        <f t="shared" si="364"/>
        <v>10897.66</v>
      </c>
      <c r="DD292" s="100">
        <f t="shared" si="364"/>
        <v>13632.78</v>
      </c>
      <c r="DE292" s="100">
        <f t="shared" si="364"/>
        <v>7032.91</v>
      </c>
      <c r="DF292" s="100">
        <f t="shared" si="364"/>
        <v>6142.83</v>
      </c>
      <c r="DG292" s="100">
        <f t="shared" si="364"/>
        <v>12554.65</v>
      </c>
      <c r="DH292" s="100">
        <f t="shared" si="364"/>
        <v>6142.83</v>
      </c>
      <c r="DI292" s="100">
        <f t="shared" si="364"/>
        <v>6162.24</v>
      </c>
      <c r="DJ292" s="100">
        <f t="shared" si="364"/>
        <v>6911.28</v>
      </c>
      <c r="DK292" s="100">
        <f t="shared" si="364"/>
        <v>8079.26</v>
      </c>
      <c r="DL292" s="100">
        <f t="shared" si="364"/>
        <v>6461.82</v>
      </c>
      <c r="DM292" s="100">
        <f t="shared" si="364"/>
        <v>9236.9</v>
      </c>
      <c r="DN292" s="100">
        <f t="shared" si="364"/>
        <v>6592.59</v>
      </c>
      <c r="DO292" s="100">
        <f t="shared" si="364"/>
        <v>6514.09</v>
      </c>
      <c r="DP292" s="100">
        <f t="shared" si="364"/>
        <v>10544.15</v>
      </c>
      <c r="DQ292" s="100">
        <f t="shared" si="364"/>
        <v>7204.76</v>
      </c>
      <c r="DR292" s="100">
        <f t="shared" si="364"/>
        <v>6647.86</v>
      </c>
      <c r="DS292" s="100">
        <f t="shared" si="364"/>
        <v>7068.05</v>
      </c>
      <c r="DT292" s="100">
        <f t="shared" si="364"/>
        <v>11143.93</v>
      </c>
      <c r="DU292" s="100">
        <f t="shared" si="364"/>
        <v>7429.75</v>
      </c>
      <c r="DV292" s="100">
        <f t="shared" si="364"/>
        <v>10385.26</v>
      </c>
      <c r="DW292" s="100">
        <f t="shared" si="364"/>
        <v>7944</v>
      </c>
      <c r="DX292" s="100">
        <f t="shared" si="364"/>
        <v>11127.8</v>
      </c>
      <c r="DY292" s="100">
        <f t="shared" si="364"/>
        <v>9020.53</v>
      </c>
      <c r="DZ292" s="100">
        <f t="shared" si="364"/>
        <v>6736.71</v>
      </c>
      <c r="EA292" s="100">
        <f t="shared" si="364"/>
        <v>7651.29</v>
      </c>
      <c r="EB292" s="100">
        <f aca="true" t="shared" si="365" ref="EB292:FX292">ROUND(((EB283-EB287)-((EB165+EB169)*EB293))/EB96,2)</f>
        <v>6805.89</v>
      </c>
      <c r="EC292" s="100">
        <f t="shared" si="365"/>
        <v>8171.6</v>
      </c>
      <c r="ED292" s="100">
        <f t="shared" si="365"/>
        <v>8382.49</v>
      </c>
      <c r="EE292" s="100">
        <f t="shared" si="365"/>
        <v>9481.28</v>
      </c>
      <c r="EF292" s="100">
        <f t="shared" si="365"/>
        <v>6492.69</v>
      </c>
      <c r="EG292" s="100">
        <f t="shared" si="365"/>
        <v>8420.5</v>
      </c>
      <c r="EH292" s="100">
        <f t="shared" si="365"/>
        <v>9404.39</v>
      </c>
      <c r="EI292" s="100">
        <f t="shared" si="365"/>
        <v>6365.75</v>
      </c>
      <c r="EJ292" s="100">
        <f t="shared" si="365"/>
        <v>6142.83</v>
      </c>
      <c r="EK292" s="100">
        <f t="shared" si="365"/>
        <v>7694.65</v>
      </c>
      <c r="EL292" s="100">
        <f t="shared" si="365"/>
        <v>6812.19</v>
      </c>
      <c r="EM292" s="100">
        <f t="shared" si="365"/>
        <v>6974.02</v>
      </c>
      <c r="EN292" s="100">
        <f t="shared" si="365"/>
        <v>6670.02</v>
      </c>
      <c r="EO292" s="100">
        <f t="shared" si="365"/>
        <v>6878.51</v>
      </c>
      <c r="EP292" s="100">
        <f t="shared" si="365"/>
        <v>8193.77</v>
      </c>
      <c r="EQ292" s="100">
        <f t="shared" si="365"/>
        <v>6467.45</v>
      </c>
      <c r="ER292" s="100">
        <f t="shared" si="365"/>
        <v>8421.68</v>
      </c>
      <c r="ES292" s="100">
        <f t="shared" si="365"/>
        <v>11877.74</v>
      </c>
      <c r="ET292" s="100">
        <f t="shared" si="365"/>
        <v>11255.31</v>
      </c>
      <c r="EU292" s="100">
        <f t="shared" si="365"/>
        <v>7398.73</v>
      </c>
      <c r="EV292" s="100">
        <f t="shared" si="365"/>
        <v>13907.27</v>
      </c>
      <c r="EW292" s="100">
        <f t="shared" si="365"/>
        <v>8862.11</v>
      </c>
      <c r="EX292" s="100">
        <f t="shared" si="365"/>
        <v>9783.15</v>
      </c>
      <c r="EY292" s="100">
        <f t="shared" si="365"/>
        <v>7087.01</v>
      </c>
      <c r="EZ292" s="100">
        <f t="shared" si="365"/>
        <v>11943.91</v>
      </c>
      <c r="FA292" s="100">
        <f t="shared" si="365"/>
        <v>6751.1</v>
      </c>
      <c r="FB292" s="100">
        <f t="shared" si="365"/>
        <v>7543.36</v>
      </c>
      <c r="FC292" s="100">
        <f t="shared" si="365"/>
        <v>6187.01</v>
      </c>
      <c r="FD292" s="100">
        <f t="shared" si="365"/>
        <v>7881.18</v>
      </c>
      <c r="FE292" s="100">
        <f t="shared" si="365"/>
        <v>12228.52</v>
      </c>
      <c r="FF292" s="100">
        <f t="shared" si="365"/>
        <v>10426.16</v>
      </c>
      <c r="FG292" s="100">
        <f t="shared" si="365"/>
        <v>12258.54</v>
      </c>
      <c r="FH292" s="100">
        <f t="shared" si="365"/>
        <v>12269.85</v>
      </c>
      <c r="FI292" s="100">
        <f t="shared" si="365"/>
        <v>6414.19</v>
      </c>
      <c r="FJ292" s="100">
        <f t="shared" si="365"/>
        <v>6277.57</v>
      </c>
      <c r="FK292" s="100">
        <f t="shared" si="365"/>
        <v>6334.64</v>
      </c>
      <c r="FL292" s="100">
        <f t="shared" si="365"/>
        <v>6142.83</v>
      </c>
      <c r="FM292" s="100">
        <f t="shared" si="365"/>
        <v>6142.83</v>
      </c>
      <c r="FN292" s="100">
        <f t="shared" si="365"/>
        <v>6317.68</v>
      </c>
      <c r="FO292" s="100">
        <f t="shared" si="365"/>
        <v>6531.24</v>
      </c>
      <c r="FP292" s="100">
        <f t="shared" si="365"/>
        <v>6626.25</v>
      </c>
      <c r="FQ292" s="100">
        <f t="shared" si="365"/>
        <v>6863.61</v>
      </c>
      <c r="FR292" s="100">
        <f t="shared" si="365"/>
        <v>11439.68</v>
      </c>
      <c r="FS292" s="100">
        <f t="shared" si="365"/>
        <v>10997.51</v>
      </c>
      <c r="FT292" s="100">
        <f t="shared" si="365"/>
        <v>14340.37</v>
      </c>
      <c r="FU292" s="100">
        <f t="shared" si="365"/>
        <v>7132.95</v>
      </c>
      <c r="FV292" s="100">
        <f t="shared" si="365"/>
        <v>6882.59</v>
      </c>
      <c r="FW292" s="100">
        <f t="shared" si="365"/>
        <v>11863.66</v>
      </c>
      <c r="FX292" s="100">
        <f t="shared" si="365"/>
        <v>13257.95</v>
      </c>
      <c r="FY292" s="38"/>
      <c r="FZ292" s="100"/>
      <c r="GA292" s="40"/>
      <c r="GB292" s="40"/>
      <c r="GC292" s="40"/>
      <c r="GD292" s="40"/>
      <c r="GG292" s="126"/>
    </row>
    <row r="293" spans="1:189" ht="15">
      <c r="A293" s="11" t="s">
        <v>654</v>
      </c>
      <c r="B293" s="2" t="s">
        <v>655</v>
      </c>
      <c r="C293" s="100">
        <f aca="true" t="shared" si="366" ref="C293:BN293">ROUND(C166+(C166*$GE$270),2)</f>
        <v>5916.09</v>
      </c>
      <c r="D293" s="100">
        <f t="shared" si="366"/>
        <v>5916.09</v>
      </c>
      <c r="E293" s="100">
        <f t="shared" si="366"/>
        <v>5916.09</v>
      </c>
      <c r="F293" s="100">
        <f t="shared" si="366"/>
        <v>5916.09</v>
      </c>
      <c r="G293" s="100">
        <f t="shared" si="366"/>
        <v>5916.09</v>
      </c>
      <c r="H293" s="100">
        <f t="shared" si="366"/>
        <v>5916.09</v>
      </c>
      <c r="I293" s="100">
        <f t="shared" si="366"/>
        <v>5916.09</v>
      </c>
      <c r="J293" s="100">
        <f t="shared" si="366"/>
        <v>5916.09</v>
      </c>
      <c r="K293" s="100">
        <f t="shared" si="366"/>
        <v>5916.09</v>
      </c>
      <c r="L293" s="100">
        <f t="shared" si="366"/>
        <v>5916.09</v>
      </c>
      <c r="M293" s="100">
        <f t="shared" si="366"/>
        <v>5916.09</v>
      </c>
      <c r="N293" s="100">
        <f t="shared" si="366"/>
        <v>5916.09</v>
      </c>
      <c r="O293" s="100">
        <f t="shared" si="366"/>
        <v>5916.09</v>
      </c>
      <c r="P293" s="100">
        <f t="shared" si="366"/>
        <v>5916.09</v>
      </c>
      <c r="Q293" s="100">
        <f t="shared" si="366"/>
        <v>5916.09</v>
      </c>
      <c r="R293" s="100">
        <f t="shared" si="366"/>
        <v>5916.09</v>
      </c>
      <c r="S293" s="100">
        <f t="shared" si="366"/>
        <v>5916.09</v>
      </c>
      <c r="T293" s="100">
        <f t="shared" si="366"/>
        <v>5916.09</v>
      </c>
      <c r="U293" s="100">
        <f t="shared" si="366"/>
        <v>5916.09</v>
      </c>
      <c r="V293" s="100">
        <f t="shared" si="366"/>
        <v>5916.09</v>
      </c>
      <c r="W293" s="100">
        <f t="shared" si="366"/>
        <v>5916.09</v>
      </c>
      <c r="X293" s="100">
        <f t="shared" si="366"/>
        <v>5916.09</v>
      </c>
      <c r="Y293" s="100">
        <f t="shared" si="366"/>
        <v>5916.09</v>
      </c>
      <c r="Z293" s="100">
        <f t="shared" si="366"/>
        <v>5916.09</v>
      </c>
      <c r="AA293" s="100">
        <f t="shared" si="366"/>
        <v>5916.09</v>
      </c>
      <c r="AB293" s="100">
        <f t="shared" si="366"/>
        <v>5916.09</v>
      </c>
      <c r="AC293" s="100">
        <f t="shared" si="366"/>
        <v>5916.09</v>
      </c>
      <c r="AD293" s="100">
        <f t="shared" si="366"/>
        <v>5916.09</v>
      </c>
      <c r="AE293" s="100">
        <f t="shared" si="366"/>
        <v>5916.09</v>
      </c>
      <c r="AF293" s="100">
        <f t="shared" si="366"/>
        <v>5916.09</v>
      </c>
      <c r="AG293" s="100">
        <f t="shared" si="366"/>
        <v>5916.09</v>
      </c>
      <c r="AH293" s="100">
        <f t="shared" si="366"/>
        <v>5916.09</v>
      </c>
      <c r="AI293" s="100">
        <f t="shared" si="366"/>
        <v>5916.09</v>
      </c>
      <c r="AJ293" s="100">
        <f t="shared" si="366"/>
        <v>5916.09</v>
      </c>
      <c r="AK293" s="100">
        <f t="shared" si="366"/>
        <v>5916.09</v>
      </c>
      <c r="AL293" s="100">
        <f t="shared" si="366"/>
        <v>5916.09</v>
      </c>
      <c r="AM293" s="100">
        <f t="shared" si="366"/>
        <v>5916.09</v>
      </c>
      <c r="AN293" s="100">
        <f t="shared" si="366"/>
        <v>5916.09</v>
      </c>
      <c r="AO293" s="100">
        <f t="shared" si="366"/>
        <v>5916.09</v>
      </c>
      <c r="AP293" s="100">
        <f t="shared" si="366"/>
        <v>5916.09</v>
      </c>
      <c r="AQ293" s="100">
        <f t="shared" si="366"/>
        <v>5916.09</v>
      </c>
      <c r="AR293" s="100">
        <f t="shared" si="366"/>
        <v>5916.09</v>
      </c>
      <c r="AS293" s="100">
        <f t="shared" si="366"/>
        <v>5916.09</v>
      </c>
      <c r="AT293" s="100">
        <f t="shared" si="366"/>
        <v>5916.09</v>
      </c>
      <c r="AU293" s="100">
        <f t="shared" si="366"/>
        <v>5916.09</v>
      </c>
      <c r="AV293" s="100">
        <f t="shared" si="366"/>
        <v>5916.09</v>
      </c>
      <c r="AW293" s="100">
        <f t="shared" si="366"/>
        <v>5916.09</v>
      </c>
      <c r="AX293" s="100">
        <f t="shared" si="366"/>
        <v>5916.09</v>
      </c>
      <c r="AY293" s="100">
        <f t="shared" si="366"/>
        <v>5916.09</v>
      </c>
      <c r="AZ293" s="100">
        <f t="shared" si="366"/>
        <v>5916.09</v>
      </c>
      <c r="BA293" s="100">
        <f t="shared" si="366"/>
        <v>5916.09</v>
      </c>
      <c r="BB293" s="100">
        <f t="shared" si="366"/>
        <v>5916.09</v>
      </c>
      <c r="BC293" s="100">
        <f t="shared" si="366"/>
        <v>5916.09</v>
      </c>
      <c r="BD293" s="100">
        <f t="shared" si="366"/>
        <v>5916.09</v>
      </c>
      <c r="BE293" s="100">
        <f t="shared" si="366"/>
        <v>5916.09</v>
      </c>
      <c r="BF293" s="100">
        <f t="shared" si="366"/>
        <v>5916.09</v>
      </c>
      <c r="BG293" s="100">
        <f t="shared" si="366"/>
        <v>5916.09</v>
      </c>
      <c r="BH293" s="100">
        <f t="shared" si="366"/>
        <v>5916.09</v>
      </c>
      <c r="BI293" s="100">
        <f t="shared" si="366"/>
        <v>5916.09</v>
      </c>
      <c r="BJ293" s="100">
        <f t="shared" si="366"/>
        <v>5916.09</v>
      </c>
      <c r="BK293" s="100">
        <f t="shared" si="366"/>
        <v>5916.09</v>
      </c>
      <c r="BL293" s="100">
        <f t="shared" si="366"/>
        <v>5916.09</v>
      </c>
      <c r="BM293" s="100">
        <f t="shared" si="366"/>
        <v>5916.09</v>
      </c>
      <c r="BN293" s="100">
        <f t="shared" si="366"/>
        <v>5916.09</v>
      </c>
      <c r="BO293" s="100">
        <f aca="true" t="shared" si="367" ref="BO293:DZ293">ROUND(BO166+(BO166*$GE$270),2)</f>
        <v>5916.09</v>
      </c>
      <c r="BP293" s="100">
        <f t="shared" si="367"/>
        <v>5916.09</v>
      </c>
      <c r="BQ293" s="100">
        <f t="shared" si="367"/>
        <v>5916.09</v>
      </c>
      <c r="BR293" s="100">
        <f t="shared" si="367"/>
        <v>5916.09</v>
      </c>
      <c r="BS293" s="100">
        <f t="shared" si="367"/>
        <v>5916.09</v>
      </c>
      <c r="BT293" s="100">
        <f t="shared" si="367"/>
        <v>5916.09</v>
      </c>
      <c r="BU293" s="100">
        <f t="shared" si="367"/>
        <v>5916.09</v>
      </c>
      <c r="BV293" s="100">
        <f t="shared" si="367"/>
        <v>5916.09</v>
      </c>
      <c r="BW293" s="100">
        <f t="shared" si="367"/>
        <v>5916.09</v>
      </c>
      <c r="BX293" s="100">
        <f t="shared" si="367"/>
        <v>5916.09</v>
      </c>
      <c r="BY293" s="100">
        <f t="shared" si="367"/>
        <v>5916.09</v>
      </c>
      <c r="BZ293" s="100">
        <f t="shared" si="367"/>
        <v>5916.09</v>
      </c>
      <c r="CA293" s="100">
        <f t="shared" si="367"/>
        <v>5916.09</v>
      </c>
      <c r="CB293" s="100">
        <f t="shared" si="367"/>
        <v>5916.09</v>
      </c>
      <c r="CC293" s="100">
        <f t="shared" si="367"/>
        <v>5916.09</v>
      </c>
      <c r="CD293" s="100">
        <f t="shared" si="367"/>
        <v>5916.09</v>
      </c>
      <c r="CE293" s="100">
        <f t="shared" si="367"/>
        <v>5916.09</v>
      </c>
      <c r="CF293" s="100">
        <f t="shared" si="367"/>
        <v>5916.09</v>
      </c>
      <c r="CG293" s="100">
        <f t="shared" si="367"/>
        <v>5916.09</v>
      </c>
      <c r="CH293" s="100">
        <f t="shared" si="367"/>
        <v>5916.09</v>
      </c>
      <c r="CI293" s="100">
        <f t="shared" si="367"/>
        <v>5916.09</v>
      </c>
      <c r="CJ293" s="100">
        <f t="shared" si="367"/>
        <v>5916.09</v>
      </c>
      <c r="CK293" s="100">
        <f t="shared" si="367"/>
        <v>5916.09</v>
      </c>
      <c r="CL293" s="100">
        <f t="shared" si="367"/>
        <v>5916.09</v>
      </c>
      <c r="CM293" s="100">
        <f t="shared" si="367"/>
        <v>5916.09</v>
      </c>
      <c r="CN293" s="100">
        <f t="shared" si="367"/>
        <v>5916.09</v>
      </c>
      <c r="CO293" s="100">
        <f t="shared" si="367"/>
        <v>5916.09</v>
      </c>
      <c r="CP293" s="100">
        <f t="shared" si="367"/>
        <v>5916.09</v>
      </c>
      <c r="CQ293" s="100">
        <f t="shared" si="367"/>
        <v>5916.09</v>
      </c>
      <c r="CR293" s="100">
        <f t="shared" si="367"/>
        <v>5916.09</v>
      </c>
      <c r="CS293" s="100">
        <f t="shared" si="367"/>
        <v>5916.09</v>
      </c>
      <c r="CT293" s="100">
        <f t="shared" si="367"/>
        <v>5916.09</v>
      </c>
      <c r="CU293" s="100">
        <f t="shared" si="367"/>
        <v>5916.09</v>
      </c>
      <c r="CV293" s="100">
        <f t="shared" si="367"/>
        <v>5916.09</v>
      </c>
      <c r="CW293" s="100">
        <f t="shared" si="367"/>
        <v>5916.09</v>
      </c>
      <c r="CX293" s="100">
        <f t="shared" si="367"/>
        <v>5916.09</v>
      </c>
      <c r="CY293" s="100">
        <f t="shared" si="367"/>
        <v>5916.09</v>
      </c>
      <c r="CZ293" s="100">
        <f t="shared" si="367"/>
        <v>5916.09</v>
      </c>
      <c r="DA293" s="100">
        <f t="shared" si="367"/>
        <v>5916.09</v>
      </c>
      <c r="DB293" s="100">
        <f t="shared" si="367"/>
        <v>5916.09</v>
      </c>
      <c r="DC293" s="100">
        <f t="shared" si="367"/>
        <v>5916.09</v>
      </c>
      <c r="DD293" s="100">
        <f t="shared" si="367"/>
        <v>5916.09</v>
      </c>
      <c r="DE293" s="100">
        <f t="shared" si="367"/>
        <v>5916.09</v>
      </c>
      <c r="DF293" s="100">
        <f t="shared" si="367"/>
        <v>5916.09</v>
      </c>
      <c r="DG293" s="100">
        <f t="shared" si="367"/>
        <v>5916.09</v>
      </c>
      <c r="DH293" s="100">
        <f t="shared" si="367"/>
        <v>5916.09</v>
      </c>
      <c r="DI293" s="100">
        <f t="shared" si="367"/>
        <v>5916.09</v>
      </c>
      <c r="DJ293" s="100">
        <f t="shared" si="367"/>
        <v>5916.09</v>
      </c>
      <c r="DK293" s="100">
        <f t="shared" si="367"/>
        <v>5916.09</v>
      </c>
      <c r="DL293" s="100">
        <f t="shared" si="367"/>
        <v>5916.09</v>
      </c>
      <c r="DM293" s="100">
        <f t="shared" si="367"/>
        <v>5916.09</v>
      </c>
      <c r="DN293" s="100">
        <f t="shared" si="367"/>
        <v>5916.09</v>
      </c>
      <c r="DO293" s="100">
        <f t="shared" si="367"/>
        <v>5916.09</v>
      </c>
      <c r="DP293" s="100">
        <f t="shared" si="367"/>
        <v>5916.09</v>
      </c>
      <c r="DQ293" s="100">
        <f t="shared" si="367"/>
        <v>5916.09</v>
      </c>
      <c r="DR293" s="100">
        <f t="shared" si="367"/>
        <v>5916.09</v>
      </c>
      <c r="DS293" s="100">
        <f t="shared" si="367"/>
        <v>5916.09</v>
      </c>
      <c r="DT293" s="100">
        <f t="shared" si="367"/>
        <v>5916.09</v>
      </c>
      <c r="DU293" s="100">
        <f t="shared" si="367"/>
        <v>5916.09</v>
      </c>
      <c r="DV293" s="100">
        <f t="shared" si="367"/>
        <v>5916.09</v>
      </c>
      <c r="DW293" s="100">
        <f t="shared" si="367"/>
        <v>5916.09</v>
      </c>
      <c r="DX293" s="100">
        <f t="shared" si="367"/>
        <v>5916.09</v>
      </c>
      <c r="DY293" s="100">
        <f t="shared" si="367"/>
        <v>5916.09</v>
      </c>
      <c r="DZ293" s="100">
        <f t="shared" si="367"/>
        <v>5916.09</v>
      </c>
      <c r="EA293" s="100">
        <f aca="true" t="shared" si="368" ref="EA293:FX293">ROUND(EA166+(EA166*$GE$270),2)</f>
        <v>5916.09</v>
      </c>
      <c r="EB293" s="100">
        <f t="shared" si="368"/>
        <v>5916.09</v>
      </c>
      <c r="EC293" s="100">
        <f t="shared" si="368"/>
        <v>5916.09</v>
      </c>
      <c r="ED293" s="100">
        <f t="shared" si="368"/>
        <v>5916.09</v>
      </c>
      <c r="EE293" s="100">
        <f t="shared" si="368"/>
        <v>5916.09</v>
      </c>
      <c r="EF293" s="100">
        <f t="shared" si="368"/>
        <v>5916.09</v>
      </c>
      <c r="EG293" s="100">
        <f t="shared" si="368"/>
        <v>5916.09</v>
      </c>
      <c r="EH293" s="100">
        <f t="shared" si="368"/>
        <v>5916.09</v>
      </c>
      <c r="EI293" s="100">
        <f t="shared" si="368"/>
        <v>5916.09</v>
      </c>
      <c r="EJ293" s="100">
        <f t="shared" si="368"/>
        <v>5916.09</v>
      </c>
      <c r="EK293" s="100">
        <f t="shared" si="368"/>
        <v>5916.09</v>
      </c>
      <c r="EL293" s="100">
        <f t="shared" si="368"/>
        <v>5916.09</v>
      </c>
      <c r="EM293" s="100">
        <f t="shared" si="368"/>
        <v>5916.09</v>
      </c>
      <c r="EN293" s="100">
        <f t="shared" si="368"/>
        <v>5916.09</v>
      </c>
      <c r="EO293" s="100">
        <f t="shared" si="368"/>
        <v>5916.09</v>
      </c>
      <c r="EP293" s="100">
        <f t="shared" si="368"/>
        <v>5916.09</v>
      </c>
      <c r="EQ293" s="100">
        <f t="shared" si="368"/>
        <v>5916.09</v>
      </c>
      <c r="ER293" s="100">
        <f t="shared" si="368"/>
        <v>5916.09</v>
      </c>
      <c r="ES293" s="100">
        <f t="shared" si="368"/>
        <v>5916.09</v>
      </c>
      <c r="ET293" s="100">
        <f t="shared" si="368"/>
        <v>5916.09</v>
      </c>
      <c r="EU293" s="100">
        <f t="shared" si="368"/>
        <v>5916.09</v>
      </c>
      <c r="EV293" s="100">
        <f t="shared" si="368"/>
        <v>5916.09</v>
      </c>
      <c r="EW293" s="100">
        <f t="shared" si="368"/>
        <v>5916.09</v>
      </c>
      <c r="EX293" s="100">
        <f t="shared" si="368"/>
        <v>5916.09</v>
      </c>
      <c r="EY293" s="100">
        <f t="shared" si="368"/>
        <v>5916.09</v>
      </c>
      <c r="EZ293" s="100">
        <f t="shared" si="368"/>
        <v>5916.09</v>
      </c>
      <c r="FA293" s="100">
        <f t="shared" si="368"/>
        <v>5916.09</v>
      </c>
      <c r="FB293" s="100">
        <f t="shared" si="368"/>
        <v>5916.09</v>
      </c>
      <c r="FC293" s="100">
        <f t="shared" si="368"/>
        <v>5916.09</v>
      </c>
      <c r="FD293" s="100">
        <f t="shared" si="368"/>
        <v>5916.09</v>
      </c>
      <c r="FE293" s="100">
        <f t="shared" si="368"/>
        <v>5916.09</v>
      </c>
      <c r="FF293" s="100">
        <f t="shared" si="368"/>
        <v>5916.09</v>
      </c>
      <c r="FG293" s="100">
        <f t="shared" si="368"/>
        <v>5916.09</v>
      </c>
      <c r="FH293" s="100">
        <f t="shared" si="368"/>
        <v>5916.09</v>
      </c>
      <c r="FI293" s="100">
        <f t="shared" si="368"/>
        <v>5916.09</v>
      </c>
      <c r="FJ293" s="100">
        <f t="shared" si="368"/>
        <v>5916.09</v>
      </c>
      <c r="FK293" s="100">
        <f t="shared" si="368"/>
        <v>5916.09</v>
      </c>
      <c r="FL293" s="100">
        <f t="shared" si="368"/>
        <v>5916.09</v>
      </c>
      <c r="FM293" s="100">
        <f t="shared" si="368"/>
        <v>5916.09</v>
      </c>
      <c r="FN293" s="100">
        <f t="shared" si="368"/>
        <v>5916.09</v>
      </c>
      <c r="FO293" s="100">
        <f t="shared" si="368"/>
        <v>5916.09</v>
      </c>
      <c r="FP293" s="100">
        <f t="shared" si="368"/>
        <v>5916.09</v>
      </c>
      <c r="FQ293" s="100">
        <f t="shared" si="368"/>
        <v>5916.09</v>
      </c>
      <c r="FR293" s="100">
        <f t="shared" si="368"/>
        <v>5916.09</v>
      </c>
      <c r="FS293" s="100">
        <f t="shared" si="368"/>
        <v>5916.09</v>
      </c>
      <c r="FT293" s="100">
        <f t="shared" si="368"/>
        <v>5916.09</v>
      </c>
      <c r="FU293" s="100">
        <f t="shared" si="368"/>
        <v>5916.09</v>
      </c>
      <c r="FV293" s="100">
        <f t="shared" si="368"/>
        <v>5916.09</v>
      </c>
      <c r="FW293" s="100">
        <f t="shared" si="368"/>
        <v>5916.09</v>
      </c>
      <c r="FX293" s="100">
        <f t="shared" si="368"/>
        <v>5916.09</v>
      </c>
      <c r="FY293" s="38"/>
      <c r="FZ293" s="40"/>
      <c r="GA293" s="40"/>
      <c r="GB293" s="40"/>
      <c r="GC293" s="40"/>
      <c r="GD293" s="38"/>
      <c r="GG293" s="126"/>
    </row>
    <row r="294" spans="1:189" ht="15">
      <c r="A294" s="11"/>
      <c r="B294" s="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9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40"/>
      <c r="GB294" s="38"/>
      <c r="GC294" s="40"/>
      <c r="GD294" s="38"/>
      <c r="GG294" s="126"/>
    </row>
    <row r="295" spans="1:189" ht="15">
      <c r="A295" s="11" t="s">
        <v>656</v>
      </c>
      <c r="B295" s="2" t="s">
        <v>657</v>
      </c>
      <c r="C295" s="38">
        <f>ROUND(((C292*(C93+C94+C95)+(C293*(C100+C98)))*-1),2)</f>
        <v>0</v>
      </c>
      <c r="D295" s="38">
        <f>ROUND(((D292*(D93+D94+D95)+(D293*(D100+D98)))*-1),2)</f>
        <v>-12485806.62</v>
      </c>
      <c r="E295" s="38">
        <f aca="true" t="shared" si="369" ref="E295:BP295">ROUND(((E292*(E93+E94+E95)+(E293*(E100+E98)))*-1),2)</f>
        <v>-3205965.75</v>
      </c>
      <c r="F295" s="38">
        <f t="shared" si="369"/>
        <v>-3963872.64</v>
      </c>
      <c r="G295" s="38">
        <f t="shared" si="369"/>
        <v>0</v>
      </c>
      <c r="H295" s="38">
        <f t="shared" si="369"/>
        <v>0</v>
      </c>
      <c r="I295" s="38">
        <f t="shared" si="369"/>
        <v>-16465160.12</v>
      </c>
      <c r="J295" s="38">
        <f t="shared" si="369"/>
        <v>0</v>
      </c>
      <c r="K295" s="38">
        <f t="shared" si="369"/>
        <v>0</v>
      </c>
      <c r="L295" s="38">
        <f t="shared" si="369"/>
        <v>0</v>
      </c>
      <c r="M295" s="38">
        <f t="shared" si="369"/>
        <v>0</v>
      </c>
      <c r="N295" s="38">
        <f t="shared" si="369"/>
        <v>0</v>
      </c>
      <c r="O295" s="38">
        <f t="shared" si="369"/>
        <v>0</v>
      </c>
      <c r="P295" s="38">
        <f t="shared" si="369"/>
        <v>0</v>
      </c>
      <c r="Q295" s="38">
        <f t="shared" si="369"/>
        <v>0</v>
      </c>
      <c r="R295" s="38">
        <f t="shared" si="369"/>
        <v>0</v>
      </c>
      <c r="S295" s="38">
        <f t="shared" si="369"/>
        <v>0</v>
      </c>
      <c r="T295" s="38">
        <f t="shared" si="369"/>
        <v>0</v>
      </c>
      <c r="U295" s="38">
        <f t="shared" si="369"/>
        <v>0</v>
      </c>
      <c r="V295" s="38">
        <f t="shared" si="369"/>
        <v>0</v>
      </c>
      <c r="W295" s="38">
        <f t="shared" si="369"/>
        <v>0</v>
      </c>
      <c r="X295" s="38">
        <f t="shared" si="369"/>
        <v>0</v>
      </c>
      <c r="Y295" s="38">
        <f t="shared" si="369"/>
        <v>0</v>
      </c>
      <c r="Z295" s="38">
        <f t="shared" si="369"/>
        <v>0</v>
      </c>
      <c r="AA295" s="38">
        <f t="shared" si="369"/>
        <v>0</v>
      </c>
      <c r="AB295" s="38">
        <f t="shared" si="369"/>
        <v>0</v>
      </c>
      <c r="AC295" s="38">
        <f t="shared" si="369"/>
        <v>0</v>
      </c>
      <c r="AD295" s="38">
        <f t="shared" si="369"/>
        <v>0</v>
      </c>
      <c r="AE295" s="38">
        <f t="shared" si="369"/>
        <v>0</v>
      </c>
      <c r="AF295" s="38">
        <f t="shared" si="369"/>
        <v>0</v>
      </c>
      <c r="AG295" s="38">
        <f t="shared" si="369"/>
        <v>0</v>
      </c>
      <c r="AH295" s="38">
        <f t="shared" si="369"/>
        <v>0</v>
      </c>
      <c r="AI295" s="38">
        <f t="shared" si="369"/>
        <v>0</v>
      </c>
      <c r="AJ295" s="38">
        <f t="shared" si="369"/>
        <v>0</v>
      </c>
      <c r="AK295" s="38">
        <f t="shared" si="369"/>
        <v>0</v>
      </c>
      <c r="AL295" s="38">
        <f t="shared" si="369"/>
        <v>0</v>
      </c>
      <c r="AM295" s="38">
        <f t="shared" si="369"/>
        <v>0</v>
      </c>
      <c r="AN295" s="38">
        <f t="shared" si="369"/>
        <v>0</v>
      </c>
      <c r="AO295" s="38">
        <f t="shared" si="369"/>
        <v>0</v>
      </c>
      <c r="AP295" s="38">
        <f t="shared" si="369"/>
        <v>0</v>
      </c>
      <c r="AQ295" s="38">
        <f t="shared" si="369"/>
        <v>0</v>
      </c>
      <c r="AR295" s="38">
        <f t="shared" si="369"/>
        <v>0</v>
      </c>
      <c r="AS295" s="38">
        <f t="shared" si="369"/>
        <v>-882543.51</v>
      </c>
      <c r="AT295" s="38">
        <f t="shared" si="369"/>
        <v>0</v>
      </c>
      <c r="AU295" s="38">
        <f t="shared" si="369"/>
        <v>0</v>
      </c>
      <c r="AV295" s="38">
        <f t="shared" si="369"/>
        <v>0</v>
      </c>
      <c r="AW295" s="38">
        <f t="shared" si="369"/>
        <v>0</v>
      </c>
      <c r="AX295" s="38">
        <f t="shared" si="369"/>
        <v>0</v>
      </c>
      <c r="AY295" s="38">
        <f t="shared" si="369"/>
        <v>-460067.03</v>
      </c>
      <c r="AZ295" s="38">
        <f t="shared" si="369"/>
        <v>0</v>
      </c>
      <c r="BA295" s="38">
        <f t="shared" si="369"/>
        <v>0</v>
      </c>
      <c r="BB295" s="38">
        <f t="shared" si="369"/>
        <v>0</v>
      </c>
      <c r="BC295" s="38">
        <f t="shared" si="369"/>
        <v>-13055619.35</v>
      </c>
      <c r="BD295" s="38">
        <f t="shared" si="369"/>
        <v>0</v>
      </c>
      <c r="BE295" s="38">
        <f t="shared" si="369"/>
        <v>0</v>
      </c>
      <c r="BF295" s="38">
        <f t="shared" si="369"/>
        <v>0</v>
      </c>
      <c r="BG295" s="38">
        <f t="shared" si="369"/>
        <v>0</v>
      </c>
      <c r="BH295" s="38">
        <f t="shared" si="369"/>
        <v>0</v>
      </c>
      <c r="BI295" s="38">
        <f t="shared" si="369"/>
        <v>0</v>
      </c>
      <c r="BJ295" s="38">
        <f t="shared" si="369"/>
        <v>0</v>
      </c>
      <c r="BK295" s="38">
        <f t="shared" si="369"/>
        <v>0</v>
      </c>
      <c r="BL295" s="38">
        <f t="shared" si="369"/>
        <v>0</v>
      </c>
      <c r="BM295" s="38">
        <f t="shared" si="369"/>
        <v>0</v>
      </c>
      <c r="BN295" s="38">
        <f t="shared" si="369"/>
        <v>0</v>
      </c>
      <c r="BO295" s="38">
        <f t="shared" si="369"/>
        <v>0</v>
      </c>
      <c r="BP295" s="38">
        <f t="shared" si="369"/>
        <v>0</v>
      </c>
      <c r="BQ295" s="38">
        <f aca="true" t="shared" si="370" ref="BQ295:EB295">ROUND(((BQ292*(BQ93+BQ94+BQ95)+(BQ293*(BQ100+BQ98)))*-1),2)</f>
        <v>-1341341.34</v>
      </c>
      <c r="BR295" s="38">
        <f t="shared" si="370"/>
        <v>0</v>
      </c>
      <c r="BS295" s="38">
        <f t="shared" si="370"/>
        <v>0</v>
      </c>
      <c r="BT295" s="38">
        <f t="shared" si="370"/>
        <v>0</v>
      </c>
      <c r="BU295" s="38">
        <f t="shared" si="370"/>
        <v>0</v>
      </c>
      <c r="BV295" s="38">
        <f t="shared" si="370"/>
        <v>0</v>
      </c>
      <c r="BW295" s="38">
        <f t="shared" si="370"/>
        <v>0</v>
      </c>
      <c r="BX295" s="38">
        <f t="shared" si="370"/>
        <v>0</v>
      </c>
      <c r="BY295" s="38">
        <f t="shared" si="370"/>
        <v>0</v>
      </c>
      <c r="BZ295" s="38">
        <f t="shared" si="370"/>
        <v>0</v>
      </c>
      <c r="CA295" s="38">
        <f t="shared" si="370"/>
        <v>0</v>
      </c>
      <c r="CB295" s="38">
        <f t="shared" si="370"/>
        <v>0</v>
      </c>
      <c r="CC295" s="38">
        <f t="shared" si="370"/>
        <v>0</v>
      </c>
      <c r="CD295" s="38">
        <f t="shared" si="370"/>
        <v>0</v>
      </c>
      <c r="CE295" s="38">
        <f t="shared" si="370"/>
        <v>0</v>
      </c>
      <c r="CF295" s="38">
        <f t="shared" si="370"/>
        <v>0</v>
      </c>
      <c r="CG295" s="38">
        <f t="shared" si="370"/>
        <v>0</v>
      </c>
      <c r="CH295" s="38">
        <f t="shared" si="370"/>
        <v>0</v>
      </c>
      <c r="CI295" s="38">
        <f t="shared" si="370"/>
        <v>0</v>
      </c>
      <c r="CJ295" s="38">
        <f t="shared" si="370"/>
        <v>0</v>
      </c>
      <c r="CK295" s="38">
        <f t="shared" si="370"/>
        <v>-2216690.95</v>
      </c>
      <c r="CL295" s="38">
        <f t="shared" si="370"/>
        <v>0</v>
      </c>
      <c r="CM295" s="38">
        <f t="shared" si="370"/>
        <v>0</v>
      </c>
      <c r="CN295" s="38">
        <f t="shared" si="370"/>
        <v>-4770703.96</v>
      </c>
      <c r="CO295" s="38">
        <f t="shared" si="370"/>
        <v>0</v>
      </c>
      <c r="CP295" s="38">
        <f t="shared" si="370"/>
        <v>0</v>
      </c>
      <c r="CQ295" s="38">
        <f t="shared" si="370"/>
        <v>0</v>
      </c>
      <c r="CR295" s="38">
        <f t="shared" si="370"/>
        <v>0</v>
      </c>
      <c r="CS295" s="38">
        <f t="shared" si="370"/>
        <v>0</v>
      </c>
      <c r="CT295" s="38">
        <f t="shared" si="370"/>
        <v>0</v>
      </c>
      <c r="CU295" s="38">
        <f t="shared" si="370"/>
        <v>0</v>
      </c>
      <c r="CV295" s="38">
        <f t="shared" si="370"/>
        <v>0</v>
      </c>
      <c r="CW295" s="38">
        <f t="shared" si="370"/>
        <v>0</v>
      </c>
      <c r="CX295" s="38">
        <f t="shared" si="370"/>
        <v>0</v>
      </c>
      <c r="CY295" s="38">
        <f t="shared" si="370"/>
        <v>0</v>
      </c>
      <c r="CZ295" s="38">
        <f t="shared" si="370"/>
        <v>0</v>
      </c>
      <c r="DA295" s="38">
        <f t="shared" si="370"/>
        <v>0</v>
      </c>
      <c r="DB295" s="38">
        <f t="shared" si="370"/>
        <v>0</v>
      </c>
      <c r="DC295" s="38">
        <f t="shared" si="370"/>
        <v>0</v>
      </c>
      <c r="DD295" s="38">
        <f t="shared" si="370"/>
        <v>0</v>
      </c>
      <c r="DE295" s="38">
        <f t="shared" si="370"/>
        <v>0</v>
      </c>
      <c r="DF295" s="38">
        <f t="shared" si="370"/>
        <v>-3695526.53</v>
      </c>
      <c r="DG295" s="38">
        <f t="shared" si="370"/>
        <v>0</v>
      </c>
      <c r="DH295" s="38">
        <f t="shared" si="370"/>
        <v>0</v>
      </c>
      <c r="DI295" s="38">
        <f t="shared" si="370"/>
        <v>0</v>
      </c>
      <c r="DJ295" s="38">
        <f t="shared" si="370"/>
        <v>0</v>
      </c>
      <c r="DK295" s="38">
        <f t="shared" si="370"/>
        <v>0</v>
      </c>
      <c r="DL295" s="38">
        <f t="shared" si="370"/>
        <v>0</v>
      </c>
      <c r="DM295" s="38">
        <f t="shared" si="370"/>
        <v>0</v>
      </c>
      <c r="DN295" s="38">
        <f t="shared" si="370"/>
        <v>0</v>
      </c>
      <c r="DO295" s="38">
        <f t="shared" si="370"/>
        <v>0</v>
      </c>
      <c r="DP295" s="38">
        <f t="shared" si="370"/>
        <v>0</v>
      </c>
      <c r="DQ295" s="38">
        <f t="shared" si="370"/>
        <v>0</v>
      </c>
      <c r="DR295" s="38">
        <f t="shared" si="370"/>
        <v>0</v>
      </c>
      <c r="DS295" s="38">
        <f t="shared" si="370"/>
        <v>0</v>
      </c>
      <c r="DT295" s="38">
        <f t="shared" si="370"/>
        <v>0</v>
      </c>
      <c r="DU295" s="38">
        <f t="shared" si="370"/>
        <v>0</v>
      </c>
      <c r="DV295" s="38">
        <f t="shared" si="370"/>
        <v>0</v>
      </c>
      <c r="DW295" s="38">
        <f t="shared" si="370"/>
        <v>0</v>
      </c>
      <c r="DX295" s="38">
        <f t="shared" si="370"/>
        <v>0</v>
      </c>
      <c r="DY295" s="38">
        <f t="shared" si="370"/>
        <v>0</v>
      </c>
      <c r="DZ295" s="38">
        <f t="shared" si="370"/>
        <v>0</v>
      </c>
      <c r="EA295" s="38">
        <f t="shared" si="370"/>
        <v>0</v>
      </c>
      <c r="EB295" s="38">
        <f t="shared" si="370"/>
        <v>0</v>
      </c>
      <c r="EC295" s="38">
        <f aca="true" t="shared" si="371" ref="EC295:FX295">ROUND(((EC292*(EC93+EC94+EC95)+(EC293*(EC100+EC98)))*-1),2)</f>
        <v>0</v>
      </c>
      <c r="ED295" s="38">
        <f t="shared" si="371"/>
        <v>0</v>
      </c>
      <c r="EE295" s="38">
        <f t="shared" si="371"/>
        <v>0</v>
      </c>
      <c r="EF295" s="38">
        <f t="shared" si="371"/>
        <v>0</v>
      </c>
      <c r="EG295" s="38">
        <f t="shared" si="371"/>
        <v>0</v>
      </c>
      <c r="EH295" s="38">
        <f t="shared" si="371"/>
        <v>0</v>
      </c>
      <c r="EI295" s="38">
        <f t="shared" si="371"/>
        <v>-986691.25</v>
      </c>
      <c r="EJ295" s="38">
        <f t="shared" si="371"/>
        <v>0</v>
      </c>
      <c r="EK295" s="38">
        <f t="shared" si="371"/>
        <v>0</v>
      </c>
      <c r="EL295" s="38">
        <f t="shared" si="371"/>
        <v>0</v>
      </c>
      <c r="EM295" s="38">
        <f t="shared" si="371"/>
        <v>0</v>
      </c>
      <c r="EN295" s="38">
        <f t="shared" si="371"/>
        <v>0</v>
      </c>
      <c r="EO295" s="38">
        <f t="shared" si="371"/>
        <v>0</v>
      </c>
      <c r="EP295" s="38">
        <f t="shared" si="371"/>
        <v>0</v>
      </c>
      <c r="EQ295" s="38">
        <f t="shared" si="371"/>
        <v>0</v>
      </c>
      <c r="ER295" s="38">
        <f t="shared" si="371"/>
        <v>0</v>
      </c>
      <c r="ES295" s="38">
        <f t="shared" si="371"/>
        <v>0</v>
      </c>
      <c r="ET295" s="38">
        <f t="shared" si="371"/>
        <v>0</v>
      </c>
      <c r="EU295" s="38">
        <f t="shared" si="371"/>
        <v>0</v>
      </c>
      <c r="EV295" s="38">
        <f t="shared" si="371"/>
        <v>0</v>
      </c>
      <c r="EW295" s="38">
        <f t="shared" si="371"/>
        <v>0</v>
      </c>
      <c r="EX295" s="38">
        <f t="shared" si="371"/>
        <v>0</v>
      </c>
      <c r="EY295" s="38">
        <f t="shared" si="371"/>
        <v>0</v>
      </c>
      <c r="EZ295" s="38">
        <f t="shared" si="371"/>
        <v>0</v>
      </c>
      <c r="FA295" s="38">
        <f t="shared" si="371"/>
        <v>0</v>
      </c>
      <c r="FB295" s="38">
        <f t="shared" si="371"/>
        <v>0</v>
      </c>
      <c r="FC295" s="38">
        <f t="shared" si="371"/>
        <v>0</v>
      </c>
      <c r="FD295" s="38">
        <f t="shared" si="371"/>
        <v>0</v>
      </c>
      <c r="FE295" s="38">
        <f t="shared" si="371"/>
        <v>0</v>
      </c>
      <c r="FF295" s="38">
        <f t="shared" si="371"/>
        <v>0</v>
      </c>
      <c r="FG295" s="38">
        <f t="shared" si="371"/>
        <v>0</v>
      </c>
      <c r="FH295" s="38">
        <f t="shared" si="371"/>
        <v>0</v>
      </c>
      <c r="FI295" s="38">
        <f t="shared" si="371"/>
        <v>0</v>
      </c>
      <c r="FJ295" s="38">
        <f t="shared" si="371"/>
        <v>0</v>
      </c>
      <c r="FK295" s="38">
        <f t="shared" si="371"/>
        <v>0</v>
      </c>
      <c r="FL295" s="38">
        <f t="shared" si="371"/>
        <v>0</v>
      </c>
      <c r="FM295" s="38">
        <f t="shared" si="371"/>
        <v>0</v>
      </c>
      <c r="FN295" s="38">
        <f t="shared" si="371"/>
        <v>0</v>
      </c>
      <c r="FO295" s="38">
        <f t="shared" si="371"/>
        <v>0</v>
      </c>
      <c r="FP295" s="38">
        <f t="shared" si="371"/>
        <v>0</v>
      </c>
      <c r="FQ295" s="38">
        <f t="shared" si="371"/>
        <v>0</v>
      </c>
      <c r="FR295" s="38">
        <f t="shared" si="371"/>
        <v>0</v>
      </c>
      <c r="FS295" s="38">
        <f t="shared" si="371"/>
        <v>0</v>
      </c>
      <c r="FT295" s="38">
        <f t="shared" si="371"/>
        <v>0</v>
      </c>
      <c r="FU295" s="38">
        <f t="shared" si="371"/>
        <v>0</v>
      </c>
      <c r="FV295" s="38">
        <f t="shared" si="371"/>
        <v>0</v>
      </c>
      <c r="FW295" s="38">
        <f t="shared" si="371"/>
        <v>0</v>
      </c>
      <c r="FX295" s="38">
        <f t="shared" si="371"/>
        <v>0</v>
      </c>
      <c r="FY295" s="38">
        <f>SUM(C295:FX295)</f>
        <v>-63529989.050000004</v>
      </c>
      <c r="FZ295" s="38"/>
      <c r="GA295" s="38"/>
      <c r="GB295" s="38"/>
      <c r="GC295" s="40"/>
      <c r="GD295" s="38"/>
      <c r="GG295" s="126"/>
    </row>
    <row r="296" spans="1:189" ht="15">
      <c r="A296" s="11"/>
      <c r="B296" s="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9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  <c r="ED296" s="38"/>
      <c r="EE296" s="38"/>
      <c r="EF296" s="38"/>
      <c r="EG296" s="38"/>
      <c r="EH296" s="38"/>
      <c r="EI296" s="38"/>
      <c r="EJ296" s="38"/>
      <c r="EK296" s="38"/>
      <c r="EL296" s="38"/>
      <c r="EM296" s="38"/>
      <c r="EN296" s="38"/>
      <c r="EO296" s="38"/>
      <c r="EP296" s="38"/>
      <c r="EQ296" s="38"/>
      <c r="ER296" s="38"/>
      <c r="ES296" s="38"/>
      <c r="ET296" s="38"/>
      <c r="EU296" s="38"/>
      <c r="EV296" s="38"/>
      <c r="EW296" s="38"/>
      <c r="EX296" s="38"/>
      <c r="EY296" s="38"/>
      <c r="EZ296" s="38"/>
      <c r="FA296" s="38"/>
      <c r="FB296" s="38"/>
      <c r="FC296" s="38"/>
      <c r="FD296" s="38"/>
      <c r="FE296" s="38"/>
      <c r="FF296" s="38"/>
      <c r="FG296" s="38"/>
      <c r="FH296" s="38"/>
      <c r="FI296" s="38"/>
      <c r="FJ296" s="38"/>
      <c r="FK296" s="38"/>
      <c r="FL296" s="38"/>
      <c r="FM296" s="38"/>
      <c r="FN296" s="38"/>
      <c r="FO296" s="38"/>
      <c r="FP296" s="38"/>
      <c r="FQ296" s="38"/>
      <c r="FR296" s="38"/>
      <c r="FS296" s="38"/>
      <c r="FT296" s="38"/>
      <c r="FU296" s="38"/>
      <c r="FV296" s="38"/>
      <c r="FW296" s="38"/>
      <c r="FX296" s="38"/>
      <c r="FY296" s="38"/>
      <c r="FZ296" s="38"/>
      <c r="GA296" s="38"/>
      <c r="GB296" s="38"/>
      <c r="GC296" s="40"/>
      <c r="GD296" s="38"/>
      <c r="GE296" s="127"/>
      <c r="GF296" s="127"/>
      <c r="GG296" s="128"/>
    </row>
    <row r="297" spans="1:189" ht="15">
      <c r="A297" s="11" t="s">
        <v>658</v>
      </c>
      <c r="B297" s="2" t="s">
        <v>659</v>
      </c>
      <c r="C297" s="38">
        <f aca="true" t="shared" si="372" ref="C297:BN297">C283+C295</f>
        <v>47905468.87980464</v>
      </c>
      <c r="D297" s="38">
        <f t="shared" si="372"/>
        <v>258018036.4889049</v>
      </c>
      <c r="E297" s="38">
        <f t="shared" si="372"/>
        <v>46582317.129250415</v>
      </c>
      <c r="F297" s="38">
        <f t="shared" si="372"/>
        <v>92232532.3988935</v>
      </c>
      <c r="G297" s="38">
        <f t="shared" si="372"/>
        <v>6989276.931819812</v>
      </c>
      <c r="H297" s="38">
        <f t="shared" si="372"/>
        <v>6350102.16701569</v>
      </c>
      <c r="I297" s="38">
        <f t="shared" si="372"/>
        <v>66239114.13097287</v>
      </c>
      <c r="J297" s="38">
        <f t="shared" si="372"/>
        <v>13306359.463883337</v>
      </c>
      <c r="K297" s="38">
        <f t="shared" si="372"/>
        <v>2538912.7426269194</v>
      </c>
      <c r="L297" s="38">
        <f t="shared" si="372"/>
        <v>19534335.27245196</v>
      </c>
      <c r="M297" s="38">
        <f t="shared" si="372"/>
        <v>11275763.923826847</v>
      </c>
      <c r="N297" s="38">
        <f t="shared" si="372"/>
        <v>318920098.2933889</v>
      </c>
      <c r="O297" s="38">
        <f t="shared" si="372"/>
        <v>93086686.03307955</v>
      </c>
      <c r="P297" s="38">
        <f t="shared" si="372"/>
        <v>1898489.992593367</v>
      </c>
      <c r="Q297" s="38">
        <f t="shared" si="372"/>
        <v>245446419.68092212</v>
      </c>
      <c r="R297" s="38">
        <f t="shared" si="372"/>
        <v>3400255.189401779</v>
      </c>
      <c r="S297" s="38">
        <f t="shared" si="372"/>
        <v>9710276.804414108</v>
      </c>
      <c r="T297" s="38">
        <f t="shared" si="372"/>
        <v>1624537.7016344625</v>
      </c>
      <c r="U297" s="38">
        <f t="shared" si="372"/>
        <v>860839.9668388608</v>
      </c>
      <c r="V297" s="38">
        <f t="shared" si="372"/>
        <v>2322361.477401006</v>
      </c>
      <c r="W297" s="38">
        <f t="shared" si="372"/>
        <v>1974663.053357768</v>
      </c>
      <c r="X297" s="38">
        <f t="shared" si="372"/>
        <v>635768.3699703794</v>
      </c>
      <c r="Y297" s="38">
        <f t="shared" si="372"/>
        <v>3698820.8130869092</v>
      </c>
      <c r="Z297" s="38">
        <f t="shared" si="372"/>
        <v>2292091.538589866</v>
      </c>
      <c r="AA297" s="38">
        <f t="shared" si="372"/>
        <v>165393150.67370856</v>
      </c>
      <c r="AB297" s="38">
        <f t="shared" si="372"/>
        <v>180631539.9280348</v>
      </c>
      <c r="AC297" s="38">
        <f t="shared" si="372"/>
        <v>6281273.560141597</v>
      </c>
      <c r="AD297" s="38">
        <f t="shared" si="372"/>
        <v>6894576.881296274</v>
      </c>
      <c r="AE297" s="38">
        <f t="shared" si="372"/>
        <v>1327109.2029388666</v>
      </c>
      <c r="AF297" s="38">
        <f t="shared" si="372"/>
        <v>1868126.6588404733</v>
      </c>
      <c r="AG297" s="38">
        <f t="shared" si="372"/>
        <v>7087448.409999999</v>
      </c>
      <c r="AH297" s="38">
        <f t="shared" si="372"/>
        <v>6759242.021102547</v>
      </c>
      <c r="AI297" s="38">
        <f t="shared" si="372"/>
        <v>2654319.65410908</v>
      </c>
      <c r="AJ297" s="38">
        <f t="shared" si="372"/>
        <v>2356715.5360073014</v>
      </c>
      <c r="AK297" s="38">
        <f t="shared" si="372"/>
        <v>2309102.3123592897</v>
      </c>
      <c r="AL297" s="38">
        <f t="shared" si="372"/>
        <v>2449234.2874605195</v>
      </c>
      <c r="AM297" s="38">
        <f t="shared" si="372"/>
        <v>3457616.6526648034</v>
      </c>
      <c r="AN297" s="38">
        <f t="shared" si="372"/>
        <v>3204408.887111061</v>
      </c>
      <c r="AO297" s="38">
        <f t="shared" si="372"/>
        <v>31215673.81360805</v>
      </c>
      <c r="AP297" s="38">
        <f t="shared" si="372"/>
        <v>515528955.4040715</v>
      </c>
      <c r="AQ297" s="38">
        <f t="shared" si="372"/>
        <v>2452363.5708739064</v>
      </c>
      <c r="AR297" s="38">
        <f t="shared" si="372"/>
        <v>370478544.9829132</v>
      </c>
      <c r="AS297" s="38">
        <f t="shared" si="372"/>
        <v>40410251.89562536</v>
      </c>
      <c r="AT297" s="38">
        <f t="shared" si="372"/>
        <v>16292661.490145922</v>
      </c>
      <c r="AU297" s="38">
        <f t="shared" si="372"/>
        <v>2989428.0011947686</v>
      </c>
      <c r="AV297" s="38">
        <f t="shared" si="372"/>
        <v>2743751.200805898</v>
      </c>
      <c r="AW297" s="38">
        <f t="shared" si="372"/>
        <v>2276744.896039529</v>
      </c>
      <c r="AX297" s="38">
        <f t="shared" si="372"/>
        <v>626746.4986969973</v>
      </c>
      <c r="AY297" s="38">
        <f t="shared" si="372"/>
        <v>3758784.0190740423</v>
      </c>
      <c r="AZ297" s="38">
        <f t="shared" si="372"/>
        <v>67782681.9450562</v>
      </c>
      <c r="BA297" s="38">
        <f t="shared" si="372"/>
        <v>52694366.3384117</v>
      </c>
      <c r="BB297" s="38">
        <f t="shared" si="372"/>
        <v>44281211.04639807</v>
      </c>
      <c r="BC297" s="38">
        <f t="shared" si="372"/>
        <v>178629867.72785518</v>
      </c>
      <c r="BD297" s="38">
        <f t="shared" si="372"/>
        <v>27061013.09842447</v>
      </c>
      <c r="BE297" s="38">
        <f t="shared" si="372"/>
        <v>9378646.236997385</v>
      </c>
      <c r="BF297" s="38">
        <f t="shared" si="372"/>
        <v>137825650.554863</v>
      </c>
      <c r="BG297" s="38">
        <f t="shared" si="372"/>
        <v>6498122.963056565</v>
      </c>
      <c r="BH297" s="38">
        <f t="shared" si="372"/>
        <v>4565441.314751332</v>
      </c>
      <c r="BI297" s="38">
        <f t="shared" si="372"/>
        <v>2379806.1663793493</v>
      </c>
      <c r="BJ297" s="38">
        <f t="shared" si="372"/>
        <v>34815722.86318077</v>
      </c>
      <c r="BK297" s="38">
        <f t="shared" si="372"/>
        <v>87667188.47876143</v>
      </c>
      <c r="BL297" s="38">
        <f t="shared" si="372"/>
        <v>1929910.0378294997</v>
      </c>
      <c r="BM297" s="38">
        <f t="shared" si="372"/>
        <v>2675214.941778753</v>
      </c>
      <c r="BN297" s="38">
        <f t="shared" si="372"/>
        <v>23194101.023404025</v>
      </c>
      <c r="BO297" s="38">
        <f aca="true" t="shared" si="373" ref="BO297:DZ297">BO283+BO295</f>
        <v>10185806.697065072</v>
      </c>
      <c r="BP297" s="38">
        <f t="shared" si="373"/>
        <v>2108300.68881385</v>
      </c>
      <c r="BQ297" s="38">
        <f t="shared" si="373"/>
        <v>34254258.009668894</v>
      </c>
      <c r="BR297" s="38">
        <f t="shared" si="373"/>
        <v>28369594.536723074</v>
      </c>
      <c r="BS297" s="38">
        <f t="shared" si="373"/>
        <v>7725012.367323909</v>
      </c>
      <c r="BT297" s="38">
        <f t="shared" si="373"/>
        <v>2895421.9655493055</v>
      </c>
      <c r="BU297" s="38">
        <f t="shared" si="373"/>
        <v>3636695.0199999996</v>
      </c>
      <c r="BV297" s="38">
        <f t="shared" si="373"/>
        <v>8409235.229353506</v>
      </c>
      <c r="BW297" s="38">
        <f t="shared" si="373"/>
        <v>11143374.552209139</v>
      </c>
      <c r="BX297" s="38">
        <f t="shared" si="373"/>
        <v>1095508.988818666</v>
      </c>
      <c r="BY297" s="38">
        <f t="shared" si="373"/>
        <v>4004556.6033551763</v>
      </c>
      <c r="BZ297" s="38">
        <f t="shared" si="373"/>
        <v>2147045.1890420695</v>
      </c>
      <c r="CA297" s="38">
        <f t="shared" si="373"/>
        <v>2038379.5779138163</v>
      </c>
      <c r="CB297" s="38">
        <f t="shared" si="373"/>
        <v>511209278.14654744</v>
      </c>
      <c r="CC297" s="38">
        <f t="shared" si="373"/>
        <v>1801819.6457415065</v>
      </c>
      <c r="CD297" s="38">
        <f t="shared" si="373"/>
        <v>955465.9160899771</v>
      </c>
      <c r="CE297" s="38">
        <f t="shared" si="373"/>
        <v>1630426.3454366021</v>
      </c>
      <c r="CF297" s="38">
        <f t="shared" si="373"/>
        <v>1321063.4149861047</v>
      </c>
      <c r="CG297" s="38">
        <f t="shared" si="373"/>
        <v>1859757.2548864777</v>
      </c>
      <c r="CH297" s="38">
        <f t="shared" si="373"/>
        <v>1431873.444325792</v>
      </c>
      <c r="CI297" s="38">
        <f t="shared" si="373"/>
        <v>4778436.46766253</v>
      </c>
      <c r="CJ297" s="38">
        <f t="shared" si="373"/>
        <v>7493424.185627453</v>
      </c>
      <c r="CK297" s="38">
        <f t="shared" si="373"/>
        <v>28224397.892304063</v>
      </c>
      <c r="CL297" s="38">
        <f t="shared" si="373"/>
        <v>8860893.872905588</v>
      </c>
      <c r="CM297" s="38">
        <f t="shared" si="373"/>
        <v>5545210.33250903</v>
      </c>
      <c r="CN297" s="38">
        <f t="shared" si="373"/>
        <v>159751936.33492172</v>
      </c>
      <c r="CO297" s="38">
        <f t="shared" si="373"/>
        <v>90125548.02753292</v>
      </c>
      <c r="CP297" s="38">
        <f t="shared" si="373"/>
        <v>7827608.24</v>
      </c>
      <c r="CQ297" s="38">
        <f t="shared" si="373"/>
        <v>9320677.057976512</v>
      </c>
      <c r="CR297" s="38">
        <f t="shared" si="373"/>
        <v>2020176.0618445266</v>
      </c>
      <c r="CS297" s="38">
        <f t="shared" si="373"/>
        <v>2717433.2253789064</v>
      </c>
      <c r="CT297" s="38">
        <f t="shared" si="373"/>
        <v>1277575.4407785223</v>
      </c>
      <c r="CU297" s="38">
        <f t="shared" si="373"/>
        <v>2629571.8055023556</v>
      </c>
      <c r="CV297" s="38">
        <f t="shared" si="373"/>
        <v>677935.3808184129</v>
      </c>
      <c r="CW297" s="38">
        <f t="shared" si="373"/>
        <v>1842267.9702567202</v>
      </c>
      <c r="CX297" s="38">
        <f t="shared" si="373"/>
        <v>3232084.811234841</v>
      </c>
      <c r="CY297" s="38">
        <f t="shared" si="373"/>
        <v>1445129.5882017782</v>
      </c>
      <c r="CZ297" s="38">
        <f t="shared" si="373"/>
        <v>14137181.10190656</v>
      </c>
      <c r="DA297" s="38">
        <f t="shared" si="373"/>
        <v>1906296.2146878154</v>
      </c>
      <c r="DB297" s="38">
        <f t="shared" si="373"/>
        <v>2590528.5494214883</v>
      </c>
      <c r="DC297" s="38">
        <f t="shared" si="373"/>
        <v>1874397.5628195237</v>
      </c>
      <c r="DD297" s="38">
        <f t="shared" si="373"/>
        <v>1702733.97</v>
      </c>
      <c r="DE297" s="38">
        <f t="shared" si="373"/>
        <v>3254830.9068222246</v>
      </c>
      <c r="DF297" s="38">
        <f t="shared" si="373"/>
        <v>128782022.77226774</v>
      </c>
      <c r="DG297" s="38">
        <f t="shared" si="373"/>
        <v>1226589.1857177431</v>
      </c>
      <c r="DH297" s="38">
        <f t="shared" si="373"/>
        <v>13666570.250401966</v>
      </c>
      <c r="DI297" s="38">
        <f t="shared" si="373"/>
        <v>17401430.889040023</v>
      </c>
      <c r="DJ297" s="38">
        <f t="shared" si="373"/>
        <v>4596692.105054332</v>
      </c>
      <c r="DK297" s="38">
        <f t="shared" si="373"/>
        <v>2967513.858032045</v>
      </c>
      <c r="DL297" s="38">
        <f t="shared" si="373"/>
        <v>38958342.02147071</v>
      </c>
      <c r="DM297" s="38">
        <f t="shared" si="373"/>
        <v>2877294.1962865097</v>
      </c>
      <c r="DN297" s="38">
        <f t="shared" si="373"/>
        <v>9416200.276036464</v>
      </c>
      <c r="DO297" s="38">
        <f t="shared" si="373"/>
        <v>19479749.215711523</v>
      </c>
      <c r="DP297" s="38">
        <f t="shared" si="373"/>
        <v>2109884.014732812</v>
      </c>
      <c r="DQ297" s="38">
        <f t="shared" si="373"/>
        <v>3582926.2401819294</v>
      </c>
      <c r="DR297" s="38">
        <f t="shared" si="373"/>
        <v>8844983.343266815</v>
      </c>
      <c r="DS297" s="38">
        <f t="shared" si="373"/>
        <v>5837504.669127814</v>
      </c>
      <c r="DT297" s="38">
        <f t="shared" si="373"/>
        <v>1949074.1888291936</v>
      </c>
      <c r="DU297" s="38">
        <f t="shared" si="373"/>
        <v>3054371.240928723</v>
      </c>
      <c r="DV297" s="38">
        <f t="shared" si="373"/>
        <v>2066665.8558738788</v>
      </c>
      <c r="DW297" s="38">
        <f t="shared" si="373"/>
        <v>2864607.9644173607</v>
      </c>
      <c r="DX297" s="38">
        <f t="shared" si="373"/>
        <v>2384687.2296441174</v>
      </c>
      <c r="DY297" s="38">
        <f t="shared" si="373"/>
        <v>3009247.858342817</v>
      </c>
      <c r="DZ297" s="38">
        <f t="shared" si="373"/>
        <v>7514805.062565929</v>
      </c>
      <c r="EA297" s="38">
        <f aca="true" t="shared" si="374" ref="EA297:FX297">EA283+EA295</f>
        <v>4291166.37</v>
      </c>
      <c r="EB297" s="38">
        <f t="shared" si="374"/>
        <v>4030449.734969561</v>
      </c>
      <c r="EC297" s="38">
        <f t="shared" si="374"/>
        <v>2371399.3504681694</v>
      </c>
      <c r="ED297" s="38">
        <f t="shared" si="374"/>
        <v>13795899.39879814</v>
      </c>
      <c r="EE297" s="38">
        <f t="shared" si="374"/>
        <v>2154146.9397165347</v>
      </c>
      <c r="EF297" s="38">
        <f t="shared" si="374"/>
        <v>10235446.025895387</v>
      </c>
      <c r="EG297" s="38">
        <f t="shared" si="374"/>
        <v>2296271.2212526174</v>
      </c>
      <c r="EH297" s="38">
        <f t="shared" si="374"/>
        <v>2133856.3466389794</v>
      </c>
      <c r="EI297" s="38">
        <f t="shared" si="374"/>
        <v>108047809.8296316</v>
      </c>
      <c r="EJ297" s="38">
        <f t="shared" si="374"/>
        <v>52704875.1020835</v>
      </c>
      <c r="EK297" s="38">
        <f t="shared" si="374"/>
        <v>4984595.25</v>
      </c>
      <c r="EL297" s="38">
        <f t="shared" si="374"/>
        <v>3093413.4173999345</v>
      </c>
      <c r="EM297" s="38">
        <f t="shared" si="374"/>
        <v>3968215.706014543</v>
      </c>
      <c r="EN297" s="38">
        <f t="shared" si="374"/>
        <v>7598257.8093478205</v>
      </c>
      <c r="EO297" s="38">
        <f t="shared" si="374"/>
        <v>3228083.795263591</v>
      </c>
      <c r="EP297" s="38">
        <f t="shared" si="374"/>
        <v>3218512.898947599</v>
      </c>
      <c r="EQ297" s="38">
        <f t="shared" si="374"/>
        <v>14452820.064481972</v>
      </c>
      <c r="ER297" s="38">
        <f t="shared" si="374"/>
        <v>3188449.4528961857</v>
      </c>
      <c r="ES297" s="38">
        <f t="shared" si="374"/>
        <v>1383756.3128709462</v>
      </c>
      <c r="ET297" s="38">
        <f t="shared" si="374"/>
        <v>2246559.732705956</v>
      </c>
      <c r="EU297" s="38">
        <f t="shared" si="374"/>
        <v>4292006.130697955</v>
      </c>
      <c r="EV297" s="38">
        <f t="shared" si="374"/>
        <v>935959.2502204585</v>
      </c>
      <c r="EW297" s="38">
        <f t="shared" si="374"/>
        <v>6394900.090823027</v>
      </c>
      <c r="EX297" s="38">
        <f t="shared" si="374"/>
        <v>2544643.502223431</v>
      </c>
      <c r="EY297" s="38">
        <f t="shared" si="374"/>
        <v>5410269.886807369</v>
      </c>
      <c r="EZ297" s="38">
        <f t="shared" si="374"/>
        <v>1485822.5749019675</v>
      </c>
      <c r="FA297" s="38">
        <f t="shared" si="374"/>
        <v>19862521.919892874</v>
      </c>
      <c r="FB297" s="38">
        <f t="shared" si="374"/>
        <v>3100320.202759708</v>
      </c>
      <c r="FC297" s="38">
        <f t="shared" si="374"/>
        <v>16503236.236567633</v>
      </c>
      <c r="FD297" s="38">
        <f t="shared" si="374"/>
        <v>2914460.2549588066</v>
      </c>
      <c r="FE297" s="38">
        <f t="shared" si="374"/>
        <v>1235080.698747725</v>
      </c>
      <c r="FF297" s="38">
        <f t="shared" si="374"/>
        <v>1946563.9309554524</v>
      </c>
      <c r="FG297" s="38">
        <f t="shared" si="374"/>
        <v>1311664.2027249697</v>
      </c>
      <c r="FH297" s="38">
        <f t="shared" si="374"/>
        <v>1163182.2305239593</v>
      </c>
      <c r="FI297" s="38">
        <f t="shared" si="374"/>
        <v>11618020.009475725</v>
      </c>
      <c r="FJ297" s="38">
        <f t="shared" si="374"/>
        <v>10985127.745747924</v>
      </c>
      <c r="FK297" s="38">
        <f t="shared" si="374"/>
        <v>13577034.2950036</v>
      </c>
      <c r="FL297" s="38">
        <f t="shared" si="374"/>
        <v>26511844.0149908</v>
      </c>
      <c r="FM297" s="38">
        <f t="shared" si="374"/>
        <v>18894733.66133345</v>
      </c>
      <c r="FN297" s="38">
        <f t="shared" si="374"/>
        <v>119284375.00026026</v>
      </c>
      <c r="FO297" s="38">
        <f t="shared" si="374"/>
        <v>7211790.463261167</v>
      </c>
      <c r="FP297" s="38">
        <f t="shared" si="374"/>
        <v>15110498.694502927</v>
      </c>
      <c r="FQ297" s="38">
        <f t="shared" si="374"/>
        <v>5707089.015504515</v>
      </c>
      <c r="FR297" s="38">
        <f t="shared" si="374"/>
        <v>1685064.5107559885</v>
      </c>
      <c r="FS297" s="38">
        <f t="shared" si="374"/>
        <v>1802491.9030024058</v>
      </c>
      <c r="FT297" s="38">
        <f t="shared" si="374"/>
        <v>1368110.48</v>
      </c>
      <c r="FU297" s="38">
        <f t="shared" si="374"/>
        <v>5584385.8843053775</v>
      </c>
      <c r="FV297" s="38">
        <f t="shared" si="374"/>
        <v>4614089.892765764</v>
      </c>
      <c r="FW297" s="38">
        <f t="shared" si="374"/>
        <v>1628880.0309744682</v>
      </c>
      <c r="FX297" s="38">
        <f t="shared" si="374"/>
        <v>1087151.7391798273</v>
      </c>
      <c r="FY297" s="38">
        <f>-(FY283+FY295)</f>
        <v>63529989.050000004</v>
      </c>
      <c r="FZ297" s="38">
        <f>FY297*0.03</f>
        <v>1905899.6715000002</v>
      </c>
      <c r="GA297" s="38"/>
      <c r="GB297" s="38"/>
      <c r="GC297" s="40"/>
      <c r="GD297" s="38"/>
      <c r="GE297" s="40"/>
      <c r="GF297" s="40"/>
      <c r="GG297" s="126"/>
    </row>
    <row r="298" spans="1:189" ht="15">
      <c r="A298" s="11" t="s">
        <v>660</v>
      </c>
      <c r="B298" s="2" t="s">
        <v>661</v>
      </c>
      <c r="C298" s="38">
        <f>C284</f>
        <v>11830715.26</v>
      </c>
      <c r="D298" s="38">
        <f aca="true" t="shared" si="375" ref="D298:BO299">D284</f>
        <v>46725449.86</v>
      </c>
      <c r="E298" s="38">
        <f t="shared" si="375"/>
        <v>13747723.64</v>
      </c>
      <c r="F298" s="38">
        <f t="shared" si="375"/>
        <v>20417601.34</v>
      </c>
      <c r="G298" s="38">
        <f t="shared" si="375"/>
        <v>1869445.19</v>
      </c>
      <c r="H298" s="38">
        <f t="shared" si="375"/>
        <v>2082790.53</v>
      </c>
      <c r="I298" s="38">
        <f t="shared" si="375"/>
        <v>13840338.24</v>
      </c>
      <c r="J298" s="38">
        <f t="shared" si="375"/>
        <v>3273229.33</v>
      </c>
      <c r="K298" s="38">
        <f t="shared" si="375"/>
        <v>641116.46</v>
      </c>
      <c r="L298" s="38">
        <f t="shared" si="375"/>
        <v>8864906.06</v>
      </c>
      <c r="M298" s="38">
        <f t="shared" si="375"/>
        <v>3110404.32</v>
      </c>
      <c r="N298" s="38">
        <f t="shared" si="375"/>
        <v>110341095.25</v>
      </c>
      <c r="O298" s="38">
        <f t="shared" si="375"/>
        <v>31933716.96</v>
      </c>
      <c r="P298" s="38">
        <f t="shared" si="375"/>
        <v>610587.18</v>
      </c>
      <c r="Q298" s="38">
        <f t="shared" si="375"/>
        <v>45380744.54</v>
      </c>
      <c r="R298" s="38">
        <f t="shared" si="375"/>
        <v>880882.63</v>
      </c>
      <c r="S298" s="38">
        <f t="shared" si="375"/>
        <v>6011474.85</v>
      </c>
      <c r="T298" s="38">
        <f t="shared" si="375"/>
        <v>497432.53</v>
      </c>
      <c r="U298" s="38">
        <f t="shared" si="375"/>
        <v>195532.96</v>
      </c>
      <c r="V298" s="38">
        <f t="shared" si="375"/>
        <v>574733.39</v>
      </c>
      <c r="W298" s="38">
        <f t="shared" si="375"/>
        <v>137981.02</v>
      </c>
      <c r="X298" s="38">
        <f t="shared" si="375"/>
        <v>123571.68</v>
      </c>
      <c r="Y298" s="38">
        <f t="shared" si="375"/>
        <v>1014304.87</v>
      </c>
      <c r="Z298" s="38">
        <f t="shared" si="375"/>
        <v>355990.89</v>
      </c>
      <c r="AA298" s="38">
        <f t="shared" si="375"/>
        <v>58451392.78</v>
      </c>
      <c r="AB298" s="38">
        <f t="shared" si="375"/>
        <v>118307204.18</v>
      </c>
      <c r="AC298" s="38">
        <f t="shared" si="375"/>
        <v>2778115.82</v>
      </c>
      <c r="AD298" s="38">
        <f t="shared" si="375"/>
        <v>2907661.86</v>
      </c>
      <c r="AE298" s="38">
        <f t="shared" si="375"/>
        <v>418632.91</v>
      </c>
      <c r="AF298" s="38">
        <f t="shared" si="375"/>
        <v>630103.75</v>
      </c>
      <c r="AG298" s="38">
        <f t="shared" si="375"/>
        <v>6852731.52</v>
      </c>
      <c r="AH298" s="38">
        <f t="shared" si="375"/>
        <v>449520.36</v>
      </c>
      <c r="AI298" s="38">
        <f t="shared" si="375"/>
        <v>182333.05</v>
      </c>
      <c r="AJ298" s="38">
        <f t="shared" si="375"/>
        <v>502929.72</v>
      </c>
      <c r="AK298" s="38">
        <f t="shared" si="375"/>
        <v>1053090.82</v>
      </c>
      <c r="AL298" s="38">
        <f t="shared" si="375"/>
        <v>1750905.96</v>
      </c>
      <c r="AM298" s="38">
        <f t="shared" si="375"/>
        <v>584032.83</v>
      </c>
      <c r="AN298" s="38">
        <f t="shared" si="375"/>
        <v>2204670.95</v>
      </c>
      <c r="AO298" s="38">
        <f t="shared" si="375"/>
        <v>9634593.18</v>
      </c>
      <c r="AP298" s="38">
        <f t="shared" si="375"/>
        <v>260539066.08</v>
      </c>
      <c r="AQ298" s="38">
        <f t="shared" si="375"/>
        <v>1425353.05</v>
      </c>
      <c r="AR298" s="38">
        <f t="shared" si="375"/>
        <v>115261142.96</v>
      </c>
      <c r="AS298" s="38">
        <f t="shared" si="375"/>
        <v>29340482.12</v>
      </c>
      <c r="AT298" s="38">
        <f t="shared" si="375"/>
        <v>4101642.64</v>
      </c>
      <c r="AU298" s="38">
        <f t="shared" si="375"/>
        <v>526532.07</v>
      </c>
      <c r="AV298" s="38">
        <f t="shared" si="375"/>
        <v>339339.94</v>
      </c>
      <c r="AW298" s="38">
        <f t="shared" si="375"/>
        <v>347497.5</v>
      </c>
      <c r="AX298" s="38">
        <f t="shared" si="375"/>
        <v>208538.92</v>
      </c>
      <c r="AY298" s="38">
        <f t="shared" si="375"/>
        <v>570457.35</v>
      </c>
      <c r="AZ298" s="38">
        <f t="shared" si="375"/>
        <v>10148576.05</v>
      </c>
      <c r="BA298" s="38">
        <f t="shared" si="375"/>
        <v>6413673.68</v>
      </c>
      <c r="BB298" s="38">
        <f t="shared" si="375"/>
        <v>2454776.29</v>
      </c>
      <c r="BC298" s="38">
        <f t="shared" si="375"/>
        <v>55433960.87</v>
      </c>
      <c r="BD298" s="38">
        <f t="shared" si="375"/>
        <v>10043797.5</v>
      </c>
      <c r="BE298" s="38">
        <f t="shared" si="375"/>
        <v>2525238.15</v>
      </c>
      <c r="BF298" s="38">
        <f t="shared" si="375"/>
        <v>35136157.27</v>
      </c>
      <c r="BG298" s="38">
        <f t="shared" si="375"/>
        <v>722219.22</v>
      </c>
      <c r="BH298" s="38">
        <f t="shared" si="375"/>
        <v>810878.36</v>
      </c>
      <c r="BI298" s="38">
        <f t="shared" si="375"/>
        <v>331999.2</v>
      </c>
      <c r="BJ298" s="38">
        <f t="shared" si="375"/>
        <v>9756999.24</v>
      </c>
      <c r="BK298" s="38">
        <f t="shared" si="375"/>
        <v>16106109.15</v>
      </c>
      <c r="BL298" s="38">
        <f t="shared" si="375"/>
        <v>88731.99</v>
      </c>
      <c r="BM298" s="38">
        <f t="shared" si="375"/>
        <v>302758.73</v>
      </c>
      <c r="BN298" s="38">
        <f t="shared" si="375"/>
        <v>6149274.84</v>
      </c>
      <c r="BO298" s="38">
        <f t="shared" si="375"/>
        <v>2298324.17</v>
      </c>
      <c r="BP298" s="38">
        <f aca="true" t="shared" si="376" ref="BP298:EA299">BP284</f>
        <v>1220598.82</v>
      </c>
      <c r="BQ298" s="38">
        <f t="shared" si="376"/>
        <v>21916229.88</v>
      </c>
      <c r="BR298" s="38">
        <f t="shared" si="376"/>
        <v>6536463.2</v>
      </c>
      <c r="BS298" s="38">
        <f t="shared" si="376"/>
        <v>3077728.44</v>
      </c>
      <c r="BT298" s="38">
        <f t="shared" si="376"/>
        <v>1231048.43</v>
      </c>
      <c r="BU298" s="38">
        <f t="shared" si="376"/>
        <v>3520601.51</v>
      </c>
      <c r="BV298" s="38">
        <f t="shared" si="376"/>
        <v>6706796.02</v>
      </c>
      <c r="BW298" s="38">
        <f t="shared" si="376"/>
        <v>8923275.52</v>
      </c>
      <c r="BX298" s="38">
        <f t="shared" si="376"/>
        <v>983856.43</v>
      </c>
      <c r="BY298" s="38">
        <f t="shared" si="376"/>
        <v>2030839.37</v>
      </c>
      <c r="BZ298" s="38">
        <f t="shared" si="376"/>
        <v>993794.24</v>
      </c>
      <c r="CA298" s="38">
        <f t="shared" si="376"/>
        <v>887148.08</v>
      </c>
      <c r="CB298" s="38">
        <f t="shared" si="376"/>
        <v>182906573.85</v>
      </c>
      <c r="CC298" s="38">
        <f t="shared" si="376"/>
        <v>463465.84</v>
      </c>
      <c r="CD298" s="38">
        <f t="shared" si="376"/>
        <v>334303.03</v>
      </c>
      <c r="CE298" s="38">
        <f t="shared" si="376"/>
        <v>527885.32</v>
      </c>
      <c r="CF298" s="38">
        <f t="shared" si="376"/>
        <v>320235.92</v>
      </c>
      <c r="CG298" s="38">
        <f t="shared" si="376"/>
        <v>410753.38</v>
      </c>
      <c r="CH298" s="38">
        <f t="shared" si="376"/>
        <v>329873.61</v>
      </c>
      <c r="CI298" s="38">
        <f t="shared" si="376"/>
        <v>1826175.33</v>
      </c>
      <c r="CJ298" s="38">
        <f t="shared" si="376"/>
        <v>2739457.21</v>
      </c>
      <c r="CK298" s="38">
        <f t="shared" si="376"/>
        <v>10331950.88</v>
      </c>
      <c r="CL298" s="38">
        <f t="shared" si="376"/>
        <v>2531700.77</v>
      </c>
      <c r="CM298" s="38">
        <f t="shared" si="376"/>
        <v>1274646.25</v>
      </c>
      <c r="CN298" s="38">
        <f t="shared" si="376"/>
        <v>63381414.74</v>
      </c>
      <c r="CO298" s="38">
        <f t="shared" si="376"/>
        <v>28576360.6</v>
      </c>
      <c r="CP298" s="38">
        <f t="shared" si="376"/>
        <v>7349015.17</v>
      </c>
      <c r="CQ298" s="38">
        <f t="shared" si="376"/>
        <v>1568972.38</v>
      </c>
      <c r="CR298" s="38">
        <f t="shared" si="376"/>
        <v>475702.43</v>
      </c>
      <c r="CS298" s="38">
        <f t="shared" si="376"/>
        <v>1046934.42</v>
      </c>
      <c r="CT298" s="38">
        <f t="shared" si="376"/>
        <v>363289.9</v>
      </c>
      <c r="CU298" s="38">
        <f t="shared" si="376"/>
        <v>255458.58</v>
      </c>
      <c r="CV298" s="38">
        <f t="shared" si="376"/>
        <v>158409.62</v>
      </c>
      <c r="CW298" s="38">
        <f t="shared" si="376"/>
        <v>889717.37</v>
      </c>
      <c r="CX298" s="38">
        <f t="shared" si="376"/>
        <v>877155.47</v>
      </c>
      <c r="CY298" s="38">
        <f t="shared" si="376"/>
        <v>180564.28</v>
      </c>
      <c r="CZ298" s="38">
        <f t="shared" si="376"/>
        <v>4553809.2</v>
      </c>
      <c r="DA298" s="38">
        <f t="shared" si="376"/>
        <v>247398.84</v>
      </c>
      <c r="DB298" s="38">
        <f t="shared" si="376"/>
        <v>421660.73</v>
      </c>
      <c r="DC298" s="38">
        <f t="shared" si="376"/>
        <v>1077831.07</v>
      </c>
      <c r="DD298" s="38">
        <f t="shared" si="376"/>
        <v>1616222.2</v>
      </c>
      <c r="DE298" s="38">
        <f t="shared" si="376"/>
        <v>2558851.38</v>
      </c>
      <c r="DF298" s="38">
        <f t="shared" si="376"/>
        <v>42077603.19</v>
      </c>
      <c r="DG298" s="38">
        <f t="shared" si="376"/>
        <v>759740.88</v>
      </c>
      <c r="DH298" s="38">
        <f t="shared" si="376"/>
        <v>9992685.39</v>
      </c>
      <c r="DI298" s="38">
        <f t="shared" si="376"/>
        <v>9001824.01</v>
      </c>
      <c r="DJ298" s="38">
        <f t="shared" si="376"/>
        <v>1268915.61</v>
      </c>
      <c r="DK298" s="38">
        <f t="shared" si="376"/>
        <v>803311.61</v>
      </c>
      <c r="DL298" s="38">
        <f t="shared" si="376"/>
        <v>11469551.92</v>
      </c>
      <c r="DM298" s="38">
        <f t="shared" si="376"/>
        <v>888583.82</v>
      </c>
      <c r="DN298" s="38">
        <f t="shared" si="376"/>
        <v>4672463.37</v>
      </c>
      <c r="DO298" s="38">
        <f t="shared" si="376"/>
        <v>5238150.66</v>
      </c>
      <c r="DP298" s="38">
        <f t="shared" si="376"/>
        <v>352894.59</v>
      </c>
      <c r="DQ298" s="38">
        <f t="shared" si="376"/>
        <v>1111303.88</v>
      </c>
      <c r="DR298" s="38">
        <f t="shared" si="376"/>
        <v>1408748.46</v>
      </c>
      <c r="DS298" s="38">
        <f t="shared" si="376"/>
        <v>781852.29</v>
      </c>
      <c r="DT298" s="38">
        <f t="shared" si="376"/>
        <v>151756.6</v>
      </c>
      <c r="DU298" s="38">
        <f t="shared" si="376"/>
        <v>491817.34</v>
      </c>
      <c r="DV298" s="38">
        <f t="shared" si="376"/>
        <v>120689.57</v>
      </c>
      <c r="DW298" s="38">
        <f t="shared" si="376"/>
        <v>328335.12</v>
      </c>
      <c r="DX298" s="38">
        <f t="shared" si="376"/>
        <v>1041954.91</v>
      </c>
      <c r="DY298" s="38">
        <f t="shared" si="376"/>
        <v>1549202.89</v>
      </c>
      <c r="DZ298" s="38">
        <f t="shared" si="376"/>
        <v>2064565.51</v>
      </c>
      <c r="EA298" s="38">
        <f t="shared" si="376"/>
        <v>3941136.19</v>
      </c>
      <c r="EB298" s="38">
        <f aca="true" t="shared" si="377" ref="EB298:FX299">EB284</f>
        <v>1291073.58</v>
      </c>
      <c r="EC298" s="38">
        <f t="shared" si="377"/>
        <v>583785.22</v>
      </c>
      <c r="ED298" s="38">
        <f t="shared" si="377"/>
        <v>11266615.12</v>
      </c>
      <c r="EE298" s="38">
        <f t="shared" si="377"/>
        <v>308496.49</v>
      </c>
      <c r="EF298" s="38">
        <f t="shared" si="377"/>
        <v>1666513.8</v>
      </c>
      <c r="EG298" s="38">
        <f t="shared" si="377"/>
        <v>481285.02</v>
      </c>
      <c r="EH298" s="38">
        <f t="shared" si="377"/>
        <v>308738.64</v>
      </c>
      <c r="EI298" s="38">
        <f t="shared" si="377"/>
        <v>24953420.6</v>
      </c>
      <c r="EJ298" s="38">
        <f t="shared" si="377"/>
        <v>15026942.07</v>
      </c>
      <c r="EK298" s="38">
        <f t="shared" si="377"/>
        <v>4836078.73</v>
      </c>
      <c r="EL298" s="38">
        <f t="shared" si="377"/>
        <v>916681.37</v>
      </c>
      <c r="EM298" s="38">
        <f t="shared" si="377"/>
        <v>1487269.88</v>
      </c>
      <c r="EN298" s="38">
        <f t="shared" si="377"/>
        <v>1341120.67</v>
      </c>
      <c r="EO298" s="38">
        <f t="shared" si="377"/>
        <v>841640.84</v>
      </c>
      <c r="EP298" s="38">
        <f t="shared" si="377"/>
        <v>2013171.14</v>
      </c>
      <c r="EQ298" s="38">
        <f t="shared" si="377"/>
        <v>9006588.04</v>
      </c>
      <c r="ER298" s="38">
        <f t="shared" si="377"/>
        <v>2557248.33</v>
      </c>
      <c r="ES298" s="38">
        <f t="shared" si="377"/>
        <v>368255.59</v>
      </c>
      <c r="ET298" s="38">
        <f t="shared" si="377"/>
        <v>679943.89</v>
      </c>
      <c r="EU298" s="38">
        <f t="shared" si="377"/>
        <v>725677.16</v>
      </c>
      <c r="EV298" s="38">
        <f t="shared" si="377"/>
        <v>536326.22</v>
      </c>
      <c r="EW298" s="38">
        <f t="shared" si="377"/>
        <v>4876807.19</v>
      </c>
      <c r="EX298" s="38">
        <f t="shared" si="377"/>
        <v>234271.15</v>
      </c>
      <c r="EY298" s="38">
        <f t="shared" si="377"/>
        <v>728962.2</v>
      </c>
      <c r="EZ298" s="38">
        <f t="shared" si="377"/>
        <v>656121.93</v>
      </c>
      <c r="FA298" s="38">
        <f t="shared" si="377"/>
        <v>17012572.27</v>
      </c>
      <c r="FB298" s="38">
        <f t="shared" si="377"/>
        <v>2640116.55</v>
      </c>
      <c r="FC298" s="38">
        <f t="shared" si="377"/>
        <v>5640881.73</v>
      </c>
      <c r="FD298" s="38">
        <f t="shared" si="377"/>
        <v>930554.76</v>
      </c>
      <c r="FE298" s="38">
        <f t="shared" si="377"/>
        <v>481332.95</v>
      </c>
      <c r="FF298" s="38">
        <f t="shared" si="377"/>
        <v>395076.8</v>
      </c>
      <c r="FG298" s="38">
        <f t="shared" si="377"/>
        <v>171101.46</v>
      </c>
      <c r="FH298" s="38">
        <f t="shared" si="377"/>
        <v>453299.61</v>
      </c>
      <c r="FI298" s="38">
        <f t="shared" si="377"/>
        <v>5613505.73</v>
      </c>
      <c r="FJ298" s="38">
        <f t="shared" si="377"/>
        <v>4876953.19</v>
      </c>
      <c r="FK298" s="38">
        <f t="shared" si="377"/>
        <v>4316573.32</v>
      </c>
      <c r="FL298" s="38">
        <f t="shared" si="377"/>
        <v>12578021.55</v>
      </c>
      <c r="FM298" s="38">
        <f t="shared" si="377"/>
        <v>5047557.77</v>
      </c>
      <c r="FN298" s="38">
        <f t="shared" si="377"/>
        <v>25556386.68</v>
      </c>
      <c r="FO298" s="38">
        <f t="shared" si="377"/>
        <v>4632565.38</v>
      </c>
      <c r="FP298" s="38">
        <f t="shared" si="377"/>
        <v>4190737.15</v>
      </c>
      <c r="FQ298" s="38">
        <f t="shared" si="377"/>
        <v>2812150.27</v>
      </c>
      <c r="FR298" s="38">
        <f t="shared" si="377"/>
        <v>301121.72</v>
      </c>
      <c r="FS298" s="38">
        <f t="shared" si="377"/>
        <v>443215.87</v>
      </c>
      <c r="FT298" s="38">
        <f t="shared" si="377"/>
        <v>1298586.22</v>
      </c>
      <c r="FU298" s="38">
        <f t="shared" si="377"/>
        <v>2328185.23</v>
      </c>
      <c r="FV298" s="38">
        <f t="shared" si="377"/>
        <v>1685557.4</v>
      </c>
      <c r="FW298" s="38">
        <f t="shared" si="377"/>
        <v>456799.57</v>
      </c>
      <c r="FX298" s="38">
        <f t="shared" si="377"/>
        <v>409461.89</v>
      </c>
      <c r="FY298" s="38">
        <f>FY284</f>
        <v>0</v>
      </c>
      <c r="FZ298" s="38"/>
      <c r="GA298" s="38"/>
      <c r="GB298" s="38"/>
      <c r="GC298" s="40"/>
      <c r="GD298" s="38"/>
      <c r="GE298" s="40"/>
      <c r="GF298" s="40"/>
      <c r="GG298" s="126"/>
    </row>
    <row r="299" spans="1:189" ht="15">
      <c r="A299" s="11" t="s">
        <v>662</v>
      </c>
      <c r="B299" s="2" t="s">
        <v>663</v>
      </c>
      <c r="C299" s="38">
        <f>C285</f>
        <v>817980.6</v>
      </c>
      <c r="D299" s="38">
        <f t="shared" si="375"/>
        <v>3124264.37</v>
      </c>
      <c r="E299" s="38">
        <f t="shared" si="375"/>
        <v>969303.75</v>
      </c>
      <c r="F299" s="38">
        <f t="shared" si="375"/>
        <v>1390443.4</v>
      </c>
      <c r="G299" s="38">
        <f t="shared" si="375"/>
        <v>125770.91</v>
      </c>
      <c r="H299" s="38">
        <f t="shared" si="375"/>
        <v>106595.75</v>
      </c>
      <c r="I299" s="38">
        <f t="shared" si="375"/>
        <v>952499.41</v>
      </c>
      <c r="J299" s="38">
        <f t="shared" si="375"/>
        <v>319379.67</v>
      </c>
      <c r="K299" s="38">
        <f t="shared" si="375"/>
        <v>40343.2</v>
      </c>
      <c r="L299" s="38">
        <f t="shared" si="375"/>
        <v>579001.69</v>
      </c>
      <c r="M299" s="38">
        <f t="shared" si="375"/>
        <v>236785.22</v>
      </c>
      <c r="N299" s="38">
        <f t="shared" si="375"/>
        <v>8183888.11</v>
      </c>
      <c r="O299" s="38">
        <f t="shared" si="375"/>
        <v>2106857.45</v>
      </c>
      <c r="P299" s="38">
        <f t="shared" si="375"/>
        <v>37391.5</v>
      </c>
      <c r="Q299" s="38">
        <f t="shared" si="375"/>
        <v>2963491.5</v>
      </c>
      <c r="R299" s="38">
        <f t="shared" si="375"/>
        <v>57155.07</v>
      </c>
      <c r="S299" s="38">
        <f t="shared" si="375"/>
        <v>462162.49</v>
      </c>
      <c r="T299" s="38">
        <f t="shared" si="375"/>
        <v>72332.7</v>
      </c>
      <c r="U299" s="38">
        <f t="shared" si="375"/>
        <v>20397.1</v>
      </c>
      <c r="V299" s="38">
        <f t="shared" si="375"/>
        <v>73361.62</v>
      </c>
      <c r="W299" s="38">
        <f t="shared" si="375"/>
        <v>19143.08</v>
      </c>
      <c r="X299" s="38">
        <f t="shared" si="375"/>
        <v>16368.99</v>
      </c>
      <c r="Y299" s="38">
        <f t="shared" si="375"/>
        <v>76820.38</v>
      </c>
      <c r="Z299" s="38">
        <f t="shared" si="375"/>
        <v>35969.08</v>
      </c>
      <c r="AA299" s="38">
        <f t="shared" si="375"/>
        <v>3125543.96</v>
      </c>
      <c r="AB299" s="38">
        <f t="shared" si="375"/>
        <v>5729920.53</v>
      </c>
      <c r="AC299" s="38">
        <f t="shared" si="375"/>
        <v>319909.35</v>
      </c>
      <c r="AD299" s="38">
        <f t="shared" si="375"/>
        <v>260201.73</v>
      </c>
      <c r="AE299" s="38">
        <f t="shared" si="375"/>
        <v>45453.39</v>
      </c>
      <c r="AF299" s="38">
        <f t="shared" si="375"/>
        <v>52603.86</v>
      </c>
      <c r="AG299" s="38">
        <f t="shared" si="375"/>
        <v>234716.89</v>
      </c>
      <c r="AH299" s="38">
        <f t="shared" si="375"/>
        <v>112026.27</v>
      </c>
      <c r="AI299" s="38">
        <f t="shared" si="375"/>
        <v>29268.17</v>
      </c>
      <c r="AJ299" s="38">
        <f t="shared" si="375"/>
        <v>91026.53</v>
      </c>
      <c r="AK299" s="38">
        <f t="shared" si="375"/>
        <v>49758.61</v>
      </c>
      <c r="AL299" s="38">
        <f t="shared" si="375"/>
        <v>75892.06</v>
      </c>
      <c r="AM299" s="38">
        <f t="shared" si="375"/>
        <v>63266.24</v>
      </c>
      <c r="AN299" s="38">
        <f t="shared" si="375"/>
        <v>225469.32</v>
      </c>
      <c r="AO299" s="38">
        <f t="shared" si="375"/>
        <v>1172351.35</v>
      </c>
      <c r="AP299" s="38">
        <f t="shared" si="375"/>
        <v>16900800.19</v>
      </c>
      <c r="AQ299" s="38">
        <f t="shared" si="375"/>
        <v>66451.69</v>
      </c>
      <c r="AR299" s="38">
        <f t="shared" si="375"/>
        <v>8543931.17</v>
      </c>
      <c r="AS299" s="38">
        <f t="shared" si="375"/>
        <v>1386425.64</v>
      </c>
      <c r="AT299" s="38">
        <f t="shared" si="375"/>
        <v>590407.87</v>
      </c>
      <c r="AU299" s="38">
        <f t="shared" si="375"/>
        <v>74942.28</v>
      </c>
      <c r="AV299" s="38">
        <f t="shared" si="375"/>
        <v>44946.99</v>
      </c>
      <c r="AW299" s="38">
        <f t="shared" si="375"/>
        <v>49231.01</v>
      </c>
      <c r="AX299" s="38">
        <f t="shared" si="375"/>
        <v>28942.39</v>
      </c>
      <c r="AY299" s="38">
        <f t="shared" si="375"/>
        <v>62372.17</v>
      </c>
      <c r="AZ299" s="38">
        <f t="shared" si="375"/>
        <v>995955.7</v>
      </c>
      <c r="BA299" s="38">
        <f t="shared" si="375"/>
        <v>691876.42</v>
      </c>
      <c r="BB299" s="38">
        <f t="shared" si="375"/>
        <v>283850.7</v>
      </c>
      <c r="BC299" s="38">
        <f t="shared" si="375"/>
        <v>5577200.72</v>
      </c>
      <c r="BD299" s="38">
        <f t="shared" si="375"/>
        <v>954212.77</v>
      </c>
      <c r="BE299" s="38">
        <f t="shared" si="375"/>
        <v>242768.31</v>
      </c>
      <c r="BF299" s="38">
        <f t="shared" si="375"/>
        <v>3444984.42</v>
      </c>
      <c r="BG299" s="38">
        <f t="shared" si="375"/>
        <v>72128.79</v>
      </c>
      <c r="BH299" s="38">
        <f t="shared" si="375"/>
        <v>75662.63</v>
      </c>
      <c r="BI299" s="38">
        <f t="shared" si="375"/>
        <v>40220.88</v>
      </c>
      <c r="BJ299" s="38">
        <f t="shared" si="375"/>
        <v>964345.81</v>
      </c>
      <c r="BK299" s="38">
        <f t="shared" si="375"/>
        <v>1563200.5</v>
      </c>
      <c r="BL299" s="38">
        <f t="shared" si="375"/>
        <v>5690.08</v>
      </c>
      <c r="BM299" s="38">
        <f t="shared" si="375"/>
        <v>33944.82</v>
      </c>
      <c r="BN299" s="38">
        <f t="shared" si="375"/>
        <v>773939.77</v>
      </c>
      <c r="BO299" s="38">
        <f t="shared" si="375"/>
        <v>338646.28</v>
      </c>
      <c r="BP299" s="38">
        <f t="shared" si="376"/>
        <v>141787.34</v>
      </c>
      <c r="BQ299" s="38">
        <f t="shared" si="376"/>
        <v>1158802.46</v>
      </c>
      <c r="BR299" s="38">
        <f t="shared" si="376"/>
        <v>319308.6</v>
      </c>
      <c r="BS299" s="38">
        <f t="shared" si="376"/>
        <v>123056.52</v>
      </c>
      <c r="BT299" s="38">
        <f t="shared" si="376"/>
        <v>63952.26</v>
      </c>
      <c r="BU299" s="38">
        <f t="shared" si="376"/>
        <v>116093.51</v>
      </c>
      <c r="BV299" s="38">
        <f t="shared" si="376"/>
        <v>328712.82</v>
      </c>
      <c r="BW299" s="38">
        <f t="shared" si="376"/>
        <v>475038.19</v>
      </c>
      <c r="BX299" s="38">
        <f t="shared" si="376"/>
        <v>45444.31</v>
      </c>
      <c r="BY299" s="38">
        <f t="shared" si="376"/>
        <v>152332.86</v>
      </c>
      <c r="BZ299" s="38">
        <f t="shared" si="376"/>
        <v>88674.54</v>
      </c>
      <c r="CA299" s="38">
        <f t="shared" si="376"/>
        <v>188971.02</v>
      </c>
      <c r="CB299" s="38">
        <f t="shared" si="376"/>
        <v>13153108.97</v>
      </c>
      <c r="CC299" s="38">
        <f t="shared" si="376"/>
        <v>49944.13</v>
      </c>
      <c r="CD299" s="38">
        <f t="shared" si="376"/>
        <v>44263.36</v>
      </c>
      <c r="CE299" s="38">
        <f t="shared" si="376"/>
        <v>56963.2</v>
      </c>
      <c r="CF299" s="38">
        <f t="shared" si="376"/>
        <v>48456.46</v>
      </c>
      <c r="CG299" s="38">
        <f t="shared" si="376"/>
        <v>44627.48</v>
      </c>
      <c r="CH299" s="38">
        <f t="shared" si="376"/>
        <v>37545.26</v>
      </c>
      <c r="CI299" s="38">
        <f t="shared" si="376"/>
        <v>225955.06</v>
      </c>
      <c r="CJ299" s="38">
        <f t="shared" si="376"/>
        <v>167065.79</v>
      </c>
      <c r="CK299" s="38">
        <f t="shared" si="376"/>
        <v>969920.58</v>
      </c>
      <c r="CL299" s="38">
        <f t="shared" si="376"/>
        <v>192125.09</v>
      </c>
      <c r="CM299" s="38">
        <f t="shared" si="376"/>
        <v>81400.55</v>
      </c>
      <c r="CN299" s="38">
        <f t="shared" si="376"/>
        <v>4236593.21</v>
      </c>
      <c r="CO299" s="38">
        <f t="shared" si="376"/>
        <v>2106762.36</v>
      </c>
      <c r="CP299" s="38">
        <f t="shared" si="376"/>
        <v>478593.07</v>
      </c>
      <c r="CQ299" s="38">
        <f t="shared" si="376"/>
        <v>188125.67</v>
      </c>
      <c r="CR299" s="38">
        <f t="shared" si="376"/>
        <v>65296.3</v>
      </c>
      <c r="CS299" s="38">
        <f t="shared" si="376"/>
        <v>117114.72</v>
      </c>
      <c r="CT299" s="38">
        <f t="shared" si="376"/>
        <v>48509.06</v>
      </c>
      <c r="CU299" s="38">
        <f t="shared" si="376"/>
        <v>20298.24</v>
      </c>
      <c r="CV299" s="38">
        <f t="shared" si="376"/>
        <v>20427.33</v>
      </c>
      <c r="CW299" s="38">
        <f t="shared" si="376"/>
        <v>75937.68</v>
      </c>
      <c r="CX299" s="38">
        <f t="shared" si="376"/>
        <v>98069.24</v>
      </c>
      <c r="CY299" s="38">
        <f t="shared" si="376"/>
        <v>14203.5</v>
      </c>
      <c r="CZ299" s="38">
        <f t="shared" si="376"/>
        <v>414577.61</v>
      </c>
      <c r="DA299" s="38">
        <f t="shared" si="376"/>
        <v>24315.21</v>
      </c>
      <c r="DB299" s="38">
        <f t="shared" si="376"/>
        <v>38968.47</v>
      </c>
      <c r="DC299" s="38">
        <f t="shared" si="376"/>
        <v>112203.79</v>
      </c>
      <c r="DD299" s="38">
        <f t="shared" si="376"/>
        <v>86511.77</v>
      </c>
      <c r="DE299" s="38">
        <f t="shared" si="376"/>
        <v>292979.33</v>
      </c>
      <c r="DF299" s="38">
        <f t="shared" si="376"/>
        <v>5712940.07</v>
      </c>
      <c r="DG299" s="38">
        <f t="shared" si="376"/>
        <v>69161.49</v>
      </c>
      <c r="DH299" s="38">
        <f t="shared" si="376"/>
        <v>597973.16</v>
      </c>
      <c r="DI299" s="38">
        <f t="shared" si="376"/>
        <v>763219.02</v>
      </c>
      <c r="DJ299" s="38">
        <f t="shared" si="376"/>
        <v>111094.58</v>
      </c>
      <c r="DK299" s="38">
        <f t="shared" si="376"/>
        <v>74390.35</v>
      </c>
      <c r="DL299" s="38">
        <f t="shared" si="376"/>
        <v>1175789.34</v>
      </c>
      <c r="DM299" s="38">
        <f t="shared" si="376"/>
        <v>84115.82</v>
      </c>
      <c r="DN299" s="38">
        <f t="shared" si="376"/>
        <v>347199.54</v>
      </c>
      <c r="DO299" s="38">
        <f t="shared" si="376"/>
        <v>481698.1</v>
      </c>
      <c r="DP299" s="38">
        <f t="shared" si="376"/>
        <v>34631.63</v>
      </c>
      <c r="DQ299" s="38">
        <f t="shared" si="376"/>
        <v>92948.26</v>
      </c>
      <c r="DR299" s="38">
        <f t="shared" si="376"/>
        <v>252726.9</v>
      </c>
      <c r="DS299" s="38">
        <f t="shared" si="376"/>
        <v>137107.92</v>
      </c>
      <c r="DT299" s="38">
        <f t="shared" si="376"/>
        <v>20728.42</v>
      </c>
      <c r="DU299" s="38">
        <f t="shared" si="376"/>
        <v>71262.18</v>
      </c>
      <c r="DV299" s="38">
        <f t="shared" si="376"/>
        <v>20604.32</v>
      </c>
      <c r="DW299" s="38">
        <f t="shared" si="376"/>
        <v>58284.26</v>
      </c>
      <c r="DX299" s="38">
        <f t="shared" si="376"/>
        <v>66494.01</v>
      </c>
      <c r="DY299" s="38">
        <f t="shared" si="376"/>
        <v>93318.69</v>
      </c>
      <c r="DZ299" s="38">
        <f t="shared" si="376"/>
        <v>220881.43</v>
      </c>
      <c r="EA299" s="38">
        <f t="shared" si="376"/>
        <v>350030.18</v>
      </c>
      <c r="EB299" s="38">
        <f t="shared" si="377"/>
        <v>158180.54</v>
      </c>
      <c r="EC299" s="38">
        <f t="shared" si="377"/>
        <v>71815.3</v>
      </c>
      <c r="ED299" s="38">
        <f t="shared" si="377"/>
        <v>448256.81</v>
      </c>
      <c r="EE299" s="38">
        <f t="shared" si="377"/>
        <v>38237.33</v>
      </c>
      <c r="EF299" s="38">
        <f t="shared" si="377"/>
        <v>220741.88</v>
      </c>
      <c r="EG299" s="38">
        <f t="shared" si="377"/>
        <v>49890.29</v>
      </c>
      <c r="EH299" s="38">
        <f t="shared" si="377"/>
        <v>33493.78</v>
      </c>
      <c r="EI299" s="38">
        <f t="shared" si="377"/>
        <v>1883466.54</v>
      </c>
      <c r="EJ299" s="38">
        <f t="shared" si="377"/>
        <v>1319405.05</v>
      </c>
      <c r="EK299" s="38">
        <f t="shared" si="377"/>
        <v>148516.52</v>
      </c>
      <c r="EL299" s="38">
        <f t="shared" si="377"/>
        <v>51094.05</v>
      </c>
      <c r="EM299" s="38">
        <f t="shared" si="377"/>
        <v>197064.87</v>
      </c>
      <c r="EN299" s="38">
        <f t="shared" si="377"/>
        <v>146750.04</v>
      </c>
      <c r="EO299" s="38">
        <f t="shared" si="377"/>
        <v>85893.79</v>
      </c>
      <c r="EP299" s="38">
        <f t="shared" si="377"/>
        <v>107589.36</v>
      </c>
      <c r="EQ299" s="38">
        <f t="shared" si="377"/>
        <v>668882.95</v>
      </c>
      <c r="ER299" s="38">
        <f t="shared" si="377"/>
        <v>177947.6</v>
      </c>
      <c r="ES299" s="38">
        <f t="shared" si="377"/>
        <v>35676.45</v>
      </c>
      <c r="ET299" s="38">
        <f t="shared" si="377"/>
        <v>63192.29</v>
      </c>
      <c r="EU299" s="38">
        <f t="shared" si="377"/>
        <v>57640.51</v>
      </c>
      <c r="EV299" s="38">
        <f t="shared" si="377"/>
        <v>26673.53</v>
      </c>
      <c r="EW299" s="38">
        <f t="shared" si="377"/>
        <v>144515.3</v>
      </c>
      <c r="EX299" s="38">
        <f t="shared" si="377"/>
        <v>10213.88</v>
      </c>
      <c r="EY299" s="38">
        <f t="shared" si="377"/>
        <v>58305.98</v>
      </c>
      <c r="EZ299" s="38">
        <f t="shared" si="377"/>
        <v>52797.93</v>
      </c>
      <c r="FA299" s="38">
        <f t="shared" si="377"/>
        <v>885220.35</v>
      </c>
      <c r="FB299" s="38">
        <f t="shared" si="377"/>
        <v>222203.13</v>
      </c>
      <c r="FC299" s="38">
        <f t="shared" si="377"/>
        <v>523047.41</v>
      </c>
      <c r="FD299" s="38">
        <f t="shared" si="377"/>
        <v>75244.75</v>
      </c>
      <c r="FE299" s="38">
        <f t="shared" si="377"/>
        <v>52663.61</v>
      </c>
      <c r="FF299" s="38">
        <f t="shared" si="377"/>
        <v>39328.99</v>
      </c>
      <c r="FG299" s="38">
        <f t="shared" si="377"/>
        <v>16625.44</v>
      </c>
      <c r="FH299" s="38">
        <f t="shared" si="377"/>
        <v>50211.89</v>
      </c>
      <c r="FI299" s="38">
        <f t="shared" si="377"/>
        <v>286809.62</v>
      </c>
      <c r="FJ299" s="38">
        <f t="shared" si="377"/>
        <v>276352.79</v>
      </c>
      <c r="FK299" s="38">
        <f t="shared" si="377"/>
        <v>266676.36</v>
      </c>
      <c r="FL299" s="38">
        <f t="shared" si="377"/>
        <v>880473.93</v>
      </c>
      <c r="FM299" s="38">
        <f t="shared" si="377"/>
        <v>304682.2</v>
      </c>
      <c r="FN299" s="38">
        <f t="shared" si="377"/>
        <v>1776799.95</v>
      </c>
      <c r="FO299" s="38">
        <f t="shared" si="377"/>
        <v>276486.7</v>
      </c>
      <c r="FP299" s="38">
        <f t="shared" si="377"/>
        <v>250838.16</v>
      </c>
      <c r="FQ299" s="38">
        <f t="shared" si="377"/>
        <v>173544.26</v>
      </c>
      <c r="FR299" s="38">
        <f t="shared" si="377"/>
        <v>16017.92</v>
      </c>
      <c r="FS299" s="38">
        <f t="shared" si="377"/>
        <v>23461.03</v>
      </c>
      <c r="FT299" s="38">
        <f t="shared" si="377"/>
        <v>69524.26</v>
      </c>
      <c r="FU299" s="38">
        <f t="shared" si="377"/>
        <v>196437.74</v>
      </c>
      <c r="FV299" s="38">
        <f t="shared" si="377"/>
        <v>142093.44</v>
      </c>
      <c r="FW299" s="38">
        <f t="shared" si="377"/>
        <v>40131.27</v>
      </c>
      <c r="FX299" s="38">
        <f t="shared" si="377"/>
        <v>31759.3</v>
      </c>
      <c r="FY299" s="38">
        <f>FY285</f>
        <v>0</v>
      </c>
      <c r="FZ299" s="38"/>
      <c r="GA299" s="38"/>
      <c r="GB299" s="38"/>
      <c r="GC299" s="38"/>
      <c r="GD299" s="38"/>
      <c r="GE299" s="40"/>
      <c r="GF299" s="40"/>
      <c r="GG299" s="126"/>
    </row>
    <row r="300" spans="1:189" ht="15">
      <c r="A300" s="11" t="s">
        <v>664</v>
      </c>
      <c r="B300" s="2" t="s">
        <v>665</v>
      </c>
      <c r="C300" s="38">
        <f aca="true" t="shared" si="378" ref="C300:BN300">C286+C295</f>
        <v>35256773.01980464</v>
      </c>
      <c r="D300" s="38">
        <f t="shared" si="378"/>
        <v>208168322.25890487</v>
      </c>
      <c r="E300" s="38">
        <f t="shared" si="378"/>
        <v>31865289.739250414</v>
      </c>
      <c r="F300" s="38">
        <f t="shared" si="378"/>
        <v>70424487.6588935</v>
      </c>
      <c r="G300" s="38">
        <f t="shared" si="378"/>
        <v>4994060.831819812</v>
      </c>
      <c r="H300" s="38">
        <f t="shared" si="378"/>
        <v>4160715.88701569</v>
      </c>
      <c r="I300" s="38">
        <f t="shared" si="378"/>
        <v>51446276.48097288</v>
      </c>
      <c r="J300" s="38">
        <f t="shared" si="378"/>
        <v>9713750.463883337</v>
      </c>
      <c r="K300" s="38">
        <f t="shared" si="378"/>
        <v>1857453.0826269195</v>
      </c>
      <c r="L300" s="38">
        <f t="shared" si="378"/>
        <v>10090427.52245196</v>
      </c>
      <c r="M300" s="38">
        <f t="shared" si="378"/>
        <v>7928574.383826847</v>
      </c>
      <c r="N300" s="38">
        <f t="shared" si="378"/>
        <v>200395114.9333889</v>
      </c>
      <c r="O300" s="38">
        <f t="shared" si="378"/>
        <v>59046111.623079546</v>
      </c>
      <c r="P300" s="38">
        <f t="shared" si="378"/>
        <v>1250511.312593367</v>
      </c>
      <c r="Q300" s="38">
        <f t="shared" si="378"/>
        <v>197102183.64092213</v>
      </c>
      <c r="R300" s="38">
        <f t="shared" si="378"/>
        <v>2462217.489401779</v>
      </c>
      <c r="S300" s="38">
        <f t="shared" si="378"/>
        <v>3236639.4644141085</v>
      </c>
      <c r="T300" s="38">
        <f t="shared" si="378"/>
        <v>1054772.4716344625</v>
      </c>
      <c r="U300" s="38">
        <f t="shared" si="378"/>
        <v>644909.9068388608</v>
      </c>
      <c r="V300" s="38">
        <f t="shared" si="378"/>
        <v>1674266.4674010058</v>
      </c>
      <c r="W300" s="38">
        <f t="shared" si="378"/>
        <v>1817538.953357768</v>
      </c>
      <c r="X300" s="38">
        <f t="shared" si="378"/>
        <v>495827.6999703794</v>
      </c>
      <c r="Y300" s="38">
        <f t="shared" si="378"/>
        <v>2607695.5630869092</v>
      </c>
      <c r="Z300" s="38">
        <f t="shared" si="378"/>
        <v>1900131.5685898657</v>
      </c>
      <c r="AA300" s="38">
        <f t="shared" si="378"/>
        <v>103816213.93370856</v>
      </c>
      <c r="AB300" s="38">
        <f t="shared" si="378"/>
        <v>56594415.218034804</v>
      </c>
      <c r="AC300" s="38">
        <f t="shared" si="378"/>
        <v>3183248.390141597</v>
      </c>
      <c r="AD300" s="38">
        <f t="shared" si="378"/>
        <v>3726713.2912962744</v>
      </c>
      <c r="AE300" s="38">
        <f t="shared" si="378"/>
        <v>863022.9029388666</v>
      </c>
      <c r="AF300" s="38">
        <f t="shared" si="378"/>
        <v>1185419.0488404732</v>
      </c>
      <c r="AG300" s="38">
        <f t="shared" si="378"/>
        <v>-3.4924596548080444E-10</v>
      </c>
      <c r="AH300" s="38">
        <f t="shared" si="378"/>
        <v>6197695.391102547</v>
      </c>
      <c r="AI300" s="38">
        <f t="shared" si="378"/>
        <v>2442718.43410908</v>
      </c>
      <c r="AJ300" s="38">
        <f t="shared" si="378"/>
        <v>1762759.2860073014</v>
      </c>
      <c r="AK300" s="38">
        <f t="shared" si="378"/>
        <v>1206252.8823592896</v>
      </c>
      <c r="AL300" s="38">
        <f t="shared" si="378"/>
        <v>622436.2674605194</v>
      </c>
      <c r="AM300" s="38">
        <f t="shared" si="378"/>
        <v>2810317.582664803</v>
      </c>
      <c r="AN300" s="38">
        <f t="shared" si="378"/>
        <v>774268.6171110605</v>
      </c>
      <c r="AO300" s="38">
        <f t="shared" si="378"/>
        <v>20408729.28360805</v>
      </c>
      <c r="AP300" s="38">
        <f t="shared" si="378"/>
        <v>238089089.1340715</v>
      </c>
      <c r="AQ300" s="38">
        <f t="shared" si="378"/>
        <v>960558.8308739064</v>
      </c>
      <c r="AR300" s="38">
        <f t="shared" si="378"/>
        <v>246673470.85291323</v>
      </c>
      <c r="AS300" s="38">
        <f t="shared" si="378"/>
        <v>9683344.135625357</v>
      </c>
      <c r="AT300" s="38">
        <f t="shared" si="378"/>
        <v>11600610.980145922</v>
      </c>
      <c r="AU300" s="38">
        <f t="shared" si="378"/>
        <v>2387953.651194769</v>
      </c>
      <c r="AV300" s="38">
        <f t="shared" si="378"/>
        <v>2359464.2708058977</v>
      </c>
      <c r="AW300" s="38">
        <f t="shared" si="378"/>
        <v>1880016.3860395288</v>
      </c>
      <c r="AX300" s="38">
        <f t="shared" si="378"/>
        <v>389265.18869699724</v>
      </c>
      <c r="AY300" s="38">
        <f t="shared" si="378"/>
        <v>3125954.499074043</v>
      </c>
      <c r="AZ300" s="38">
        <f t="shared" si="378"/>
        <v>56638150.1950562</v>
      </c>
      <c r="BA300" s="38">
        <f t="shared" si="378"/>
        <v>45588816.2384117</v>
      </c>
      <c r="BB300" s="38">
        <f t="shared" si="378"/>
        <v>41542584.05639807</v>
      </c>
      <c r="BC300" s="38">
        <f t="shared" si="378"/>
        <v>117618706.13785517</v>
      </c>
      <c r="BD300" s="38">
        <f t="shared" si="378"/>
        <v>16063002.828424469</v>
      </c>
      <c r="BE300" s="38">
        <f t="shared" si="378"/>
        <v>6610639.776997385</v>
      </c>
      <c r="BF300" s="38">
        <f t="shared" si="378"/>
        <v>99244508.864863</v>
      </c>
      <c r="BG300" s="38">
        <f t="shared" si="378"/>
        <v>5703774.9530565655</v>
      </c>
      <c r="BH300" s="38">
        <f t="shared" si="378"/>
        <v>3678900.324751332</v>
      </c>
      <c r="BI300" s="38">
        <f t="shared" si="378"/>
        <v>2007586.0863793495</v>
      </c>
      <c r="BJ300" s="38">
        <f t="shared" si="378"/>
        <v>24094377.81318077</v>
      </c>
      <c r="BK300" s="38">
        <f t="shared" si="378"/>
        <v>69997878.82876143</v>
      </c>
      <c r="BL300" s="38">
        <f t="shared" si="378"/>
        <v>1835487.9678294996</v>
      </c>
      <c r="BM300" s="38">
        <f t="shared" si="378"/>
        <v>2338511.391778753</v>
      </c>
      <c r="BN300" s="38">
        <f t="shared" si="378"/>
        <v>16270886.413404025</v>
      </c>
      <c r="BO300" s="38">
        <f aca="true" t="shared" si="379" ref="BO300:DZ300">BO286+BO295</f>
        <v>7548836.247065072</v>
      </c>
      <c r="BP300" s="38">
        <f t="shared" si="379"/>
        <v>745914.5288138498</v>
      </c>
      <c r="BQ300" s="38">
        <f t="shared" si="379"/>
        <v>11179225.669668898</v>
      </c>
      <c r="BR300" s="38">
        <f t="shared" si="379"/>
        <v>21513822.736723073</v>
      </c>
      <c r="BS300" s="38">
        <f t="shared" si="379"/>
        <v>4524227.40732391</v>
      </c>
      <c r="BT300" s="38">
        <f t="shared" si="379"/>
        <v>1600421.2755493056</v>
      </c>
      <c r="BU300" s="38">
        <f t="shared" si="379"/>
        <v>-2.1827872842550278E-10</v>
      </c>
      <c r="BV300" s="38">
        <f t="shared" si="379"/>
        <v>1373726.3893535065</v>
      </c>
      <c r="BW300" s="38">
        <f t="shared" si="379"/>
        <v>1745060.8422091394</v>
      </c>
      <c r="BX300" s="38">
        <f t="shared" si="379"/>
        <v>66208.24881866592</v>
      </c>
      <c r="BY300" s="38">
        <f t="shared" si="379"/>
        <v>1821384.3733551763</v>
      </c>
      <c r="BZ300" s="38">
        <f t="shared" si="379"/>
        <v>1064576.4090420695</v>
      </c>
      <c r="CA300" s="38">
        <f t="shared" si="379"/>
        <v>962260.4779138165</v>
      </c>
      <c r="CB300" s="38">
        <f t="shared" si="379"/>
        <v>315149595.3265474</v>
      </c>
      <c r="CC300" s="38">
        <f t="shared" si="379"/>
        <v>1288409.6757415065</v>
      </c>
      <c r="CD300" s="38">
        <f t="shared" si="379"/>
        <v>576899.5260899771</v>
      </c>
      <c r="CE300" s="38">
        <f t="shared" si="379"/>
        <v>1045577.8254366021</v>
      </c>
      <c r="CF300" s="38">
        <f t="shared" si="379"/>
        <v>952371.0349861048</v>
      </c>
      <c r="CG300" s="38">
        <f t="shared" si="379"/>
        <v>1404376.3948864779</v>
      </c>
      <c r="CH300" s="38">
        <f t="shared" si="379"/>
        <v>1064454.5743257918</v>
      </c>
      <c r="CI300" s="38">
        <f t="shared" si="379"/>
        <v>2726306.07766253</v>
      </c>
      <c r="CJ300" s="38">
        <f t="shared" si="379"/>
        <v>4586901.185627453</v>
      </c>
      <c r="CK300" s="38">
        <f t="shared" si="379"/>
        <v>16922526.432304066</v>
      </c>
      <c r="CL300" s="38">
        <f t="shared" si="379"/>
        <v>6137068.012905588</v>
      </c>
      <c r="CM300" s="38">
        <f t="shared" si="379"/>
        <v>4189163.53250903</v>
      </c>
      <c r="CN300" s="38">
        <f t="shared" si="379"/>
        <v>92133928.38492173</v>
      </c>
      <c r="CO300" s="38">
        <f t="shared" si="379"/>
        <v>59442425.06753292</v>
      </c>
      <c r="CP300" s="38">
        <f t="shared" si="379"/>
        <v>0</v>
      </c>
      <c r="CQ300" s="38">
        <f t="shared" si="379"/>
        <v>7563579.007976512</v>
      </c>
      <c r="CR300" s="38">
        <f t="shared" si="379"/>
        <v>1479177.3318445266</v>
      </c>
      <c r="CS300" s="38">
        <f t="shared" si="379"/>
        <v>1553384.0853789065</v>
      </c>
      <c r="CT300" s="38">
        <f t="shared" si="379"/>
        <v>865776.4807785223</v>
      </c>
      <c r="CU300" s="38">
        <f t="shared" si="379"/>
        <v>2353814.9855023553</v>
      </c>
      <c r="CV300" s="38">
        <f t="shared" si="379"/>
        <v>499098.43081841286</v>
      </c>
      <c r="CW300" s="38">
        <f t="shared" si="379"/>
        <v>876612.9202567202</v>
      </c>
      <c r="CX300" s="38">
        <f t="shared" si="379"/>
        <v>2256860.101234841</v>
      </c>
      <c r="CY300" s="38">
        <f t="shared" si="379"/>
        <v>1250361.8082017782</v>
      </c>
      <c r="CZ300" s="38">
        <f t="shared" si="379"/>
        <v>9168794.291906562</v>
      </c>
      <c r="DA300" s="38">
        <f t="shared" si="379"/>
        <v>1634582.1646878154</v>
      </c>
      <c r="DB300" s="38">
        <f t="shared" si="379"/>
        <v>2129899.349421488</v>
      </c>
      <c r="DC300" s="38">
        <f t="shared" si="379"/>
        <v>684362.7028195236</v>
      </c>
      <c r="DD300" s="38">
        <f t="shared" si="379"/>
        <v>0</v>
      </c>
      <c r="DE300" s="38">
        <f t="shared" si="379"/>
        <v>403000.1968222247</v>
      </c>
      <c r="DF300" s="38">
        <f t="shared" si="379"/>
        <v>80991479.51226774</v>
      </c>
      <c r="DG300" s="38">
        <f t="shared" si="379"/>
        <v>397686.8157177431</v>
      </c>
      <c r="DH300" s="38">
        <f t="shared" si="379"/>
        <v>3075911.7004019655</v>
      </c>
      <c r="DI300" s="38">
        <f t="shared" si="379"/>
        <v>7636387.859040024</v>
      </c>
      <c r="DJ300" s="38">
        <f t="shared" si="379"/>
        <v>3216681.9150543315</v>
      </c>
      <c r="DK300" s="38">
        <f t="shared" si="379"/>
        <v>2089811.898032045</v>
      </c>
      <c r="DL300" s="38">
        <f t="shared" si="379"/>
        <v>26313000.76147071</v>
      </c>
      <c r="DM300" s="38">
        <f t="shared" si="379"/>
        <v>1904594.5562865098</v>
      </c>
      <c r="DN300" s="38">
        <f t="shared" si="379"/>
        <v>4396537.3660364635</v>
      </c>
      <c r="DO300" s="38">
        <f t="shared" si="379"/>
        <v>13759900.455711523</v>
      </c>
      <c r="DP300" s="38">
        <f t="shared" si="379"/>
        <v>1722357.794732812</v>
      </c>
      <c r="DQ300" s="38">
        <f t="shared" si="379"/>
        <v>2378674.1001819298</v>
      </c>
      <c r="DR300" s="38">
        <f t="shared" si="379"/>
        <v>7183507.983266815</v>
      </c>
      <c r="DS300" s="38">
        <f t="shared" si="379"/>
        <v>4918544.459127814</v>
      </c>
      <c r="DT300" s="38">
        <f t="shared" si="379"/>
        <v>1776589.1688291936</v>
      </c>
      <c r="DU300" s="38">
        <f t="shared" si="379"/>
        <v>2491291.720928723</v>
      </c>
      <c r="DV300" s="38">
        <f t="shared" si="379"/>
        <v>1925371.9658738787</v>
      </c>
      <c r="DW300" s="38">
        <f t="shared" si="379"/>
        <v>2477988.584417361</v>
      </c>
      <c r="DX300" s="38">
        <f t="shared" si="379"/>
        <v>1276238.3096441173</v>
      </c>
      <c r="DY300" s="38">
        <f t="shared" si="379"/>
        <v>1366726.2783428172</v>
      </c>
      <c r="DZ300" s="38">
        <f t="shared" si="379"/>
        <v>5229358.12256593</v>
      </c>
      <c r="EA300" s="38">
        <f aca="true" t="shared" si="380" ref="EA300:FX300">EA286+EA295</f>
        <v>0</v>
      </c>
      <c r="EB300" s="38">
        <f t="shared" si="380"/>
        <v>2581195.614969561</v>
      </c>
      <c r="EC300" s="38">
        <f t="shared" si="380"/>
        <v>1715798.8304681694</v>
      </c>
      <c r="ED300" s="38">
        <f t="shared" si="380"/>
        <v>2081027.4687981405</v>
      </c>
      <c r="EE300" s="38">
        <f t="shared" si="380"/>
        <v>1807413.1197165346</v>
      </c>
      <c r="EF300" s="38">
        <f t="shared" si="380"/>
        <v>8348190.345895386</v>
      </c>
      <c r="EG300" s="38">
        <f t="shared" si="380"/>
        <v>1765095.9112526174</v>
      </c>
      <c r="EH300" s="38">
        <f t="shared" si="380"/>
        <v>1791623.9266389792</v>
      </c>
      <c r="EI300" s="38">
        <f t="shared" si="380"/>
        <v>81210922.6896316</v>
      </c>
      <c r="EJ300" s="38">
        <f t="shared" si="380"/>
        <v>36358527.9820835</v>
      </c>
      <c r="EK300" s="38">
        <f t="shared" si="380"/>
        <v>-4.3655745685100555E-10</v>
      </c>
      <c r="EL300" s="38">
        <f t="shared" si="380"/>
        <v>2125637.9973999346</v>
      </c>
      <c r="EM300" s="38">
        <f t="shared" si="380"/>
        <v>2283880.956014543</v>
      </c>
      <c r="EN300" s="38">
        <f t="shared" si="380"/>
        <v>6110387.0993478205</v>
      </c>
      <c r="EO300" s="38">
        <f t="shared" si="380"/>
        <v>2300549.1652635913</v>
      </c>
      <c r="EP300" s="38">
        <f t="shared" si="380"/>
        <v>1097752.3989475989</v>
      </c>
      <c r="EQ300" s="38">
        <f t="shared" si="380"/>
        <v>4777349.0744819725</v>
      </c>
      <c r="ER300" s="38">
        <f t="shared" si="380"/>
        <v>453253.52289618563</v>
      </c>
      <c r="ES300" s="38">
        <f t="shared" si="380"/>
        <v>979824.2728709462</v>
      </c>
      <c r="ET300" s="38">
        <f t="shared" si="380"/>
        <v>1503423.5527059557</v>
      </c>
      <c r="EU300" s="38">
        <f t="shared" si="380"/>
        <v>3508688.4606979555</v>
      </c>
      <c r="EV300" s="38">
        <f t="shared" si="380"/>
        <v>372959.5002204585</v>
      </c>
      <c r="EW300" s="38">
        <f t="shared" si="380"/>
        <v>1373577.6008230268</v>
      </c>
      <c r="EX300" s="38">
        <f t="shared" si="380"/>
        <v>2300158.4722234313</v>
      </c>
      <c r="EY300" s="38">
        <f t="shared" si="380"/>
        <v>4623001.706807368</v>
      </c>
      <c r="EZ300" s="38">
        <f t="shared" si="380"/>
        <v>776902.7149019674</v>
      </c>
      <c r="FA300" s="38">
        <f t="shared" si="380"/>
        <v>1964729.299892874</v>
      </c>
      <c r="FB300" s="38">
        <f t="shared" si="380"/>
        <v>238000.522759708</v>
      </c>
      <c r="FC300" s="38">
        <f t="shared" si="380"/>
        <v>10339307.096567633</v>
      </c>
      <c r="FD300" s="38">
        <f t="shared" si="380"/>
        <v>1908660.7449588066</v>
      </c>
      <c r="FE300" s="38">
        <f t="shared" si="380"/>
        <v>701084.138747725</v>
      </c>
      <c r="FF300" s="38">
        <f t="shared" si="380"/>
        <v>1512158.1409554523</v>
      </c>
      <c r="FG300" s="38">
        <f t="shared" si="380"/>
        <v>1123937.3027249698</v>
      </c>
      <c r="FH300" s="38">
        <f t="shared" si="380"/>
        <v>659670.7305239593</v>
      </c>
      <c r="FI300" s="38">
        <f t="shared" si="380"/>
        <v>5717704.659475724</v>
      </c>
      <c r="FJ300" s="38">
        <f t="shared" si="380"/>
        <v>5831821.765747923</v>
      </c>
      <c r="FK300" s="38">
        <f t="shared" si="380"/>
        <v>8993784.6150036</v>
      </c>
      <c r="FL300" s="38">
        <f t="shared" si="380"/>
        <v>13053348.534990799</v>
      </c>
      <c r="FM300" s="38">
        <f t="shared" si="380"/>
        <v>13542493.69133345</v>
      </c>
      <c r="FN300" s="38">
        <f t="shared" si="380"/>
        <v>91951188.37026025</v>
      </c>
      <c r="FO300" s="38">
        <f t="shared" si="380"/>
        <v>2302738.3832611665</v>
      </c>
      <c r="FP300" s="38">
        <f t="shared" si="380"/>
        <v>10668923.384502927</v>
      </c>
      <c r="FQ300" s="38">
        <f t="shared" si="380"/>
        <v>2721394.4855045145</v>
      </c>
      <c r="FR300" s="38">
        <f t="shared" si="380"/>
        <v>1367924.8707559886</v>
      </c>
      <c r="FS300" s="38">
        <f t="shared" si="380"/>
        <v>1335815.0030024059</v>
      </c>
      <c r="FT300" s="38">
        <f t="shared" si="380"/>
        <v>0</v>
      </c>
      <c r="FU300" s="38">
        <f t="shared" si="380"/>
        <v>3059762.9143053778</v>
      </c>
      <c r="FV300" s="38">
        <f t="shared" si="380"/>
        <v>2786439.0527657643</v>
      </c>
      <c r="FW300" s="38">
        <f t="shared" si="380"/>
        <v>1131949.1909744681</v>
      </c>
      <c r="FX300" s="38">
        <f t="shared" si="380"/>
        <v>645930.5491798272</v>
      </c>
      <c r="FY300" s="38">
        <f>FY286-FY295</f>
        <v>63529989.050000004</v>
      </c>
      <c r="FZ300" s="38"/>
      <c r="GA300" s="38"/>
      <c r="GB300" s="38"/>
      <c r="GC300" s="38"/>
      <c r="GD300" s="38"/>
      <c r="GE300" s="40"/>
      <c r="GF300" s="40"/>
      <c r="GG300" s="129"/>
    </row>
    <row r="301" spans="1:189" ht="15">
      <c r="A301" s="40"/>
      <c r="B301" s="2" t="s">
        <v>666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9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F301" s="40"/>
      <c r="GG301" s="126"/>
    </row>
    <row r="302" spans="1:189" ht="15">
      <c r="A302" s="40"/>
      <c r="B302" s="130" t="s">
        <v>667</v>
      </c>
      <c r="C302" s="38">
        <f>-C287</f>
        <v>0</v>
      </c>
      <c r="D302" s="38">
        <f aca="true" t="shared" si="381" ref="D302:BO302">-D287</f>
        <v>0</v>
      </c>
      <c r="E302" s="38">
        <f t="shared" si="381"/>
        <v>0</v>
      </c>
      <c r="F302" s="38">
        <f t="shared" si="381"/>
        <v>0</v>
      </c>
      <c r="G302" s="38">
        <f t="shared" si="381"/>
        <v>0</v>
      </c>
      <c r="H302" s="38">
        <f t="shared" si="381"/>
        <v>0</v>
      </c>
      <c r="I302" s="38">
        <f t="shared" si="381"/>
        <v>0</v>
      </c>
      <c r="J302" s="38">
        <f t="shared" si="381"/>
        <v>0</v>
      </c>
      <c r="K302" s="38">
        <f t="shared" si="381"/>
        <v>0</v>
      </c>
      <c r="L302" s="38">
        <f t="shared" si="381"/>
        <v>0</v>
      </c>
      <c r="M302" s="38">
        <f t="shared" si="381"/>
        <v>0</v>
      </c>
      <c r="N302" s="38">
        <f t="shared" si="381"/>
        <v>0</v>
      </c>
      <c r="O302" s="38">
        <f t="shared" si="381"/>
        <v>0</v>
      </c>
      <c r="P302" s="38">
        <f t="shared" si="381"/>
        <v>0</v>
      </c>
      <c r="Q302" s="38">
        <f t="shared" si="381"/>
        <v>0</v>
      </c>
      <c r="R302" s="38">
        <f t="shared" si="381"/>
        <v>0</v>
      </c>
      <c r="S302" s="38">
        <f t="shared" si="381"/>
        <v>0</v>
      </c>
      <c r="T302" s="38">
        <f t="shared" si="381"/>
        <v>0</v>
      </c>
      <c r="U302" s="38">
        <f t="shared" si="381"/>
        <v>0</v>
      </c>
      <c r="V302" s="38">
        <f t="shared" si="381"/>
        <v>0</v>
      </c>
      <c r="W302" s="38">
        <f t="shared" si="381"/>
        <v>0</v>
      </c>
      <c r="X302" s="38">
        <f t="shared" si="381"/>
        <v>0</v>
      </c>
      <c r="Y302" s="38">
        <f t="shared" si="381"/>
        <v>0</v>
      </c>
      <c r="Z302" s="38">
        <f t="shared" si="381"/>
        <v>0</v>
      </c>
      <c r="AA302" s="38">
        <f t="shared" si="381"/>
        <v>0</v>
      </c>
      <c r="AB302" s="38">
        <f t="shared" si="381"/>
        <v>0</v>
      </c>
      <c r="AC302" s="38">
        <f t="shared" si="381"/>
        <v>0</v>
      </c>
      <c r="AD302" s="38">
        <f t="shared" si="381"/>
        <v>0</v>
      </c>
      <c r="AE302" s="38">
        <f t="shared" si="381"/>
        <v>0</v>
      </c>
      <c r="AF302" s="38">
        <f t="shared" si="381"/>
        <v>0</v>
      </c>
      <c r="AG302" s="38">
        <f t="shared" si="381"/>
        <v>0</v>
      </c>
      <c r="AH302" s="38">
        <f t="shared" si="381"/>
        <v>0</v>
      </c>
      <c r="AI302" s="38">
        <f t="shared" si="381"/>
        <v>0</v>
      </c>
      <c r="AJ302" s="38">
        <f t="shared" si="381"/>
        <v>0</v>
      </c>
      <c r="AK302" s="38">
        <f t="shared" si="381"/>
        <v>0</v>
      </c>
      <c r="AL302" s="38">
        <f t="shared" si="381"/>
        <v>0</v>
      </c>
      <c r="AM302" s="38">
        <f t="shared" si="381"/>
        <v>0</v>
      </c>
      <c r="AN302" s="38">
        <f t="shared" si="381"/>
        <v>0</v>
      </c>
      <c r="AO302" s="38">
        <f t="shared" si="381"/>
        <v>0</v>
      </c>
      <c r="AP302" s="38">
        <f t="shared" si="381"/>
        <v>0</v>
      </c>
      <c r="AQ302" s="38">
        <f t="shared" si="381"/>
        <v>0</v>
      </c>
      <c r="AR302" s="38">
        <f t="shared" si="381"/>
        <v>0</v>
      </c>
      <c r="AS302" s="38">
        <f t="shared" si="381"/>
        <v>0</v>
      </c>
      <c r="AT302" s="38">
        <f t="shared" si="381"/>
        <v>0</v>
      </c>
      <c r="AU302" s="38">
        <f t="shared" si="381"/>
        <v>0</v>
      </c>
      <c r="AV302" s="38">
        <f t="shared" si="381"/>
        <v>0</v>
      </c>
      <c r="AW302" s="38">
        <f t="shared" si="381"/>
        <v>0</v>
      </c>
      <c r="AX302" s="38">
        <f t="shared" si="381"/>
        <v>0</v>
      </c>
      <c r="AY302" s="38">
        <f t="shared" si="381"/>
        <v>0</v>
      </c>
      <c r="AZ302" s="38">
        <f t="shared" si="381"/>
        <v>0</v>
      </c>
      <c r="BA302" s="38">
        <f t="shared" si="381"/>
        <v>0</v>
      </c>
      <c r="BB302" s="38">
        <f t="shared" si="381"/>
        <v>0</v>
      </c>
      <c r="BC302" s="38">
        <f t="shared" si="381"/>
        <v>0</v>
      </c>
      <c r="BD302" s="38">
        <f t="shared" si="381"/>
        <v>0</v>
      </c>
      <c r="BE302" s="38">
        <f t="shared" si="381"/>
        <v>0</v>
      </c>
      <c r="BF302" s="38">
        <f t="shared" si="381"/>
        <v>0</v>
      </c>
      <c r="BG302" s="38">
        <f t="shared" si="381"/>
        <v>0</v>
      </c>
      <c r="BH302" s="38">
        <f t="shared" si="381"/>
        <v>0</v>
      </c>
      <c r="BI302" s="38">
        <f t="shared" si="381"/>
        <v>0</v>
      </c>
      <c r="BJ302" s="38">
        <f t="shared" si="381"/>
        <v>0</v>
      </c>
      <c r="BK302" s="38">
        <f t="shared" si="381"/>
        <v>0</v>
      </c>
      <c r="BL302" s="38">
        <f t="shared" si="381"/>
        <v>0</v>
      </c>
      <c r="BM302" s="38">
        <f t="shared" si="381"/>
        <v>0</v>
      </c>
      <c r="BN302" s="38">
        <f t="shared" si="381"/>
        <v>0</v>
      </c>
      <c r="BO302" s="38">
        <f t="shared" si="381"/>
        <v>0</v>
      </c>
      <c r="BP302" s="38">
        <f aca="true" t="shared" si="382" ref="BP302:EA302">-BP287</f>
        <v>0</v>
      </c>
      <c r="BQ302" s="38">
        <f t="shared" si="382"/>
        <v>0</v>
      </c>
      <c r="BR302" s="38">
        <f t="shared" si="382"/>
        <v>0</v>
      </c>
      <c r="BS302" s="38">
        <f t="shared" si="382"/>
        <v>0</v>
      </c>
      <c r="BT302" s="38">
        <f t="shared" si="382"/>
        <v>0</v>
      </c>
      <c r="BU302" s="38">
        <f t="shared" si="382"/>
        <v>-115993.69</v>
      </c>
      <c r="BV302" s="38">
        <f t="shared" si="382"/>
        <v>0</v>
      </c>
      <c r="BW302" s="38">
        <f t="shared" si="382"/>
        <v>0</v>
      </c>
      <c r="BX302" s="38">
        <f t="shared" si="382"/>
        <v>0</v>
      </c>
      <c r="BY302" s="38">
        <f t="shared" si="382"/>
        <v>0</v>
      </c>
      <c r="BZ302" s="38">
        <f t="shared" si="382"/>
        <v>0</v>
      </c>
      <c r="CA302" s="38">
        <f t="shared" si="382"/>
        <v>0</v>
      </c>
      <c r="CB302" s="38">
        <f t="shared" si="382"/>
        <v>0</v>
      </c>
      <c r="CC302" s="38">
        <f t="shared" si="382"/>
        <v>0</v>
      </c>
      <c r="CD302" s="38">
        <f t="shared" si="382"/>
        <v>0</v>
      </c>
      <c r="CE302" s="38">
        <f t="shared" si="382"/>
        <v>0</v>
      </c>
      <c r="CF302" s="38">
        <f t="shared" si="382"/>
        <v>0</v>
      </c>
      <c r="CG302" s="38">
        <f t="shared" si="382"/>
        <v>0</v>
      </c>
      <c r="CH302" s="38">
        <f t="shared" si="382"/>
        <v>0</v>
      </c>
      <c r="CI302" s="38">
        <f t="shared" si="382"/>
        <v>0</v>
      </c>
      <c r="CJ302" s="38">
        <f t="shared" si="382"/>
        <v>0</v>
      </c>
      <c r="CK302" s="38">
        <f t="shared" si="382"/>
        <v>0</v>
      </c>
      <c r="CL302" s="38">
        <f t="shared" si="382"/>
        <v>0</v>
      </c>
      <c r="CM302" s="38">
        <f t="shared" si="382"/>
        <v>0</v>
      </c>
      <c r="CN302" s="38">
        <f t="shared" si="382"/>
        <v>0</v>
      </c>
      <c r="CO302" s="38">
        <f t="shared" si="382"/>
        <v>0</v>
      </c>
      <c r="CP302" s="38">
        <f t="shared" si="382"/>
        <v>-231461.92076911218</v>
      </c>
      <c r="CQ302" s="38">
        <f t="shared" si="382"/>
        <v>0</v>
      </c>
      <c r="CR302" s="38">
        <f t="shared" si="382"/>
        <v>0</v>
      </c>
      <c r="CS302" s="38">
        <f t="shared" si="382"/>
        <v>0</v>
      </c>
      <c r="CT302" s="38">
        <f t="shared" si="382"/>
        <v>0</v>
      </c>
      <c r="CU302" s="38">
        <f t="shared" si="382"/>
        <v>0</v>
      </c>
      <c r="CV302" s="38">
        <f t="shared" si="382"/>
        <v>0</v>
      </c>
      <c r="CW302" s="38">
        <f t="shared" si="382"/>
        <v>0</v>
      </c>
      <c r="CX302" s="38">
        <f t="shared" si="382"/>
        <v>0</v>
      </c>
      <c r="CY302" s="38">
        <f t="shared" si="382"/>
        <v>0</v>
      </c>
      <c r="CZ302" s="38">
        <f t="shared" si="382"/>
        <v>0</v>
      </c>
      <c r="DA302" s="38">
        <f t="shared" si="382"/>
        <v>0</v>
      </c>
      <c r="DB302" s="38">
        <f t="shared" si="382"/>
        <v>0</v>
      </c>
      <c r="DC302" s="38">
        <f t="shared" si="382"/>
        <v>0</v>
      </c>
      <c r="DD302" s="38">
        <f t="shared" si="382"/>
        <v>0</v>
      </c>
      <c r="DE302" s="38">
        <f t="shared" si="382"/>
        <v>0</v>
      </c>
      <c r="DF302" s="38">
        <f t="shared" si="382"/>
        <v>0</v>
      </c>
      <c r="DG302" s="38">
        <f t="shared" si="382"/>
        <v>0</v>
      </c>
      <c r="DH302" s="38">
        <f t="shared" si="382"/>
        <v>0</v>
      </c>
      <c r="DI302" s="38">
        <f t="shared" si="382"/>
        <v>0</v>
      </c>
      <c r="DJ302" s="38">
        <f t="shared" si="382"/>
        <v>0</v>
      </c>
      <c r="DK302" s="38">
        <f t="shared" si="382"/>
        <v>0</v>
      </c>
      <c r="DL302" s="38">
        <f t="shared" si="382"/>
        <v>0</v>
      </c>
      <c r="DM302" s="38">
        <f t="shared" si="382"/>
        <v>0</v>
      </c>
      <c r="DN302" s="38">
        <f t="shared" si="382"/>
        <v>0</v>
      </c>
      <c r="DO302" s="38">
        <f t="shared" si="382"/>
        <v>0</v>
      </c>
      <c r="DP302" s="38">
        <f t="shared" si="382"/>
        <v>0</v>
      </c>
      <c r="DQ302" s="38">
        <f t="shared" si="382"/>
        <v>0</v>
      </c>
      <c r="DR302" s="38">
        <f t="shared" si="382"/>
        <v>0</v>
      </c>
      <c r="DS302" s="38">
        <f t="shared" si="382"/>
        <v>0</v>
      </c>
      <c r="DT302" s="38">
        <f t="shared" si="382"/>
        <v>0</v>
      </c>
      <c r="DU302" s="38">
        <f t="shared" si="382"/>
        <v>0</v>
      </c>
      <c r="DV302" s="38">
        <f t="shared" si="382"/>
        <v>0</v>
      </c>
      <c r="DW302" s="38">
        <f t="shared" si="382"/>
        <v>0</v>
      </c>
      <c r="DX302" s="38">
        <f t="shared" si="382"/>
        <v>0</v>
      </c>
      <c r="DY302" s="38">
        <f t="shared" si="382"/>
        <v>0</v>
      </c>
      <c r="DZ302" s="38">
        <f t="shared" si="382"/>
        <v>0</v>
      </c>
      <c r="EA302" s="38">
        <f t="shared" si="382"/>
        <v>-310201.2</v>
      </c>
      <c r="EB302" s="38">
        <f aca="true" t="shared" si="383" ref="EB302:FX302">-EB287</f>
        <v>0</v>
      </c>
      <c r="EC302" s="38">
        <f t="shared" si="383"/>
        <v>0</v>
      </c>
      <c r="ED302" s="38">
        <f t="shared" si="383"/>
        <v>0</v>
      </c>
      <c r="EE302" s="38">
        <f t="shared" si="383"/>
        <v>0</v>
      </c>
      <c r="EF302" s="38">
        <f t="shared" si="383"/>
        <v>0</v>
      </c>
      <c r="EG302" s="38">
        <f t="shared" si="383"/>
        <v>0</v>
      </c>
      <c r="EH302" s="38">
        <f t="shared" si="383"/>
        <v>0</v>
      </c>
      <c r="EI302" s="38">
        <f t="shared" si="383"/>
        <v>0</v>
      </c>
      <c r="EJ302" s="38">
        <f t="shared" si="383"/>
        <v>0</v>
      </c>
      <c r="EK302" s="38">
        <f t="shared" si="383"/>
        <v>0</v>
      </c>
      <c r="EL302" s="38">
        <f t="shared" si="383"/>
        <v>0</v>
      </c>
      <c r="EM302" s="38">
        <f t="shared" si="383"/>
        <v>0</v>
      </c>
      <c r="EN302" s="38">
        <f t="shared" si="383"/>
        <v>0</v>
      </c>
      <c r="EO302" s="38">
        <f t="shared" si="383"/>
        <v>0</v>
      </c>
      <c r="EP302" s="38">
        <f t="shared" si="383"/>
        <v>0</v>
      </c>
      <c r="EQ302" s="38">
        <f t="shared" si="383"/>
        <v>0</v>
      </c>
      <c r="ER302" s="38">
        <f t="shared" si="383"/>
        <v>0</v>
      </c>
      <c r="ES302" s="38">
        <f t="shared" si="383"/>
        <v>0</v>
      </c>
      <c r="ET302" s="38">
        <f t="shared" si="383"/>
        <v>0</v>
      </c>
      <c r="EU302" s="38">
        <f t="shared" si="383"/>
        <v>0</v>
      </c>
      <c r="EV302" s="38">
        <f t="shared" si="383"/>
        <v>0</v>
      </c>
      <c r="EW302" s="38">
        <f t="shared" si="383"/>
        <v>0</v>
      </c>
      <c r="EX302" s="38">
        <f t="shared" si="383"/>
        <v>0</v>
      </c>
      <c r="EY302" s="38">
        <f t="shared" si="383"/>
        <v>0</v>
      </c>
      <c r="EZ302" s="38">
        <f t="shared" si="383"/>
        <v>0</v>
      </c>
      <c r="FA302" s="38">
        <f t="shared" si="383"/>
        <v>0</v>
      </c>
      <c r="FB302" s="38">
        <f t="shared" si="383"/>
        <v>0</v>
      </c>
      <c r="FC302" s="38">
        <f t="shared" si="383"/>
        <v>0</v>
      </c>
      <c r="FD302" s="38">
        <f t="shared" si="383"/>
        <v>0</v>
      </c>
      <c r="FE302" s="38">
        <f t="shared" si="383"/>
        <v>0</v>
      </c>
      <c r="FF302" s="38">
        <f t="shared" si="383"/>
        <v>0</v>
      </c>
      <c r="FG302" s="38">
        <f t="shared" si="383"/>
        <v>0</v>
      </c>
      <c r="FH302" s="38">
        <f t="shared" si="383"/>
        <v>0</v>
      </c>
      <c r="FI302" s="38">
        <f t="shared" si="383"/>
        <v>0</v>
      </c>
      <c r="FJ302" s="38">
        <f t="shared" si="383"/>
        <v>0</v>
      </c>
      <c r="FK302" s="38">
        <f t="shared" si="383"/>
        <v>0</v>
      </c>
      <c r="FL302" s="38">
        <f t="shared" si="383"/>
        <v>0</v>
      </c>
      <c r="FM302" s="38">
        <f t="shared" si="383"/>
        <v>0</v>
      </c>
      <c r="FN302" s="38">
        <f t="shared" si="383"/>
        <v>0</v>
      </c>
      <c r="FO302" s="38">
        <f t="shared" si="383"/>
        <v>0</v>
      </c>
      <c r="FP302" s="38">
        <f t="shared" si="383"/>
        <v>0</v>
      </c>
      <c r="FQ302" s="38">
        <f t="shared" si="383"/>
        <v>0</v>
      </c>
      <c r="FR302" s="38">
        <f t="shared" si="383"/>
        <v>0</v>
      </c>
      <c r="FS302" s="38">
        <f t="shared" si="383"/>
        <v>0</v>
      </c>
      <c r="FT302" s="38">
        <f t="shared" si="383"/>
        <v>-39.5399999999936</v>
      </c>
      <c r="FU302" s="38">
        <f t="shared" si="383"/>
        <v>0</v>
      </c>
      <c r="FV302" s="38">
        <f t="shared" si="383"/>
        <v>0</v>
      </c>
      <c r="FW302" s="38">
        <f t="shared" si="383"/>
        <v>0</v>
      </c>
      <c r="FX302" s="38">
        <f t="shared" si="383"/>
        <v>0</v>
      </c>
      <c r="FY302" s="38"/>
      <c r="FZ302" s="38"/>
      <c r="GA302" s="38"/>
      <c r="GB302" s="38"/>
      <c r="GC302" s="38"/>
      <c r="GD302" s="38"/>
      <c r="GF302" s="40"/>
      <c r="GG302" s="126"/>
    </row>
    <row r="303" spans="1:189" ht="15">
      <c r="A303" s="40"/>
      <c r="B303" s="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9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8"/>
      <c r="DM303" s="38"/>
      <c r="DN303" s="38"/>
      <c r="DO303" s="38"/>
      <c r="DP303" s="38"/>
      <c r="DQ303" s="38"/>
      <c r="DR303" s="38"/>
      <c r="DS303" s="38"/>
      <c r="DT303" s="38"/>
      <c r="DU303" s="38"/>
      <c r="DV303" s="38"/>
      <c r="DW303" s="38"/>
      <c r="DX303" s="38"/>
      <c r="DY303" s="38"/>
      <c r="DZ303" s="38"/>
      <c r="EA303" s="38"/>
      <c r="EB303" s="38"/>
      <c r="EC303" s="38"/>
      <c r="ED303" s="38"/>
      <c r="EE303" s="38"/>
      <c r="EF303" s="38"/>
      <c r="EG303" s="38"/>
      <c r="EH303" s="38"/>
      <c r="EI303" s="38"/>
      <c r="EJ303" s="38"/>
      <c r="EK303" s="38"/>
      <c r="EL303" s="38"/>
      <c r="EM303" s="38"/>
      <c r="EN303" s="38"/>
      <c r="EO303" s="38"/>
      <c r="EP303" s="38"/>
      <c r="EQ303" s="38"/>
      <c r="ER303" s="38"/>
      <c r="ES303" s="38"/>
      <c r="ET303" s="38"/>
      <c r="EU303" s="38"/>
      <c r="EV303" s="38"/>
      <c r="EW303" s="38"/>
      <c r="EX303" s="38"/>
      <c r="EY303" s="38"/>
      <c r="EZ303" s="38"/>
      <c r="FA303" s="38"/>
      <c r="FB303" s="38"/>
      <c r="FC303" s="38"/>
      <c r="FD303" s="38"/>
      <c r="FE303" s="38"/>
      <c r="FF303" s="38"/>
      <c r="FG303" s="38"/>
      <c r="FH303" s="38"/>
      <c r="FI303" s="38"/>
      <c r="FJ303" s="38"/>
      <c r="FK303" s="38"/>
      <c r="FL303" s="38"/>
      <c r="FM303" s="38"/>
      <c r="FN303" s="38"/>
      <c r="FO303" s="38"/>
      <c r="FP303" s="38"/>
      <c r="FQ303" s="38"/>
      <c r="FR303" s="38"/>
      <c r="FS303" s="38"/>
      <c r="FT303" s="38"/>
      <c r="FU303" s="38"/>
      <c r="FV303" s="38"/>
      <c r="FW303" s="38"/>
      <c r="FX303" s="38"/>
      <c r="FY303" s="38"/>
      <c r="FZ303" s="38"/>
      <c r="GA303" s="38"/>
      <c r="GB303" s="38"/>
      <c r="GC303" s="38"/>
      <c r="GD303" s="38"/>
      <c r="GG303" s="126"/>
    </row>
    <row r="304" spans="1:189" ht="15.75">
      <c r="A304" s="11" t="s">
        <v>394</v>
      </c>
      <c r="B304" s="36" t="s">
        <v>668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5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4"/>
      <c r="CY304" s="94"/>
      <c r="CZ304" s="94"/>
      <c r="DA304" s="94"/>
      <c r="DB304" s="94"/>
      <c r="DC304" s="94"/>
      <c r="DD304" s="94"/>
      <c r="DE304" s="94"/>
      <c r="DF304" s="94"/>
      <c r="DG304" s="94"/>
      <c r="DH304" s="94"/>
      <c r="DI304" s="94"/>
      <c r="DJ304" s="94"/>
      <c r="DK304" s="94"/>
      <c r="DL304" s="94"/>
      <c r="DM304" s="94"/>
      <c r="DN304" s="94"/>
      <c r="DO304" s="94"/>
      <c r="DP304" s="94"/>
      <c r="DQ304" s="94"/>
      <c r="DR304" s="94"/>
      <c r="DS304" s="94"/>
      <c r="DT304" s="94"/>
      <c r="DU304" s="94"/>
      <c r="DV304" s="94"/>
      <c r="DW304" s="94"/>
      <c r="DX304" s="94"/>
      <c r="DY304" s="94"/>
      <c r="DZ304" s="94"/>
      <c r="EA304" s="94"/>
      <c r="EB304" s="94"/>
      <c r="EC304" s="94"/>
      <c r="ED304" s="94"/>
      <c r="EE304" s="94"/>
      <c r="EF304" s="94"/>
      <c r="EG304" s="94"/>
      <c r="EH304" s="94"/>
      <c r="EI304" s="94"/>
      <c r="EJ304" s="94"/>
      <c r="EK304" s="94"/>
      <c r="EL304" s="94"/>
      <c r="EM304" s="94"/>
      <c r="EN304" s="94"/>
      <c r="EO304" s="94"/>
      <c r="EP304" s="94"/>
      <c r="EQ304" s="94"/>
      <c r="ER304" s="94"/>
      <c r="ES304" s="94"/>
      <c r="ET304" s="94"/>
      <c r="EU304" s="94"/>
      <c r="EV304" s="94"/>
      <c r="EW304" s="94"/>
      <c r="EX304" s="94"/>
      <c r="EY304" s="94"/>
      <c r="EZ304" s="94"/>
      <c r="FA304" s="94"/>
      <c r="FB304" s="94"/>
      <c r="FC304" s="94"/>
      <c r="FD304" s="94"/>
      <c r="FE304" s="94"/>
      <c r="FF304" s="94"/>
      <c r="FG304" s="94"/>
      <c r="FH304" s="94"/>
      <c r="FI304" s="94"/>
      <c r="FJ304" s="94"/>
      <c r="FK304" s="94"/>
      <c r="FL304" s="94"/>
      <c r="FM304" s="94"/>
      <c r="FN304" s="94"/>
      <c r="FO304" s="94"/>
      <c r="FP304" s="94"/>
      <c r="FQ304" s="94"/>
      <c r="FR304" s="94"/>
      <c r="FS304" s="94"/>
      <c r="FT304" s="94"/>
      <c r="FU304" s="94"/>
      <c r="FV304" s="94"/>
      <c r="FW304" s="94"/>
      <c r="FX304" s="94"/>
      <c r="FY304" s="94"/>
      <c r="FZ304" s="38"/>
      <c r="GA304" s="38"/>
      <c r="GB304" s="38"/>
      <c r="GC304" s="38"/>
      <c r="GD304" s="38"/>
      <c r="GG304" s="131"/>
    </row>
    <row r="305" spans="1:189" ht="15">
      <c r="A305" s="11" t="s">
        <v>669</v>
      </c>
      <c r="B305" s="2" t="s">
        <v>670</v>
      </c>
      <c r="C305" s="35">
        <f aca="true" t="shared" si="384" ref="C305:BN305">+C255</f>
        <v>0.02608</v>
      </c>
      <c r="D305" s="35">
        <f t="shared" si="384"/>
        <v>0.027</v>
      </c>
      <c r="E305" s="35">
        <f t="shared" si="384"/>
        <v>0.024688</v>
      </c>
      <c r="F305" s="35">
        <f t="shared" si="384"/>
        <v>0.026262</v>
      </c>
      <c r="G305" s="35">
        <f t="shared" si="384"/>
        <v>0.022285</v>
      </c>
      <c r="H305" s="35">
        <f t="shared" si="384"/>
        <v>0.027</v>
      </c>
      <c r="I305" s="35">
        <f t="shared" si="384"/>
        <v>0.027</v>
      </c>
      <c r="J305" s="35">
        <f t="shared" si="384"/>
        <v>0.027</v>
      </c>
      <c r="K305" s="35">
        <f t="shared" si="384"/>
        <v>0.027</v>
      </c>
      <c r="L305" s="35">
        <f t="shared" si="384"/>
        <v>0.021895</v>
      </c>
      <c r="M305" s="35">
        <f t="shared" si="384"/>
        <v>0.020947</v>
      </c>
      <c r="N305" s="35">
        <f t="shared" si="384"/>
        <v>0.025712</v>
      </c>
      <c r="O305" s="35">
        <f t="shared" si="384"/>
        <v>0.025353</v>
      </c>
      <c r="P305" s="35">
        <f t="shared" si="384"/>
        <v>0.027</v>
      </c>
      <c r="Q305" s="35">
        <f t="shared" si="384"/>
        <v>0.02601</v>
      </c>
      <c r="R305" s="35">
        <f t="shared" si="384"/>
        <v>0.023909</v>
      </c>
      <c r="S305" s="35">
        <f t="shared" si="384"/>
        <v>0.021014</v>
      </c>
      <c r="T305" s="35">
        <f t="shared" si="384"/>
        <v>0.019301</v>
      </c>
      <c r="U305" s="35">
        <f t="shared" si="384"/>
        <v>0.018801</v>
      </c>
      <c r="V305" s="35">
        <f t="shared" si="384"/>
        <v>0.027</v>
      </c>
      <c r="W305" s="54">
        <f t="shared" si="384"/>
        <v>0.027</v>
      </c>
      <c r="X305" s="35">
        <f t="shared" si="384"/>
        <v>0.010756</v>
      </c>
      <c r="Y305" s="35">
        <f t="shared" si="384"/>
        <v>0.019498</v>
      </c>
      <c r="Z305" s="35">
        <f t="shared" si="384"/>
        <v>0.018915</v>
      </c>
      <c r="AA305" s="35">
        <f t="shared" si="384"/>
        <v>0.024995</v>
      </c>
      <c r="AB305" s="35">
        <f t="shared" si="384"/>
        <v>0.025023</v>
      </c>
      <c r="AC305" s="35">
        <f t="shared" si="384"/>
        <v>0.015982</v>
      </c>
      <c r="AD305" s="35">
        <f t="shared" si="384"/>
        <v>0.014693</v>
      </c>
      <c r="AE305" s="35">
        <f t="shared" si="384"/>
        <v>0.007814</v>
      </c>
      <c r="AF305" s="35">
        <f t="shared" si="384"/>
        <v>0.006674</v>
      </c>
      <c r="AG305" s="35">
        <f t="shared" si="384"/>
        <v>0.012199</v>
      </c>
      <c r="AH305" s="35">
        <f t="shared" si="384"/>
        <v>0.017123</v>
      </c>
      <c r="AI305" s="35">
        <f t="shared" si="384"/>
        <v>0.027</v>
      </c>
      <c r="AJ305" s="35">
        <f t="shared" si="384"/>
        <v>0.018788</v>
      </c>
      <c r="AK305" s="35">
        <f t="shared" si="384"/>
        <v>0.01628</v>
      </c>
      <c r="AL305" s="35">
        <f t="shared" si="384"/>
        <v>0.027</v>
      </c>
      <c r="AM305" s="35">
        <f t="shared" si="384"/>
        <v>0.016449</v>
      </c>
      <c r="AN305" s="35">
        <f t="shared" si="384"/>
        <v>0.022903</v>
      </c>
      <c r="AO305" s="35">
        <f t="shared" si="384"/>
        <v>0.022656</v>
      </c>
      <c r="AP305" s="35">
        <f t="shared" si="384"/>
        <v>0.025541</v>
      </c>
      <c r="AQ305" s="35">
        <f t="shared" si="384"/>
        <v>0.015559</v>
      </c>
      <c r="AR305" s="35">
        <f t="shared" si="384"/>
        <v>0.02544</v>
      </c>
      <c r="AS305" s="35">
        <f t="shared" si="384"/>
        <v>0.011618</v>
      </c>
      <c r="AT305" s="35">
        <f t="shared" si="384"/>
        <v>0.026714</v>
      </c>
      <c r="AU305" s="35">
        <f t="shared" si="384"/>
        <v>0.019188</v>
      </c>
      <c r="AV305" s="35">
        <f t="shared" si="384"/>
        <v>0.025359</v>
      </c>
      <c r="AW305" s="35">
        <f t="shared" si="384"/>
        <v>0.020596</v>
      </c>
      <c r="AX305" s="35">
        <f t="shared" si="384"/>
        <v>0.016798</v>
      </c>
      <c r="AY305" s="35">
        <f t="shared" si="384"/>
        <v>0.027</v>
      </c>
      <c r="AZ305" s="35">
        <f t="shared" si="384"/>
        <v>0.018092</v>
      </c>
      <c r="BA305" s="35">
        <f t="shared" si="384"/>
        <v>0.021894</v>
      </c>
      <c r="BB305" s="35">
        <f t="shared" si="384"/>
        <v>0.019684</v>
      </c>
      <c r="BC305" s="35">
        <f t="shared" si="384"/>
        <v>0.024026</v>
      </c>
      <c r="BD305" s="35">
        <f t="shared" si="384"/>
        <v>0.027</v>
      </c>
      <c r="BE305" s="35">
        <f t="shared" si="384"/>
        <v>0.022816</v>
      </c>
      <c r="BF305" s="35">
        <f t="shared" si="384"/>
        <v>0.026952</v>
      </c>
      <c r="BG305" s="35">
        <f t="shared" si="384"/>
        <v>0.027</v>
      </c>
      <c r="BH305" s="35">
        <f t="shared" si="384"/>
        <v>0.021419</v>
      </c>
      <c r="BI305" s="35">
        <f t="shared" si="384"/>
        <v>0.008433</v>
      </c>
      <c r="BJ305" s="35">
        <f t="shared" si="384"/>
        <v>0.023164</v>
      </c>
      <c r="BK305" s="35">
        <f t="shared" si="384"/>
        <v>0.024459</v>
      </c>
      <c r="BL305" s="35">
        <f t="shared" si="384"/>
        <v>0.027</v>
      </c>
      <c r="BM305" s="35">
        <f t="shared" si="384"/>
        <v>0.020834</v>
      </c>
      <c r="BN305" s="35">
        <f t="shared" si="384"/>
        <v>0.027</v>
      </c>
      <c r="BO305" s="35">
        <f aca="true" t="shared" si="385" ref="BO305:DZ305">+BO255</f>
        <v>0.015203</v>
      </c>
      <c r="BP305" s="35">
        <f t="shared" si="385"/>
        <v>0.021702</v>
      </c>
      <c r="BQ305" s="35">
        <f t="shared" si="385"/>
        <v>0.021759</v>
      </c>
      <c r="BR305" s="35">
        <f t="shared" si="385"/>
        <v>0.0047</v>
      </c>
      <c r="BS305" s="35">
        <f t="shared" si="385"/>
        <v>0.002231</v>
      </c>
      <c r="BT305" s="35">
        <f t="shared" si="385"/>
        <v>0.004075</v>
      </c>
      <c r="BU305" s="35">
        <f t="shared" si="385"/>
        <v>0.013811</v>
      </c>
      <c r="BV305" s="35">
        <f t="shared" si="385"/>
        <v>0.011775</v>
      </c>
      <c r="BW305" s="35">
        <f t="shared" si="385"/>
        <v>0.0155</v>
      </c>
      <c r="BX305" s="35">
        <f t="shared" si="385"/>
        <v>0.016599</v>
      </c>
      <c r="BY305" s="35">
        <f t="shared" si="385"/>
        <v>0.023781</v>
      </c>
      <c r="BZ305" s="35">
        <f t="shared" si="385"/>
        <v>0.026312</v>
      </c>
      <c r="CA305" s="35">
        <f t="shared" si="385"/>
        <v>0.023041</v>
      </c>
      <c r="CB305" s="35">
        <f t="shared" si="385"/>
        <v>0.026252</v>
      </c>
      <c r="CC305" s="35">
        <f t="shared" si="385"/>
        <v>0.022199</v>
      </c>
      <c r="CD305" s="35">
        <f t="shared" si="385"/>
        <v>0.01952</v>
      </c>
      <c r="CE305" s="35">
        <f t="shared" si="385"/>
        <v>0.027</v>
      </c>
      <c r="CF305" s="35">
        <f t="shared" si="385"/>
        <v>0.022463</v>
      </c>
      <c r="CG305" s="35">
        <f t="shared" si="385"/>
        <v>0.027</v>
      </c>
      <c r="CH305" s="35">
        <f t="shared" si="385"/>
        <v>0.022188</v>
      </c>
      <c r="CI305" s="35">
        <f t="shared" si="385"/>
        <v>0.02418</v>
      </c>
      <c r="CJ305" s="35">
        <f t="shared" si="385"/>
        <v>0.023469</v>
      </c>
      <c r="CK305" s="35">
        <f t="shared" si="385"/>
        <v>0.006601</v>
      </c>
      <c r="CL305" s="35">
        <f t="shared" si="385"/>
        <v>0.008229</v>
      </c>
      <c r="CM305" s="35">
        <f t="shared" si="385"/>
        <v>0.002274</v>
      </c>
      <c r="CN305" s="35">
        <f t="shared" si="385"/>
        <v>0.027</v>
      </c>
      <c r="CO305" s="35">
        <f t="shared" si="385"/>
        <v>0.02236</v>
      </c>
      <c r="CP305" s="35">
        <f t="shared" si="385"/>
        <v>0.020549</v>
      </c>
      <c r="CQ305" s="35">
        <f t="shared" si="385"/>
        <v>0.012427</v>
      </c>
      <c r="CR305" s="35">
        <f t="shared" si="385"/>
        <v>0.00168</v>
      </c>
      <c r="CS305" s="35">
        <f t="shared" si="385"/>
        <v>0.022658</v>
      </c>
      <c r="CT305" s="35">
        <f t="shared" si="385"/>
        <v>0.00852</v>
      </c>
      <c r="CU305" s="35">
        <f t="shared" si="385"/>
        <v>0.019616</v>
      </c>
      <c r="CV305" s="35">
        <f t="shared" si="385"/>
        <v>0.010979</v>
      </c>
      <c r="CW305" s="35">
        <f t="shared" si="385"/>
        <v>0.024152</v>
      </c>
      <c r="CX305" s="35">
        <f t="shared" si="385"/>
        <v>0.021824</v>
      </c>
      <c r="CY305" s="35">
        <f t="shared" si="385"/>
        <v>0.027</v>
      </c>
      <c r="CZ305" s="35">
        <f t="shared" si="385"/>
        <v>0.026651</v>
      </c>
      <c r="DA305" s="35">
        <f t="shared" si="385"/>
        <v>0.027</v>
      </c>
      <c r="DB305" s="35">
        <f t="shared" si="385"/>
        <v>0.027</v>
      </c>
      <c r="DC305" s="35">
        <f t="shared" si="385"/>
        <v>0.017418</v>
      </c>
      <c r="DD305" s="35">
        <f t="shared" si="385"/>
        <v>0.003759</v>
      </c>
      <c r="DE305" s="35">
        <f t="shared" si="385"/>
        <v>0.01145</v>
      </c>
      <c r="DF305" s="35">
        <f t="shared" si="385"/>
        <v>0.024214</v>
      </c>
      <c r="DG305" s="35">
        <f t="shared" si="385"/>
        <v>0.020453</v>
      </c>
      <c r="DH305" s="35">
        <f t="shared" si="385"/>
        <v>0.020516</v>
      </c>
      <c r="DI305" s="35">
        <f t="shared" si="385"/>
        <v>0.018845</v>
      </c>
      <c r="DJ305" s="35">
        <f t="shared" si="385"/>
        <v>0.020883</v>
      </c>
      <c r="DK305" s="35">
        <f t="shared" si="385"/>
        <v>0.015658</v>
      </c>
      <c r="DL305" s="35">
        <f t="shared" si="385"/>
        <v>0.021967</v>
      </c>
      <c r="DM305" s="35">
        <f t="shared" si="385"/>
        <v>0.019899</v>
      </c>
      <c r="DN305" s="35">
        <f t="shared" si="385"/>
        <v>0.027</v>
      </c>
      <c r="DO305" s="35">
        <f t="shared" si="385"/>
        <v>0.027</v>
      </c>
      <c r="DP305" s="35">
        <f t="shared" si="385"/>
        <v>0.027</v>
      </c>
      <c r="DQ305" s="35">
        <f t="shared" si="385"/>
        <v>0.025885</v>
      </c>
      <c r="DR305" s="35">
        <f t="shared" si="385"/>
        <v>0.024417</v>
      </c>
      <c r="DS305" s="35">
        <f t="shared" si="385"/>
        <v>0.025924</v>
      </c>
      <c r="DT305" s="35">
        <f t="shared" si="385"/>
        <v>0.021729</v>
      </c>
      <c r="DU305" s="35">
        <f t="shared" si="385"/>
        <v>0.027</v>
      </c>
      <c r="DV305" s="35">
        <f t="shared" si="385"/>
        <v>0.027</v>
      </c>
      <c r="DW305" s="35">
        <f t="shared" si="385"/>
        <v>0.021997</v>
      </c>
      <c r="DX305" s="35">
        <f t="shared" si="385"/>
        <v>0.018931</v>
      </c>
      <c r="DY305" s="35">
        <f t="shared" si="385"/>
        <v>0.012928</v>
      </c>
      <c r="DZ305" s="35">
        <f t="shared" si="385"/>
        <v>0.017662</v>
      </c>
      <c r="EA305" s="35">
        <f aca="true" t="shared" si="386" ref="EA305:FU305">+EA255</f>
        <v>0.012173</v>
      </c>
      <c r="EB305" s="35">
        <f t="shared" si="386"/>
        <v>0.027</v>
      </c>
      <c r="EC305" s="35">
        <f t="shared" si="386"/>
        <v>0.026621</v>
      </c>
      <c r="ED305" s="35">
        <f t="shared" si="386"/>
        <v>0.004412</v>
      </c>
      <c r="EE305" s="35">
        <f t="shared" si="386"/>
        <v>0.027</v>
      </c>
      <c r="EF305" s="35">
        <f t="shared" si="386"/>
        <v>0.019595</v>
      </c>
      <c r="EG305" s="35">
        <f t="shared" si="386"/>
        <v>0.026536</v>
      </c>
      <c r="EH305" s="35">
        <f t="shared" si="386"/>
        <v>0.025053</v>
      </c>
      <c r="EI305" s="35">
        <f t="shared" si="386"/>
        <v>0.027</v>
      </c>
      <c r="EJ305" s="35">
        <f t="shared" si="386"/>
        <v>0.027</v>
      </c>
      <c r="EK305" s="35">
        <f t="shared" si="386"/>
        <v>0.005555</v>
      </c>
      <c r="EL305" s="35">
        <f t="shared" si="386"/>
        <v>0.002116</v>
      </c>
      <c r="EM305" s="35">
        <f t="shared" si="386"/>
        <v>0.016308</v>
      </c>
      <c r="EN305" s="35">
        <f t="shared" si="386"/>
        <v>0.027</v>
      </c>
      <c r="EO305" s="35">
        <f t="shared" si="386"/>
        <v>0.027</v>
      </c>
      <c r="EP305" s="35">
        <f t="shared" si="386"/>
        <v>0.020586</v>
      </c>
      <c r="EQ305" s="35">
        <f t="shared" si="386"/>
        <v>0.010265</v>
      </c>
      <c r="ER305" s="35">
        <f t="shared" si="386"/>
        <v>0.021283</v>
      </c>
      <c r="ES305" s="35">
        <f t="shared" si="386"/>
        <v>0.023558</v>
      </c>
      <c r="ET305" s="35">
        <f t="shared" si="386"/>
        <v>0.027</v>
      </c>
      <c r="EU305" s="35">
        <f t="shared" si="386"/>
        <v>0.027</v>
      </c>
      <c r="EV305" s="35">
        <f t="shared" si="386"/>
        <v>0.010965</v>
      </c>
      <c r="EW305" s="35">
        <f t="shared" si="386"/>
        <v>0.006053</v>
      </c>
      <c r="EX305" s="35">
        <f t="shared" si="386"/>
        <v>0.00391</v>
      </c>
      <c r="EY305" s="35">
        <f t="shared" si="386"/>
        <v>0.027</v>
      </c>
      <c r="EZ305" s="35">
        <f t="shared" si="386"/>
        <v>0.022942</v>
      </c>
      <c r="FA305" s="35">
        <f t="shared" si="386"/>
        <v>0.010666</v>
      </c>
      <c r="FB305" s="35">
        <f t="shared" si="386"/>
        <v>0.011505</v>
      </c>
      <c r="FC305" s="35">
        <f t="shared" si="386"/>
        <v>0.02255</v>
      </c>
      <c r="FD305" s="35">
        <f t="shared" si="386"/>
        <v>0.024438</v>
      </c>
      <c r="FE305" s="35">
        <f t="shared" si="386"/>
        <v>0.014181</v>
      </c>
      <c r="FF305" s="35">
        <f t="shared" si="386"/>
        <v>0.027</v>
      </c>
      <c r="FG305" s="35">
        <f t="shared" si="386"/>
        <v>0.027</v>
      </c>
      <c r="FH305" s="35">
        <f t="shared" si="386"/>
        <v>0.019772</v>
      </c>
      <c r="FI305" s="35">
        <f t="shared" si="386"/>
        <v>0.0062</v>
      </c>
      <c r="FJ305" s="35">
        <f t="shared" si="386"/>
        <v>0.019438</v>
      </c>
      <c r="FK305" s="35">
        <f t="shared" si="386"/>
        <v>0.010845</v>
      </c>
      <c r="FL305" s="35">
        <f t="shared" si="386"/>
        <v>0.027</v>
      </c>
      <c r="FM305" s="35">
        <f t="shared" si="386"/>
        <v>0.018414</v>
      </c>
      <c r="FN305" s="35">
        <f t="shared" si="386"/>
        <v>0.027</v>
      </c>
      <c r="FO305" s="35">
        <f t="shared" si="386"/>
        <v>0.008347</v>
      </c>
      <c r="FP305" s="35">
        <f t="shared" si="386"/>
        <v>0.012143</v>
      </c>
      <c r="FQ305" s="35">
        <f t="shared" si="386"/>
        <v>0.01688</v>
      </c>
      <c r="FR305" s="35">
        <f t="shared" si="386"/>
        <v>0.011565</v>
      </c>
      <c r="FS305" s="35">
        <f t="shared" si="386"/>
        <v>0.018299</v>
      </c>
      <c r="FT305" s="35">
        <f t="shared" si="386"/>
        <v>0.010372</v>
      </c>
      <c r="FU305" s="35">
        <f t="shared" si="386"/>
        <v>0.018345</v>
      </c>
      <c r="FV305" s="35">
        <f>+FV255</f>
        <v>0.015032</v>
      </c>
      <c r="FW305" s="35">
        <f>+FW255</f>
        <v>0.021498</v>
      </c>
      <c r="FX305" s="35">
        <f>+FX255</f>
        <v>0.019675</v>
      </c>
      <c r="FY305" s="35"/>
      <c r="FZ305" s="38"/>
      <c r="GA305" s="38"/>
      <c r="GB305" s="38"/>
      <c r="GC305" s="38"/>
      <c r="GD305" s="38"/>
      <c r="GG305" s="131"/>
    </row>
    <row r="306" spans="1:189" ht="15">
      <c r="A306" s="11" t="s">
        <v>671</v>
      </c>
      <c r="B306" s="2" t="s">
        <v>672</v>
      </c>
      <c r="C306" s="35">
        <f aca="true" t="shared" si="387" ref="C306:BN306">+C266</f>
        <v>0</v>
      </c>
      <c r="D306" s="35">
        <f t="shared" si="387"/>
        <v>0</v>
      </c>
      <c r="E306" s="35">
        <f t="shared" si="387"/>
        <v>0</v>
      </c>
      <c r="F306" s="35">
        <f t="shared" si="387"/>
        <v>0</v>
      </c>
      <c r="G306" s="35">
        <f t="shared" si="387"/>
        <v>0</v>
      </c>
      <c r="H306" s="35">
        <f t="shared" si="387"/>
        <v>0</v>
      </c>
      <c r="I306" s="35">
        <f t="shared" si="387"/>
        <v>0</v>
      </c>
      <c r="J306" s="35">
        <f t="shared" si="387"/>
        <v>0</v>
      </c>
      <c r="K306" s="35">
        <f t="shared" si="387"/>
        <v>0</v>
      </c>
      <c r="L306" s="35">
        <f t="shared" si="387"/>
        <v>0</v>
      </c>
      <c r="M306" s="35">
        <f t="shared" si="387"/>
        <v>0</v>
      </c>
      <c r="N306" s="35">
        <f t="shared" si="387"/>
        <v>0</v>
      </c>
      <c r="O306" s="35">
        <f t="shared" si="387"/>
        <v>0</v>
      </c>
      <c r="P306" s="35">
        <f t="shared" si="387"/>
        <v>0</v>
      </c>
      <c r="Q306" s="35">
        <f t="shared" si="387"/>
        <v>0</v>
      </c>
      <c r="R306" s="35">
        <f t="shared" si="387"/>
        <v>0</v>
      </c>
      <c r="S306" s="35">
        <f t="shared" si="387"/>
        <v>0</v>
      </c>
      <c r="T306" s="35">
        <f t="shared" si="387"/>
        <v>0</v>
      </c>
      <c r="U306" s="35">
        <f t="shared" si="387"/>
        <v>0</v>
      </c>
      <c r="V306" s="35">
        <f t="shared" si="387"/>
        <v>0</v>
      </c>
      <c r="W306" s="54">
        <f t="shared" si="387"/>
        <v>0</v>
      </c>
      <c r="X306" s="35">
        <f t="shared" si="387"/>
        <v>0</v>
      </c>
      <c r="Y306" s="35">
        <f t="shared" si="387"/>
        <v>0</v>
      </c>
      <c r="Z306" s="35">
        <f t="shared" si="387"/>
        <v>0</v>
      </c>
      <c r="AA306" s="35">
        <f t="shared" si="387"/>
        <v>0</v>
      </c>
      <c r="AB306" s="35">
        <f t="shared" si="387"/>
        <v>0</v>
      </c>
      <c r="AC306" s="35">
        <f t="shared" si="387"/>
        <v>0</v>
      </c>
      <c r="AD306" s="35">
        <f t="shared" si="387"/>
        <v>0</v>
      </c>
      <c r="AE306" s="35">
        <f t="shared" si="387"/>
        <v>0</v>
      </c>
      <c r="AF306" s="35">
        <f t="shared" si="387"/>
        <v>0</v>
      </c>
      <c r="AG306" s="35">
        <f t="shared" si="387"/>
        <v>0.00056</v>
      </c>
      <c r="AH306" s="35">
        <f t="shared" si="387"/>
        <v>0</v>
      </c>
      <c r="AI306" s="35">
        <f t="shared" si="387"/>
        <v>0</v>
      </c>
      <c r="AJ306" s="35">
        <f t="shared" si="387"/>
        <v>0</v>
      </c>
      <c r="AK306" s="35">
        <f t="shared" si="387"/>
        <v>0</v>
      </c>
      <c r="AL306" s="35">
        <f t="shared" si="387"/>
        <v>0</v>
      </c>
      <c r="AM306" s="35">
        <f t="shared" si="387"/>
        <v>0</v>
      </c>
      <c r="AN306" s="35">
        <f t="shared" si="387"/>
        <v>0</v>
      </c>
      <c r="AO306" s="35">
        <f t="shared" si="387"/>
        <v>0</v>
      </c>
      <c r="AP306" s="35">
        <f t="shared" si="387"/>
        <v>0</v>
      </c>
      <c r="AQ306" s="35">
        <f t="shared" si="387"/>
        <v>0</v>
      </c>
      <c r="AR306" s="35">
        <f t="shared" si="387"/>
        <v>0</v>
      </c>
      <c r="AS306" s="35">
        <f t="shared" si="387"/>
        <v>0</v>
      </c>
      <c r="AT306" s="35">
        <f t="shared" si="387"/>
        <v>0</v>
      </c>
      <c r="AU306" s="35">
        <f t="shared" si="387"/>
        <v>0</v>
      </c>
      <c r="AV306" s="35">
        <f t="shared" si="387"/>
        <v>0</v>
      </c>
      <c r="AW306" s="35">
        <f t="shared" si="387"/>
        <v>0</v>
      </c>
      <c r="AX306" s="35">
        <f t="shared" si="387"/>
        <v>0</v>
      </c>
      <c r="AY306" s="35">
        <f t="shared" si="387"/>
        <v>0</v>
      </c>
      <c r="AZ306" s="35">
        <f t="shared" si="387"/>
        <v>0</v>
      </c>
      <c r="BA306" s="35">
        <f t="shared" si="387"/>
        <v>0</v>
      </c>
      <c r="BB306" s="35">
        <f t="shared" si="387"/>
        <v>0</v>
      </c>
      <c r="BC306" s="35">
        <f t="shared" si="387"/>
        <v>0</v>
      </c>
      <c r="BD306" s="35">
        <f t="shared" si="387"/>
        <v>0</v>
      </c>
      <c r="BE306" s="35">
        <f t="shared" si="387"/>
        <v>0</v>
      </c>
      <c r="BF306" s="35">
        <f t="shared" si="387"/>
        <v>0</v>
      </c>
      <c r="BG306" s="35">
        <f t="shared" si="387"/>
        <v>0</v>
      </c>
      <c r="BH306" s="35">
        <f t="shared" si="387"/>
        <v>0</v>
      </c>
      <c r="BI306" s="35">
        <f t="shared" si="387"/>
        <v>0</v>
      </c>
      <c r="BJ306" s="35">
        <f t="shared" si="387"/>
        <v>0</v>
      </c>
      <c r="BK306" s="35">
        <f t="shared" si="387"/>
        <v>0</v>
      </c>
      <c r="BL306" s="35">
        <f t="shared" si="387"/>
        <v>0</v>
      </c>
      <c r="BM306" s="35">
        <f t="shared" si="387"/>
        <v>0</v>
      </c>
      <c r="BN306" s="35">
        <f t="shared" si="387"/>
        <v>0</v>
      </c>
      <c r="BO306" s="35">
        <f aca="true" t="shared" si="388" ref="BO306:DZ306">+BO266</f>
        <v>0</v>
      </c>
      <c r="BP306" s="35">
        <f t="shared" si="388"/>
        <v>0</v>
      </c>
      <c r="BQ306" s="35">
        <f t="shared" si="388"/>
        <v>0</v>
      </c>
      <c r="BR306" s="35">
        <f t="shared" si="388"/>
        <v>0</v>
      </c>
      <c r="BS306" s="35">
        <f t="shared" si="388"/>
        <v>0</v>
      </c>
      <c r="BT306" s="35">
        <f t="shared" si="388"/>
        <v>0</v>
      </c>
      <c r="BU306" s="35">
        <f t="shared" si="388"/>
        <v>0</v>
      </c>
      <c r="BV306" s="35">
        <f t="shared" si="388"/>
        <v>0</v>
      </c>
      <c r="BW306" s="35">
        <f t="shared" si="388"/>
        <v>0</v>
      </c>
      <c r="BX306" s="35">
        <f t="shared" si="388"/>
        <v>0</v>
      </c>
      <c r="BY306" s="35">
        <f t="shared" si="388"/>
        <v>0</v>
      </c>
      <c r="BZ306" s="35">
        <f t="shared" si="388"/>
        <v>0</v>
      </c>
      <c r="CA306" s="35">
        <f t="shared" si="388"/>
        <v>0</v>
      </c>
      <c r="CB306" s="35">
        <f t="shared" si="388"/>
        <v>0</v>
      </c>
      <c r="CC306" s="35">
        <f t="shared" si="388"/>
        <v>0</v>
      </c>
      <c r="CD306" s="35">
        <f t="shared" si="388"/>
        <v>0</v>
      </c>
      <c r="CE306" s="35">
        <f t="shared" si="388"/>
        <v>0</v>
      </c>
      <c r="CF306" s="35">
        <f t="shared" si="388"/>
        <v>0</v>
      </c>
      <c r="CG306" s="35">
        <f t="shared" si="388"/>
        <v>0</v>
      </c>
      <c r="CH306" s="35">
        <f t="shared" si="388"/>
        <v>0</v>
      </c>
      <c r="CI306" s="35">
        <f t="shared" si="388"/>
        <v>0</v>
      </c>
      <c r="CJ306" s="35">
        <f t="shared" si="388"/>
        <v>0</v>
      </c>
      <c r="CK306" s="35">
        <f t="shared" si="388"/>
        <v>0</v>
      </c>
      <c r="CL306" s="35">
        <f t="shared" si="388"/>
        <v>0</v>
      </c>
      <c r="CM306" s="35">
        <f t="shared" si="388"/>
        <v>0</v>
      </c>
      <c r="CN306" s="35">
        <f t="shared" si="388"/>
        <v>0</v>
      </c>
      <c r="CO306" s="35">
        <f t="shared" si="388"/>
        <v>0</v>
      </c>
      <c r="CP306" s="35">
        <f t="shared" si="388"/>
        <v>0</v>
      </c>
      <c r="CQ306" s="35">
        <f t="shared" si="388"/>
        <v>0</v>
      </c>
      <c r="CR306" s="35">
        <f t="shared" si="388"/>
        <v>0</v>
      </c>
      <c r="CS306" s="35">
        <f t="shared" si="388"/>
        <v>0</v>
      </c>
      <c r="CT306" s="35">
        <f t="shared" si="388"/>
        <v>0</v>
      </c>
      <c r="CU306" s="35">
        <f t="shared" si="388"/>
        <v>0</v>
      </c>
      <c r="CV306" s="35">
        <f t="shared" si="388"/>
        <v>0</v>
      </c>
      <c r="CW306" s="35">
        <f t="shared" si="388"/>
        <v>0</v>
      </c>
      <c r="CX306" s="35">
        <f t="shared" si="388"/>
        <v>0</v>
      </c>
      <c r="CY306" s="35">
        <f t="shared" si="388"/>
        <v>0</v>
      </c>
      <c r="CZ306" s="35">
        <f t="shared" si="388"/>
        <v>0</v>
      </c>
      <c r="DA306" s="35">
        <f t="shared" si="388"/>
        <v>0</v>
      </c>
      <c r="DB306" s="35">
        <f t="shared" si="388"/>
        <v>0</v>
      </c>
      <c r="DC306" s="35">
        <f t="shared" si="388"/>
        <v>0</v>
      </c>
      <c r="DD306" s="35">
        <f t="shared" si="388"/>
        <v>6.2E-05</v>
      </c>
      <c r="DE306" s="35">
        <f t="shared" si="388"/>
        <v>0</v>
      </c>
      <c r="DF306" s="35">
        <f t="shared" si="388"/>
        <v>0</v>
      </c>
      <c r="DG306" s="35">
        <f t="shared" si="388"/>
        <v>0</v>
      </c>
      <c r="DH306" s="35">
        <f t="shared" si="388"/>
        <v>0</v>
      </c>
      <c r="DI306" s="35">
        <f t="shared" si="388"/>
        <v>0</v>
      </c>
      <c r="DJ306" s="35">
        <f t="shared" si="388"/>
        <v>0</v>
      </c>
      <c r="DK306" s="35">
        <f t="shared" si="388"/>
        <v>0</v>
      </c>
      <c r="DL306" s="35">
        <f t="shared" si="388"/>
        <v>0</v>
      </c>
      <c r="DM306" s="35">
        <f t="shared" si="388"/>
        <v>0</v>
      </c>
      <c r="DN306" s="35">
        <f t="shared" si="388"/>
        <v>0</v>
      </c>
      <c r="DO306" s="35">
        <f t="shared" si="388"/>
        <v>0</v>
      </c>
      <c r="DP306" s="35">
        <f t="shared" si="388"/>
        <v>0</v>
      </c>
      <c r="DQ306" s="35">
        <f t="shared" si="388"/>
        <v>0</v>
      </c>
      <c r="DR306" s="35">
        <f t="shared" si="388"/>
        <v>0</v>
      </c>
      <c r="DS306" s="35">
        <f t="shared" si="388"/>
        <v>0</v>
      </c>
      <c r="DT306" s="35">
        <f t="shared" si="388"/>
        <v>0</v>
      </c>
      <c r="DU306" s="35">
        <f t="shared" si="388"/>
        <v>0</v>
      </c>
      <c r="DV306" s="35">
        <f t="shared" si="388"/>
        <v>0</v>
      </c>
      <c r="DW306" s="35">
        <f t="shared" si="388"/>
        <v>0</v>
      </c>
      <c r="DX306" s="35">
        <f t="shared" si="388"/>
        <v>0</v>
      </c>
      <c r="DY306" s="35">
        <f t="shared" si="388"/>
        <v>0</v>
      </c>
      <c r="DZ306" s="35">
        <f t="shared" si="388"/>
        <v>0</v>
      </c>
      <c r="EA306" s="35">
        <f aca="true" t="shared" si="389" ref="EA306:FU306">+EA266</f>
        <v>0</v>
      </c>
      <c r="EB306" s="35">
        <f t="shared" si="389"/>
        <v>0</v>
      </c>
      <c r="EC306" s="35">
        <f t="shared" si="389"/>
        <v>0</v>
      </c>
      <c r="ED306" s="35">
        <f t="shared" si="389"/>
        <v>0</v>
      </c>
      <c r="EE306" s="35">
        <f t="shared" si="389"/>
        <v>0</v>
      </c>
      <c r="EF306" s="35">
        <f t="shared" si="389"/>
        <v>0</v>
      </c>
      <c r="EG306" s="35">
        <f t="shared" si="389"/>
        <v>0</v>
      </c>
      <c r="EH306" s="35">
        <f t="shared" si="389"/>
        <v>0</v>
      </c>
      <c r="EI306" s="35">
        <f t="shared" si="389"/>
        <v>0</v>
      </c>
      <c r="EJ306" s="35">
        <f t="shared" si="389"/>
        <v>0</v>
      </c>
      <c r="EK306" s="35">
        <f t="shared" si="389"/>
        <v>0.000213</v>
      </c>
      <c r="EL306" s="35">
        <f t="shared" si="389"/>
        <v>0</v>
      </c>
      <c r="EM306" s="35">
        <f t="shared" si="389"/>
        <v>0</v>
      </c>
      <c r="EN306" s="35">
        <f t="shared" si="389"/>
        <v>0</v>
      </c>
      <c r="EO306" s="35">
        <f t="shared" si="389"/>
        <v>0</v>
      </c>
      <c r="EP306" s="35">
        <f t="shared" si="389"/>
        <v>0</v>
      </c>
      <c r="EQ306" s="35">
        <f t="shared" si="389"/>
        <v>0</v>
      </c>
      <c r="ER306" s="35">
        <f t="shared" si="389"/>
        <v>0</v>
      </c>
      <c r="ES306" s="35">
        <f t="shared" si="389"/>
        <v>0</v>
      </c>
      <c r="ET306" s="35">
        <f t="shared" si="389"/>
        <v>0</v>
      </c>
      <c r="EU306" s="35">
        <f t="shared" si="389"/>
        <v>0</v>
      </c>
      <c r="EV306" s="35">
        <f t="shared" si="389"/>
        <v>0</v>
      </c>
      <c r="EW306" s="35">
        <f t="shared" si="389"/>
        <v>0</v>
      </c>
      <c r="EX306" s="35">
        <f t="shared" si="389"/>
        <v>0</v>
      </c>
      <c r="EY306" s="35">
        <f t="shared" si="389"/>
        <v>0</v>
      </c>
      <c r="EZ306" s="35">
        <f t="shared" si="389"/>
        <v>0</v>
      </c>
      <c r="FA306" s="35">
        <f t="shared" si="389"/>
        <v>0</v>
      </c>
      <c r="FB306" s="35">
        <f t="shared" si="389"/>
        <v>0</v>
      </c>
      <c r="FC306" s="35">
        <f t="shared" si="389"/>
        <v>0</v>
      </c>
      <c r="FD306" s="35">
        <f t="shared" si="389"/>
        <v>0</v>
      </c>
      <c r="FE306" s="35">
        <f t="shared" si="389"/>
        <v>0</v>
      </c>
      <c r="FF306" s="35">
        <f t="shared" si="389"/>
        <v>0</v>
      </c>
      <c r="FG306" s="35">
        <f t="shared" si="389"/>
        <v>0</v>
      </c>
      <c r="FH306" s="35">
        <f t="shared" si="389"/>
        <v>0</v>
      </c>
      <c r="FI306" s="35">
        <f t="shared" si="389"/>
        <v>0</v>
      </c>
      <c r="FJ306" s="35">
        <f t="shared" si="389"/>
        <v>0</v>
      </c>
      <c r="FK306" s="35">
        <f t="shared" si="389"/>
        <v>0</v>
      </c>
      <c r="FL306" s="35">
        <f t="shared" si="389"/>
        <v>0</v>
      </c>
      <c r="FM306" s="35">
        <f t="shared" si="389"/>
        <v>0</v>
      </c>
      <c r="FN306" s="35">
        <f t="shared" si="389"/>
        <v>0</v>
      </c>
      <c r="FO306" s="35">
        <f t="shared" si="389"/>
        <v>0</v>
      </c>
      <c r="FP306" s="35">
        <f t="shared" si="389"/>
        <v>0</v>
      </c>
      <c r="FQ306" s="35">
        <f t="shared" si="389"/>
        <v>0</v>
      </c>
      <c r="FR306" s="35">
        <f t="shared" si="389"/>
        <v>0</v>
      </c>
      <c r="FS306" s="35">
        <f t="shared" si="389"/>
        <v>0</v>
      </c>
      <c r="FT306" s="35">
        <f t="shared" si="389"/>
        <v>0.000401</v>
      </c>
      <c r="FU306" s="35">
        <f t="shared" si="389"/>
        <v>0</v>
      </c>
      <c r="FV306" s="35">
        <f>+FV266</f>
        <v>0</v>
      </c>
      <c r="FW306" s="35">
        <f>+FW266</f>
        <v>0</v>
      </c>
      <c r="FX306" s="35">
        <f>+FX266</f>
        <v>0</v>
      </c>
      <c r="FY306" s="35"/>
      <c r="FZ306" s="38"/>
      <c r="GA306" s="38"/>
      <c r="GB306" s="38"/>
      <c r="GC306" s="38"/>
      <c r="GD306" s="38"/>
      <c r="GG306" s="131"/>
    </row>
    <row r="307" spans="1:189" ht="15">
      <c r="A307" s="11" t="s">
        <v>673</v>
      </c>
      <c r="B307" s="2" t="s">
        <v>674</v>
      </c>
      <c r="C307" s="35">
        <f aca="true" t="shared" si="390" ref="C307:BN307">ROUND((C76/C42),6)</f>
        <v>0.000472</v>
      </c>
      <c r="D307" s="35">
        <f t="shared" si="390"/>
        <v>0</v>
      </c>
      <c r="E307" s="35">
        <f t="shared" si="390"/>
        <v>0</v>
      </c>
      <c r="F307" s="35">
        <f t="shared" si="390"/>
        <v>0</v>
      </c>
      <c r="G307" s="35">
        <f t="shared" si="390"/>
        <v>0</v>
      </c>
      <c r="H307" s="35">
        <f t="shared" si="390"/>
        <v>0</v>
      </c>
      <c r="I307" s="35">
        <f t="shared" si="390"/>
        <v>0.001012</v>
      </c>
      <c r="J307" s="35">
        <f t="shared" si="390"/>
        <v>0</v>
      </c>
      <c r="K307" s="35">
        <f t="shared" si="390"/>
        <v>0</v>
      </c>
      <c r="L307" s="35">
        <f t="shared" si="390"/>
        <v>0</v>
      </c>
      <c r="M307" s="35">
        <f t="shared" si="390"/>
        <v>0</v>
      </c>
      <c r="N307" s="35">
        <f t="shared" si="390"/>
        <v>0.001504</v>
      </c>
      <c r="O307" s="35">
        <f t="shared" si="390"/>
        <v>0.001838</v>
      </c>
      <c r="P307" s="35">
        <f t="shared" si="390"/>
        <v>0.000288</v>
      </c>
      <c r="Q307" s="35">
        <f t="shared" si="390"/>
        <v>0</v>
      </c>
      <c r="R307" s="35">
        <f t="shared" si="390"/>
        <v>0</v>
      </c>
      <c r="S307" s="35">
        <f t="shared" si="390"/>
        <v>0</v>
      </c>
      <c r="T307" s="35">
        <f t="shared" si="390"/>
        <v>0</v>
      </c>
      <c r="U307" s="35">
        <f t="shared" si="390"/>
        <v>0</v>
      </c>
      <c r="V307" s="35">
        <f t="shared" si="390"/>
        <v>0</v>
      </c>
      <c r="W307" s="54">
        <f t="shared" si="390"/>
        <v>0</v>
      </c>
      <c r="X307" s="35">
        <f t="shared" si="390"/>
        <v>0.000404</v>
      </c>
      <c r="Y307" s="35">
        <f t="shared" si="390"/>
        <v>0</v>
      </c>
      <c r="Z307" s="35">
        <f t="shared" si="390"/>
        <v>0.006683</v>
      </c>
      <c r="AA307" s="35">
        <f t="shared" si="390"/>
        <v>0</v>
      </c>
      <c r="AB307" s="35">
        <f t="shared" si="390"/>
        <v>0</v>
      </c>
      <c r="AC307" s="35">
        <f t="shared" si="390"/>
        <v>0</v>
      </c>
      <c r="AD307" s="35">
        <f t="shared" si="390"/>
        <v>0</v>
      </c>
      <c r="AE307" s="35">
        <f t="shared" si="390"/>
        <v>0.00137</v>
      </c>
      <c r="AF307" s="35">
        <f t="shared" si="390"/>
        <v>0</v>
      </c>
      <c r="AG307" s="35">
        <f t="shared" si="390"/>
        <v>0</v>
      </c>
      <c r="AH307" s="35">
        <f t="shared" si="390"/>
        <v>0.007232</v>
      </c>
      <c r="AI307" s="35">
        <f t="shared" si="390"/>
        <v>0</v>
      </c>
      <c r="AJ307" s="35">
        <f t="shared" si="390"/>
        <v>0</v>
      </c>
      <c r="AK307" s="35">
        <f t="shared" si="390"/>
        <v>0</v>
      </c>
      <c r="AL307" s="35">
        <f t="shared" si="390"/>
        <v>0</v>
      </c>
      <c r="AM307" s="35">
        <f t="shared" si="390"/>
        <v>0</v>
      </c>
      <c r="AN307" s="35">
        <f t="shared" si="390"/>
        <v>0</v>
      </c>
      <c r="AO307" s="35">
        <f t="shared" si="390"/>
        <v>0</v>
      </c>
      <c r="AP307" s="35">
        <f t="shared" si="390"/>
        <v>0</v>
      </c>
      <c r="AQ307" s="35">
        <f t="shared" si="390"/>
        <v>0</v>
      </c>
      <c r="AR307" s="35">
        <f t="shared" si="390"/>
        <v>0</v>
      </c>
      <c r="AS307" s="35">
        <f t="shared" si="390"/>
        <v>0.000838</v>
      </c>
      <c r="AT307" s="35">
        <f t="shared" si="390"/>
        <v>0</v>
      </c>
      <c r="AU307" s="35">
        <f t="shared" si="390"/>
        <v>0</v>
      </c>
      <c r="AV307" s="35">
        <f t="shared" si="390"/>
        <v>0</v>
      </c>
      <c r="AW307" s="35">
        <f t="shared" si="390"/>
        <v>0</v>
      </c>
      <c r="AX307" s="35">
        <f t="shared" si="390"/>
        <v>0</v>
      </c>
      <c r="AY307" s="35">
        <f t="shared" si="390"/>
        <v>0</v>
      </c>
      <c r="AZ307" s="35">
        <f t="shared" si="390"/>
        <v>0</v>
      </c>
      <c r="BA307" s="35">
        <f t="shared" si="390"/>
        <v>0</v>
      </c>
      <c r="BB307" s="35">
        <f t="shared" si="390"/>
        <v>0</v>
      </c>
      <c r="BC307" s="35">
        <f t="shared" si="390"/>
        <v>0</v>
      </c>
      <c r="BD307" s="35">
        <f t="shared" si="390"/>
        <v>0</v>
      </c>
      <c r="BE307" s="35">
        <f t="shared" si="390"/>
        <v>0</v>
      </c>
      <c r="BF307" s="35">
        <f t="shared" si="390"/>
        <v>0</v>
      </c>
      <c r="BG307" s="35">
        <f t="shared" si="390"/>
        <v>0</v>
      </c>
      <c r="BH307" s="35">
        <f t="shared" si="390"/>
        <v>0</v>
      </c>
      <c r="BI307" s="35">
        <f t="shared" si="390"/>
        <v>0</v>
      </c>
      <c r="BJ307" s="35">
        <f t="shared" si="390"/>
        <v>0</v>
      </c>
      <c r="BK307" s="35">
        <f t="shared" si="390"/>
        <v>0</v>
      </c>
      <c r="BL307" s="35">
        <f t="shared" si="390"/>
        <v>0</v>
      </c>
      <c r="BM307" s="35">
        <f t="shared" si="390"/>
        <v>0.002792</v>
      </c>
      <c r="BN307" s="35">
        <f t="shared" si="390"/>
        <v>0</v>
      </c>
      <c r="BO307" s="35">
        <f aca="true" t="shared" si="391" ref="BO307:DZ307">ROUND((BO76/BO42),6)</f>
        <v>0</v>
      </c>
      <c r="BP307" s="35">
        <f t="shared" si="391"/>
        <v>0</v>
      </c>
      <c r="BQ307" s="35">
        <f t="shared" si="391"/>
        <v>0</v>
      </c>
      <c r="BR307" s="35">
        <f t="shared" si="391"/>
        <v>0</v>
      </c>
      <c r="BS307" s="35">
        <f t="shared" si="391"/>
        <v>0</v>
      </c>
      <c r="BT307" s="35">
        <f t="shared" si="391"/>
        <v>0</v>
      </c>
      <c r="BU307" s="35">
        <f t="shared" si="391"/>
        <v>0</v>
      </c>
      <c r="BV307" s="35">
        <f t="shared" si="391"/>
        <v>0.001377</v>
      </c>
      <c r="BW307" s="35">
        <f t="shared" si="391"/>
        <v>0</v>
      </c>
      <c r="BX307" s="35">
        <f t="shared" si="391"/>
        <v>0</v>
      </c>
      <c r="BY307" s="35">
        <f t="shared" si="391"/>
        <v>0</v>
      </c>
      <c r="BZ307" s="35">
        <f t="shared" si="391"/>
        <v>0</v>
      </c>
      <c r="CA307" s="35">
        <f t="shared" si="391"/>
        <v>0</v>
      </c>
      <c r="CB307" s="35">
        <f t="shared" si="391"/>
        <v>0</v>
      </c>
      <c r="CC307" s="35">
        <f t="shared" si="391"/>
        <v>0</v>
      </c>
      <c r="CD307" s="35">
        <f t="shared" si="391"/>
        <v>0.003768</v>
      </c>
      <c r="CE307" s="35">
        <f t="shared" si="391"/>
        <v>0</v>
      </c>
      <c r="CF307" s="35">
        <f t="shared" si="391"/>
        <v>0.009775</v>
      </c>
      <c r="CG307" s="35">
        <f t="shared" si="391"/>
        <v>0</v>
      </c>
      <c r="CH307" s="35">
        <f t="shared" si="391"/>
        <v>0</v>
      </c>
      <c r="CI307" s="35">
        <f t="shared" si="391"/>
        <v>0</v>
      </c>
      <c r="CJ307" s="35">
        <f t="shared" si="391"/>
        <v>0</v>
      </c>
      <c r="CK307" s="35">
        <f t="shared" si="391"/>
        <v>0.001675</v>
      </c>
      <c r="CL307" s="35">
        <f t="shared" si="391"/>
        <v>0.000112</v>
      </c>
      <c r="CM307" s="35">
        <f t="shared" si="391"/>
        <v>0</v>
      </c>
      <c r="CN307" s="35">
        <f t="shared" si="391"/>
        <v>0</v>
      </c>
      <c r="CO307" s="35">
        <f t="shared" si="391"/>
        <v>0</v>
      </c>
      <c r="CP307" s="35">
        <f t="shared" si="391"/>
        <v>0</v>
      </c>
      <c r="CQ307" s="35">
        <f t="shared" si="391"/>
        <v>0</v>
      </c>
      <c r="CR307" s="35">
        <f t="shared" si="391"/>
        <v>0.000278</v>
      </c>
      <c r="CS307" s="35">
        <f t="shared" si="391"/>
        <v>0</v>
      </c>
      <c r="CT307" s="35">
        <f t="shared" si="391"/>
        <v>0.000695</v>
      </c>
      <c r="CU307" s="35">
        <f t="shared" si="391"/>
        <v>0</v>
      </c>
      <c r="CV307" s="35">
        <f t="shared" si="391"/>
        <v>0.001964</v>
      </c>
      <c r="CW307" s="35">
        <f t="shared" si="391"/>
        <v>0</v>
      </c>
      <c r="CX307" s="35">
        <f t="shared" si="391"/>
        <v>0</v>
      </c>
      <c r="CY307" s="35">
        <f t="shared" si="391"/>
        <v>0</v>
      </c>
      <c r="CZ307" s="35">
        <f t="shared" si="391"/>
        <v>0</v>
      </c>
      <c r="DA307" s="35">
        <f t="shared" si="391"/>
        <v>0.002032</v>
      </c>
      <c r="DB307" s="35">
        <f t="shared" si="391"/>
        <v>0</v>
      </c>
      <c r="DC307" s="35">
        <f t="shared" si="391"/>
        <v>0.00059</v>
      </c>
      <c r="DD307" s="35">
        <f t="shared" si="391"/>
        <v>1.2E-05</v>
      </c>
      <c r="DE307" s="35">
        <f t="shared" si="391"/>
        <v>0</v>
      </c>
      <c r="DF307" s="35">
        <f t="shared" si="391"/>
        <v>0</v>
      </c>
      <c r="DG307" s="35">
        <f t="shared" si="391"/>
        <v>0</v>
      </c>
      <c r="DH307" s="35">
        <f t="shared" si="391"/>
        <v>0.00057</v>
      </c>
      <c r="DI307" s="35">
        <f t="shared" si="391"/>
        <v>0</v>
      </c>
      <c r="DJ307" s="35">
        <f t="shared" si="391"/>
        <v>0</v>
      </c>
      <c r="DK307" s="35">
        <f t="shared" si="391"/>
        <v>0</v>
      </c>
      <c r="DL307" s="35">
        <f t="shared" si="391"/>
        <v>0</v>
      </c>
      <c r="DM307" s="35">
        <f t="shared" si="391"/>
        <v>0</v>
      </c>
      <c r="DN307" s="35">
        <f t="shared" si="391"/>
        <v>0</v>
      </c>
      <c r="DO307" s="35">
        <f t="shared" si="391"/>
        <v>0</v>
      </c>
      <c r="DP307" s="35">
        <f t="shared" si="391"/>
        <v>0.000736</v>
      </c>
      <c r="DQ307" s="35">
        <f t="shared" si="391"/>
        <v>0</v>
      </c>
      <c r="DR307" s="35">
        <f t="shared" si="391"/>
        <v>0</v>
      </c>
      <c r="DS307" s="35">
        <f t="shared" si="391"/>
        <v>0</v>
      </c>
      <c r="DT307" s="35">
        <f t="shared" si="391"/>
        <v>0</v>
      </c>
      <c r="DU307" s="35">
        <f t="shared" si="391"/>
        <v>0</v>
      </c>
      <c r="DV307" s="35">
        <f t="shared" si="391"/>
        <v>0</v>
      </c>
      <c r="DW307" s="35">
        <f t="shared" si="391"/>
        <v>0</v>
      </c>
      <c r="DX307" s="35">
        <f t="shared" si="391"/>
        <v>0</v>
      </c>
      <c r="DY307" s="35">
        <f t="shared" si="391"/>
        <v>0</v>
      </c>
      <c r="DZ307" s="35">
        <f t="shared" si="391"/>
        <v>0</v>
      </c>
      <c r="EA307" s="35">
        <f aca="true" t="shared" si="392" ref="EA307:FX307">ROUND((EA76/EA42),6)</f>
        <v>0.001702</v>
      </c>
      <c r="EB307" s="35">
        <f t="shared" si="392"/>
        <v>0</v>
      </c>
      <c r="EC307" s="35">
        <f t="shared" si="392"/>
        <v>0</v>
      </c>
      <c r="ED307" s="35">
        <f t="shared" si="392"/>
        <v>0.000278</v>
      </c>
      <c r="EE307" s="35">
        <f t="shared" si="392"/>
        <v>0</v>
      </c>
      <c r="EF307" s="35">
        <f t="shared" si="392"/>
        <v>0</v>
      </c>
      <c r="EG307" s="35">
        <f t="shared" si="392"/>
        <v>0</v>
      </c>
      <c r="EH307" s="35">
        <f t="shared" si="392"/>
        <v>0</v>
      </c>
      <c r="EI307" s="35">
        <f t="shared" si="392"/>
        <v>0</v>
      </c>
      <c r="EJ307" s="35">
        <f t="shared" si="392"/>
        <v>0</v>
      </c>
      <c r="EK307" s="35">
        <f t="shared" si="392"/>
        <v>0</v>
      </c>
      <c r="EL307" s="35">
        <f t="shared" si="392"/>
        <v>0.001549</v>
      </c>
      <c r="EM307" s="35">
        <f t="shared" si="392"/>
        <v>0</v>
      </c>
      <c r="EN307" s="35">
        <f t="shared" si="392"/>
        <v>0</v>
      </c>
      <c r="EO307" s="35">
        <f t="shared" si="392"/>
        <v>0</v>
      </c>
      <c r="EP307" s="35">
        <f t="shared" si="392"/>
        <v>0</v>
      </c>
      <c r="EQ307" s="35">
        <f t="shared" si="392"/>
        <v>0.001213</v>
      </c>
      <c r="ER307" s="35">
        <f t="shared" si="392"/>
        <v>0</v>
      </c>
      <c r="ES307" s="35">
        <f t="shared" si="392"/>
        <v>0</v>
      </c>
      <c r="ET307" s="35">
        <f t="shared" si="392"/>
        <v>0</v>
      </c>
      <c r="EU307" s="35">
        <f t="shared" si="392"/>
        <v>0</v>
      </c>
      <c r="EV307" s="35">
        <f t="shared" si="392"/>
        <v>0.000405</v>
      </c>
      <c r="EW307" s="35">
        <f t="shared" si="392"/>
        <v>0</v>
      </c>
      <c r="EX307" s="35">
        <f t="shared" si="392"/>
        <v>0</v>
      </c>
      <c r="EY307" s="35">
        <f t="shared" si="392"/>
        <v>0</v>
      </c>
      <c r="EZ307" s="35">
        <f t="shared" si="392"/>
        <v>0.002595</v>
      </c>
      <c r="FA307" s="35">
        <f t="shared" si="392"/>
        <v>0.000925</v>
      </c>
      <c r="FB307" s="35">
        <f t="shared" si="392"/>
        <v>0</v>
      </c>
      <c r="FC307" s="35">
        <f t="shared" si="392"/>
        <v>0</v>
      </c>
      <c r="FD307" s="35">
        <f t="shared" si="392"/>
        <v>0</v>
      </c>
      <c r="FE307" s="35">
        <f t="shared" si="392"/>
        <v>0.00023</v>
      </c>
      <c r="FF307" s="35">
        <f t="shared" si="392"/>
        <v>0</v>
      </c>
      <c r="FG307" s="35">
        <f t="shared" si="392"/>
        <v>0</v>
      </c>
      <c r="FH307" s="35">
        <f t="shared" si="392"/>
        <v>0.003357</v>
      </c>
      <c r="FI307" s="35">
        <f t="shared" si="392"/>
        <v>0</v>
      </c>
      <c r="FJ307" s="35">
        <f t="shared" si="392"/>
        <v>0</v>
      </c>
      <c r="FK307" s="35">
        <f t="shared" si="392"/>
        <v>0.000117</v>
      </c>
      <c r="FL307" s="35">
        <f t="shared" si="392"/>
        <v>0</v>
      </c>
      <c r="FM307" s="35">
        <f t="shared" si="392"/>
        <v>0</v>
      </c>
      <c r="FN307" s="35">
        <f t="shared" si="392"/>
        <v>0</v>
      </c>
      <c r="FO307" s="35">
        <f t="shared" si="392"/>
        <v>0</v>
      </c>
      <c r="FP307" s="35">
        <f t="shared" si="392"/>
        <v>0</v>
      </c>
      <c r="FQ307" s="35">
        <f t="shared" si="392"/>
        <v>0</v>
      </c>
      <c r="FR307" s="35">
        <f t="shared" si="392"/>
        <v>0</v>
      </c>
      <c r="FS307" s="35">
        <f t="shared" si="392"/>
        <v>0</v>
      </c>
      <c r="FT307" s="35">
        <f t="shared" si="392"/>
        <v>0</v>
      </c>
      <c r="FU307" s="35">
        <f t="shared" si="392"/>
        <v>0</v>
      </c>
      <c r="FV307" s="35">
        <f t="shared" si="392"/>
        <v>0</v>
      </c>
      <c r="FW307" s="35">
        <f t="shared" si="392"/>
        <v>0</v>
      </c>
      <c r="FX307" s="35">
        <f t="shared" si="392"/>
        <v>0</v>
      </c>
      <c r="FY307" s="35"/>
      <c r="FZ307" s="38"/>
      <c r="GA307" s="38"/>
      <c r="GB307" s="38"/>
      <c r="GC307" s="38"/>
      <c r="GD307" s="38"/>
      <c r="GG307" s="131"/>
    </row>
    <row r="308" spans="1:189" ht="15">
      <c r="A308" s="40"/>
      <c r="B308" s="2" t="s">
        <v>675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54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8"/>
      <c r="GA308" s="38"/>
      <c r="GB308" s="38"/>
      <c r="GC308" s="38"/>
      <c r="GD308" s="38"/>
      <c r="GG308" s="131"/>
    </row>
    <row r="309" spans="1:186" ht="15">
      <c r="A309" s="11" t="s">
        <v>676</v>
      </c>
      <c r="B309" s="2" t="s">
        <v>677</v>
      </c>
      <c r="C309" s="35">
        <f aca="true" t="shared" si="393" ref="C309:BN309">ROUND((C77/C42),6)</f>
        <v>0</v>
      </c>
      <c r="D309" s="35">
        <f t="shared" si="393"/>
        <v>0</v>
      </c>
      <c r="E309" s="35">
        <f t="shared" si="393"/>
        <v>0</v>
      </c>
      <c r="F309" s="35">
        <f t="shared" si="393"/>
        <v>0</v>
      </c>
      <c r="G309" s="35">
        <f t="shared" si="393"/>
        <v>0</v>
      </c>
      <c r="H309" s="35">
        <f t="shared" si="393"/>
        <v>0</v>
      </c>
      <c r="I309" s="35">
        <f t="shared" si="393"/>
        <v>0</v>
      </c>
      <c r="J309" s="35">
        <f t="shared" si="393"/>
        <v>0</v>
      </c>
      <c r="K309" s="35">
        <f t="shared" si="393"/>
        <v>0</v>
      </c>
      <c r="L309" s="35">
        <f t="shared" si="393"/>
        <v>0</v>
      </c>
      <c r="M309" s="35">
        <f t="shared" si="393"/>
        <v>0</v>
      </c>
      <c r="N309" s="35">
        <f t="shared" si="393"/>
        <v>9E-05</v>
      </c>
      <c r="O309" s="35">
        <f t="shared" si="393"/>
        <v>0</v>
      </c>
      <c r="P309" s="35">
        <f t="shared" si="393"/>
        <v>0</v>
      </c>
      <c r="Q309" s="35">
        <f t="shared" si="393"/>
        <v>0</v>
      </c>
      <c r="R309" s="35">
        <f t="shared" si="393"/>
        <v>0</v>
      </c>
      <c r="S309" s="35">
        <f t="shared" si="393"/>
        <v>0</v>
      </c>
      <c r="T309" s="35">
        <f t="shared" si="393"/>
        <v>0</v>
      </c>
      <c r="U309" s="35">
        <f t="shared" si="393"/>
        <v>0</v>
      </c>
      <c r="V309" s="35">
        <f t="shared" si="393"/>
        <v>0</v>
      </c>
      <c r="W309" s="54">
        <f t="shared" si="393"/>
        <v>0</v>
      </c>
      <c r="X309" s="35">
        <f t="shared" si="393"/>
        <v>0</v>
      </c>
      <c r="Y309" s="35">
        <f t="shared" si="393"/>
        <v>0</v>
      </c>
      <c r="Z309" s="35">
        <f t="shared" si="393"/>
        <v>0</v>
      </c>
      <c r="AA309" s="35">
        <f t="shared" si="393"/>
        <v>0</v>
      </c>
      <c r="AB309" s="35">
        <f t="shared" si="393"/>
        <v>0</v>
      </c>
      <c r="AC309" s="35">
        <f t="shared" si="393"/>
        <v>0</v>
      </c>
      <c r="AD309" s="35">
        <f t="shared" si="393"/>
        <v>0</v>
      </c>
      <c r="AE309" s="35">
        <f t="shared" si="393"/>
        <v>0</v>
      </c>
      <c r="AF309" s="35">
        <f t="shared" si="393"/>
        <v>0</v>
      </c>
      <c r="AG309" s="35">
        <f t="shared" si="393"/>
        <v>0</v>
      </c>
      <c r="AH309" s="35">
        <f t="shared" si="393"/>
        <v>0</v>
      </c>
      <c r="AI309" s="35">
        <f t="shared" si="393"/>
        <v>0</v>
      </c>
      <c r="AJ309" s="35">
        <f t="shared" si="393"/>
        <v>0</v>
      </c>
      <c r="AK309" s="35">
        <f t="shared" si="393"/>
        <v>0</v>
      </c>
      <c r="AL309" s="35">
        <f t="shared" si="393"/>
        <v>0</v>
      </c>
      <c r="AM309" s="35">
        <f t="shared" si="393"/>
        <v>0</v>
      </c>
      <c r="AN309" s="35">
        <f t="shared" si="393"/>
        <v>0</v>
      </c>
      <c r="AO309" s="35">
        <f t="shared" si="393"/>
        <v>0</v>
      </c>
      <c r="AP309" s="35">
        <f t="shared" si="393"/>
        <v>0</v>
      </c>
      <c r="AQ309" s="35">
        <f t="shared" si="393"/>
        <v>0</v>
      </c>
      <c r="AR309" s="35">
        <f t="shared" si="393"/>
        <v>0</v>
      </c>
      <c r="AS309" s="35">
        <f t="shared" si="393"/>
        <v>0</v>
      </c>
      <c r="AT309" s="35">
        <f t="shared" si="393"/>
        <v>0</v>
      </c>
      <c r="AU309" s="35">
        <f t="shared" si="393"/>
        <v>0</v>
      </c>
      <c r="AV309" s="35">
        <f t="shared" si="393"/>
        <v>0</v>
      </c>
      <c r="AW309" s="35">
        <f t="shared" si="393"/>
        <v>0</v>
      </c>
      <c r="AX309" s="35">
        <f t="shared" si="393"/>
        <v>0</v>
      </c>
      <c r="AY309" s="35">
        <f t="shared" si="393"/>
        <v>0</v>
      </c>
      <c r="AZ309" s="35">
        <f t="shared" si="393"/>
        <v>0</v>
      </c>
      <c r="BA309" s="35">
        <f t="shared" si="393"/>
        <v>0</v>
      </c>
      <c r="BB309" s="35">
        <f t="shared" si="393"/>
        <v>0</v>
      </c>
      <c r="BC309" s="35">
        <f t="shared" si="393"/>
        <v>0</v>
      </c>
      <c r="BD309" s="35">
        <f t="shared" si="393"/>
        <v>0</v>
      </c>
      <c r="BE309" s="35">
        <f t="shared" si="393"/>
        <v>0</v>
      </c>
      <c r="BF309" s="35">
        <f t="shared" si="393"/>
        <v>0</v>
      </c>
      <c r="BG309" s="35">
        <f t="shared" si="393"/>
        <v>0</v>
      </c>
      <c r="BH309" s="35">
        <f t="shared" si="393"/>
        <v>0</v>
      </c>
      <c r="BI309" s="35">
        <f t="shared" si="393"/>
        <v>0</v>
      </c>
      <c r="BJ309" s="35">
        <f t="shared" si="393"/>
        <v>0</v>
      </c>
      <c r="BK309" s="35">
        <f t="shared" si="393"/>
        <v>0</v>
      </c>
      <c r="BL309" s="35">
        <f t="shared" si="393"/>
        <v>0</v>
      </c>
      <c r="BM309" s="35">
        <f t="shared" si="393"/>
        <v>0</v>
      </c>
      <c r="BN309" s="35">
        <f t="shared" si="393"/>
        <v>0</v>
      </c>
      <c r="BO309" s="35">
        <f aca="true" t="shared" si="394" ref="BO309:DZ309">ROUND((BO77/BO42),6)</f>
        <v>0</v>
      </c>
      <c r="BP309" s="35">
        <f t="shared" si="394"/>
        <v>0</v>
      </c>
      <c r="BQ309" s="35">
        <f t="shared" si="394"/>
        <v>0</v>
      </c>
      <c r="BR309" s="35">
        <f t="shared" si="394"/>
        <v>0</v>
      </c>
      <c r="BS309" s="35">
        <f t="shared" si="394"/>
        <v>0</v>
      </c>
      <c r="BT309" s="35">
        <f t="shared" si="394"/>
        <v>0</v>
      </c>
      <c r="BU309" s="35">
        <f t="shared" si="394"/>
        <v>0</v>
      </c>
      <c r="BV309" s="35">
        <f t="shared" si="394"/>
        <v>0</v>
      </c>
      <c r="BW309" s="35">
        <f t="shared" si="394"/>
        <v>0</v>
      </c>
      <c r="BX309" s="35">
        <f t="shared" si="394"/>
        <v>0</v>
      </c>
      <c r="BY309" s="35">
        <f t="shared" si="394"/>
        <v>0</v>
      </c>
      <c r="BZ309" s="35">
        <f t="shared" si="394"/>
        <v>0</v>
      </c>
      <c r="CA309" s="35">
        <f t="shared" si="394"/>
        <v>0</v>
      </c>
      <c r="CB309" s="35">
        <f t="shared" si="394"/>
        <v>0</v>
      </c>
      <c r="CC309" s="35">
        <f t="shared" si="394"/>
        <v>0</v>
      </c>
      <c r="CD309" s="35">
        <f t="shared" si="394"/>
        <v>0</v>
      </c>
      <c r="CE309" s="35">
        <f t="shared" si="394"/>
        <v>0</v>
      </c>
      <c r="CF309" s="35">
        <f t="shared" si="394"/>
        <v>0</v>
      </c>
      <c r="CG309" s="35">
        <f t="shared" si="394"/>
        <v>0</v>
      </c>
      <c r="CH309" s="35">
        <f t="shared" si="394"/>
        <v>0</v>
      </c>
      <c r="CI309" s="35">
        <f t="shared" si="394"/>
        <v>0</v>
      </c>
      <c r="CJ309" s="35">
        <f t="shared" si="394"/>
        <v>0</v>
      </c>
      <c r="CK309" s="35">
        <f t="shared" si="394"/>
        <v>0</v>
      </c>
      <c r="CL309" s="35">
        <f t="shared" si="394"/>
        <v>0</v>
      </c>
      <c r="CM309" s="35">
        <f t="shared" si="394"/>
        <v>0</v>
      </c>
      <c r="CN309" s="35">
        <f t="shared" si="394"/>
        <v>0</v>
      </c>
      <c r="CO309" s="35">
        <f t="shared" si="394"/>
        <v>0</v>
      </c>
      <c r="CP309" s="35">
        <f t="shared" si="394"/>
        <v>0</v>
      </c>
      <c r="CQ309" s="35">
        <f t="shared" si="394"/>
        <v>0</v>
      </c>
      <c r="CR309" s="35">
        <f t="shared" si="394"/>
        <v>0</v>
      </c>
      <c r="CS309" s="35">
        <f t="shared" si="394"/>
        <v>0</v>
      </c>
      <c r="CT309" s="35">
        <f t="shared" si="394"/>
        <v>0</v>
      </c>
      <c r="CU309" s="35">
        <f t="shared" si="394"/>
        <v>0</v>
      </c>
      <c r="CV309" s="35">
        <f t="shared" si="394"/>
        <v>0</v>
      </c>
      <c r="CW309" s="35">
        <f t="shared" si="394"/>
        <v>0</v>
      </c>
      <c r="CX309" s="35">
        <f t="shared" si="394"/>
        <v>0</v>
      </c>
      <c r="CY309" s="35">
        <f t="shared" si="394"/>
        <v>0</v>
      </c>
      <c r="CZ309" s="35">
        <f t="shared" si="394"/>
        <v>0</v>
      </c>
      <c r="DA309" s="35">
        <f t="shared" si="394"/>
        <v>0</v>
      </c>
      <c r="DB309" s="35">
        <f t="shared" si="394"/>
        <v>0</v>
      </c>
      <c r="DC309" s="35">
        <f t="shared" si="394"/>
        <v>0</v>
      </c>
      <c r="DD309" s="35">
        <f t="shared" si="394"/>
        <v>0</v>
      </c>
      <c r="DE309" s="35">
        <f t="shared" si="394"/>
        <v>0</v>
      </c>
      <c r="DF309" s="35">
        <f t="shared" si="394"/>
        <v>0</v>
      </c>
      <c r="DG309" s="35">
        <f t="shared" si="394"/>
        <v>0</v>
      </c>
      <c r="DH309" s="35">
        <f t="shared" si="394"/>
        <v>0</v>
      </c>
      <c r="DI309" s="35">
        <f t="shared" si="394"/>
        <v>0</v>
      </c>
      <c r="DJ309" s="35">
        <f t="shared" si="394"/>
        <v>0</v>
      </c>
      <c r="DK309" s="35">
        <f t="shared" si="394"/>
        <v>0</v>
      </c>
      <c r="DL309" s="35">
        <f t="shared" si="394"/>
        <v>0</v>
      </c>
      <c r="DM309" s="35">
        <f t="shared" si="394"/>
        <v>0</v>
      </c>
      <c r="DN309" s="35">
        <f t="shared" si="394"/>
        <v>0</v>
      </c>
      <c r="DO309" s="35">
        <f t="shared" si="394"/>
        <v>0</v>
      </c>
      <c r="DP309" s="35">
        <f t="shared" si="394"/>
        <v>0</v>
      </c>
      <c r="DQ309" s="35">
        <f t="shared" si="394"/>
        <v>0</v>
      </c>
      <c r="DR309" s="35">
        <f t="shared" si="394"/>
        <v>0</v>
      </c>
      <c r="DS309" s="35">
        <f t="shared" si="394"/>
        <v>0</v>
      </c>
      <c r="DT309" s="35">
        <f t="shared" si="394"/>
        <v>0</v>
      </c>
      <c r="DU309" s="35">
        <f t="shared" si="394"/>
        <v>0</v>
      </c>
      <c r="DV309" s="35">
        <f t="shared" si="394"/>
        <v>0</v>
      </c>
      <c r="DW309" s="35">
        <f t="shared" si="394"/>
        <v>0</v>
      </c>
      <c r="DX309" s="35">
        <f t="shared" si="394"/>
        <v>0</v>
      </c>
      <c r="DY309" s="35">
        <f t="shared" si="394"/>
        <v>0</v>
      </c>
      <c r="DZ309" s="35">
        <f t="shared" si="394"/>
        <v>0</v>
      </c>
      <c r="EA309" s="35">
        <f aca="true" t="shared" si="395" ref="EA309:FX309">ROUND((EA77/EA42),6)</f>
        <v>0</v>
      </c>
      <c r="EB309" s="35">
        <f t="shared" si="395"/>
        <v>0</v>
      </c>
      <c r="EC309" s="35">
        <f t="shared" si="395"/>
        <v>0</v>
      </c>
      <c r="ED309" s="35">
        <f t="shared" si="395"/>
        <v>0</v>
      </c>
      <c r="EE309" s="35">
        <f t="shared" si="395"/>
        <v>0</v>
      </c>
      <c r="EF309" s="35">
        <f t="shared" si="395"/>
        <v>0</v>
      </c>
      <c r="EG309" s="35">
        <f t="shared" si="395"/>
        <v>0</v>
      </c>
      <c r="EH309" s="35">
        <f t="shared" si="395"/>
        <v>0</v>
      </c>
      <c r="EI309" s="35">
        <f t="shared" si="395"/>
        <v>0</v>
      </c>
      <c r="EJ309" s="35">
        <f t="shared" si="395"/>
        <v>0</v>
      </c>
      <c r="EK309" s="35">
        <f t="shared" si="395"/>
        <v>0</v>
      </c>
      <c r="EL309" s="35">
        <f t="shared" si="395"/>
        <v>0</v>
      </c>
      <c r="EM309" s="35">
        <f t="shared" si="395"/>
        <v>0</v>
      </c>
      <c r="EN309" s="35">
        <f t="shared" si="395"/>
        <v>0</v>
      </c>
      <c r="EO309" s="35">
        <f t="shared" si="395"/>
        <v>0</v>
      </c>
      <c r="EP309" s="35">
        <f t="shared" si="395"/>
        <v>0</v>
      </c>
      <c r="EQ309" s="35">
        <f t="shared" si="395"/>
        <v>0</v>
      </c>
      <c r="ER309" s="35">
        <f t="shared" si="395"/>
        <v>0</v>
      </c>
      <c r="ES309" s="35">
        <f t="shared" si="395"/>
        <v>0</v>
      </c>
      <c r="ET309" s="35">
        <f t="shared" si="395"/>
        <v>0</v>
      </c>
      <c r="EU309" s="35">
        <f t="shared" si="395"/>
        <v>0</v>
      </c>
      <c r="EV309" s="35">
        <f t="shared" si="395"/>
        <v>0</v>
      </c>
      <c r="EW309" s="35">
        <f t="shared" si="395"/>
        <v>0</v>
      </c>
      <c r="EX309" s="35">
        <f t="shared" si="395"/>
        <v>0</v>
      </c>
      <c r="EY309" s="35">
        <f t="shared" si="395"/>
        <v>0</v>
      </c>
      <c r="EZ309" s="35">
        <f t="shared" si="395"/>
        <v>0</v>
      </c>
      <c r="FA309" s="35">
        <f t="shared" si="395"/>
        <v>0</v>
      </c>
      <c r="FB309" s="35">
        <f t="shared" si="395"/>
        <v>0</v>
      </c>
      <c r="FC309" s="35">
        <f t="shared" si="395"/>
        <v>0</v>
      </c>
      <c r="FD309" s="35">
        <f t="shared" si="395"/>
        <v>0</v>
      </c>
      <c r="FE309" s="35">
        <f t="shared" si="395"/>
        <v>0</v>
      </c>
      <c r="FF309" s="35">
        <f t="shared" si="395"/>
        <v>0</v>
      </c>
      <c r="FG309" s="35">
        <f t="shared" si="395"/>
        <v>0</v>
      </c>
      <c r="FH309" s="35">
        <f t="shared" si="395"/>
        <v>0</v>
      </c>
      <c r="FI309" s="35">
        <f t="shared" si="395"/>
        <v>0</v>
      </c>
      <c r="FJ309" s="35">
        <f t="shared" si="395"/>
        <v>0</v>
      </c>
      <c r="FK309" s="35">
        <f t="shared" si="395"/>
        <v>0</v>
      </c>
      <c r="FL309" s="35">
        <f t="shared" si="395"/>
        <v>0</v>
      </c>
      <c r="FM309" s="35">
        <f t="shared" si="395"/>
        <v>0</v>
      </c>
      <c r="FN309" s="35">
        <f t="shared" si="395"/>
        <v>0</v>
      </c>
      <c r="FO309" s="35">
        <f t="shared" si="395"/>
        <v>0</v>
      </c>
      <c r="FP309" s="35">
        <f t="shared" si="395"/>
        <v>0</v>
      </c>
      <c r="FQ309" s="35">
        <f t="shared" si="395"/>
        <v>0</v>
      </c>
      <c r="FR309" s="35">
        <f t="shared" si="395"/>
        <v>0</v>
      </c>
      <c r="FS309" s="35">
        <f t="shared" si="395"/>
        <v>0</v>
      </c>
      <c r="FT309" s="35">
        <f t="shared" si="395"/>
        <v>0</v>
      </c>
      <c r="FU309" s="35">
        <f t="shared" si="395"/>
        <v>0</v>
      </c>
      <c r="FV309" s="35">
        <f t="shared" si="395"/>
        <v>0</v>
      </c>
      <c r="FW309" s="35">
        <f t="shared" si="395"/>
        <v>0</v>
      </c>
      <c r="FX309" s="35">
        <f t="shared" si="395"/>
        <v>0</v>
      </c>
      <c r="FY309" s="35"/>
      <c r="FZ309" s="38"/>
      <c r="GA309" s="38"/>
      <c r="GB309" s="38"/>
      <c r="GC309" s="38"/>
      <c r="GD309" s="38"/>
    </row>
    <row r="310" spans="1:186" ht="15">
      <c r="A310" s="40"/>
      <c r="B310" s="2" t="s">
        <v>678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54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8"/>
      <c r="GA310" s="38"/>
      <c r="GB310" s="38"/>
      <c r="GC310" s="38"/>
      <c r="GD310" s="38"/>
    </row>
    <row r="311" spans="1:186" ht="15">
      <c r="A311" s="11" t="s">
        <v>679</v>
      </c>
      <c r="B311" s="2" t="s">
        <v>680</v>
      </c>
      <c r="C311" s="35">
        <f aca="true" t="shared" si="396" ref="C311:BN311">ROUND((C78/C42),6)</f>
        <v>0.010295</v>
      </c>
      <c r="D311" s="35">
        <f t="shared" si="396"/>
        <v>0.020456</v>
      </c>
      <c r="E311" s="35">
        <f t="shared" si="396"/>
        <v>0.008781</v>
      </c>
      <c r="F311" s="35">
        <f t="shared" si="396"/>
        <v>0.000965</v>
      </c>
      <c r="G311" s="35">
        <f t="shared" si="396"/>
        <v>0</v>
      </c>
      <c r="H311" s="35">
        <f t="shared" si="396"/>
        <v>0.003889</v>
      </c>
      <c r="I311" s="35">
        <f t="shared" si="396"/>
        <v>0.015304</v>
      </c>
      <c r="J311" s="35">
        <f t="shared" si="396"/>
        <v>0</v>
      </c>
      <c r="K311" s="35">
        <f t="shared" si="396"/>
        <v>0</v>
      </c>
      <c r="L311" s="35">
        <f t="shared" si="396"/>
        <v>0.009647</v>
      </c>
      <c r="M311" s="35">
        <f t="shared" si="396"/>
        <v>0.006734</v>
      </c>
      <c r="N311" s="35">
        <f t="shared" si="396"/>
        <v>0.012295</v>
      </c>
      <c r="O311" s="35">
        <f t="shared" si="396"/>
        <v>0.021038</v>
      </c>
      <c r="P311" s="35">
        <f t="shared" si="396"/>
        <v>0</v>
      </c>
      <c r="Q311" s="35">
        <f t="shared" si="396"/>
        <v>0.012804</v>
      </c>
      <c r="R311" s="35">
        <f t="shared" si="396"/>
        <v>0.008957</v>
      </c>
      <c r="S311" s="35">
        <f t="shared" si="396"/>
        <v>0</v>
      </c>
      <c r="T311" s="35">
        <f t="shared" si="396"/>
        <v>0</v>
      </c>
      <c r="U311" s="35">
        <f t="shared" si="396"/>
        <v>0.009615</v>
      </c>
      <c r="V311" s="35">
        <f t="shared" si="396"/>
        <v>0</v>
      </c>
      <c r="W311" s="35">
        <f t="shared" si="396"/>
        <v>0</v>
      </c>
      <c r="X311" s="35">
        <f t="shared" si="396"/>
        <v>0.013056</v>
      </c>
      <c r="Y311" s="35">
        <f t="shared" si="396"/>
        <v>0</v>
      </c>
      <c r="Z311" s="35">
        <f t="shared" si="396"/>
        <v>0</v>
      </c>
      <c r="AA311" s="35">
        <f t="shared" si="396"/>
        <v>0.007056</v>
      </c>
      <c r="AB311" s="35">
        <f t="shared" si="396"/>
        <v>0.011667</v>
      </c>
      <c r="AC311" s="35">
        <f t="shared" si="396"/>
        <v>0.005707</v>
      </c>
      <c r="AD311" s="35">
        <f t="shared" si="396"/>
        <v>0.007603</v>
      </c>
      <c r="AE311" s="35">
        <f t="shared" si="396"/>
        <v>0.004573</v>
      </c>
      <c r="AF311" s="35">
        <f t="shared" si="396"/>
        <v>0.002308</v>
      </c>
      <c r="AG311" s="35">
        <f t="shared" si="396"/>
        <v>0.003274</v>
      </c>
      <c r="AH311" s="35">
        <f t="shared" si="396"/>
        <v>0</v>
      </c>
      <c r="AI311" s="35">
        <f t="shared" si="396"/>
        <v>0</v>
      </c>
      <c r="AJ311" s="35">
        <f t="shared" si="396"/>
        <v>0</v>
      </c>
      <c r="AK311" s="35">
        <f t="shared" si="396"/>
        <v>0</v>
      </c>
      <c r="AL311" s="35">
        <f t="shared" si="396"/>
        <v>0</v>
      </c>
      <c r="AM311" s="35">
        <f t="shared" si="396"/>
        <v>0</v>
      </c>
      <c r="AN311" s="35">
        <f t="shared" si="396"/>
        <v>0</v>
      </c>
      <c r="AO311" s="35">
        <f t="shared" si="396"/>
        <v>0</v>
      </c>
      <c r="AP311" s="35">
        <f t="shared" si="396"/>
        <v>0.007534</v>
      </c>
      <c r="AQ311" s="35">
        <f t="shared" si="396"/>
        <v>0</v>
      </c>
      <c r="AR311" s="35">
        <f t="shared" si="396"/>
        <v>0.007441</v>
      </c>
      <c r="AS311" s="35">
        <f t="shared" si="396"/>
        <v>0.002354</v>
      </c>
      <c r="AT311" s="35">
        <f t="shared" si="396"/>
        <v>0</v>
      </c>
      <c r="AU311" s="35">
        <f t="shared" si="396"/>
        <v>0</v>
      </c>
      <c r="AV311" s="35">
        <f t="shared" si="396"/>
        <v>0</v>
      </c>
      <c r="AW311" s="35">
        <f t="shared" si="396"/>
        <v>0</v>
      </c>
      <c r="AX311" s="35">
        <f t="shared" si="396"/>
        <v>0</v>
      </c>
      <c r="AY311" s="35">
        <f t="shared" si="396"/>
        <v>0</v>
      </c>
      <c r="AZ311" s="35">
        <f t="shared" si="396"/>
        <v>0.010251</v>
      </c>
      <c r="BA311" s="35">
        <f t="shared" si="396"/>
        <v>0.013484</v>
      </c>
      <c r="BB311" s="35">
        <f t="shared" si="396"/>
        <v>0.005613</v>
      </c>
      <c r="BC311" s="35">
        <f t="shared" si="396"/>
        <v>0.013175</v>
      </c>
      <c r="BD311" s="35">
        <f t="shared" si="396"/>
        <v>0.012903</v>
      </c>
      <c r="BE311" s="35">
        <f t="shared" si="396"/>
        <v>0.017167</v>
      </c>
      <c r="BF311" s="35">
        <f t="shared" si="396"/>
        <v>0.02052</v>
      </c>
      <c r="BG311" s="35">
        <f t="shared" si="396"/>
        <v>0</v>
      </c>
      <c r="BH311" s="35">
        <f t="shared" si="396"/>
        <v>0</v>
      </c>
      <c r="BI311" s="35">
        <f t="shared" si="396"/>
        <v>0</v>
      </c>
      <c r="BJ311" s="35">
        <f t="shared" si="396"/>
        <v>0.009496</v>
      </c>
      <c r="BK311" s="35">
        <f t="shared" si="396"/>
        <v>0.01139</v>
      </c>
      <c r="BL311" s="35">
        <f t="shared" si="396"/>
        <v>0</v>
      </c>
      <c r="BM311" s="35">
        <f t="shared" si="396"/>
        <v>0</v>
      </c>
      <c r="BN311" s="35">
        <f t="shared" si="396"/>
        <v>0</v>
      </c>
      <c r="BO311" s="35">
        <f aca="true" t="shared" si="397" ref="BO311:DZ311">ROUND((BO78/BO42),6)</f>
        <v>0.002315</v>
      </c>
      <c r="BP311" s="35">
        <f t="shared" si="397"/>
        <v>0</v>
      </c>
      <c r="BQ311" s="35">
        <f t="shared" si="397"/>
        <v>0.008737</v>
      </c>
      <c r="BR311" s="35">
        <f t="shared" si="397"/>
        <v>0.003092</v>
      </c>
      <c r="BS311" s="35">
        <f t="shared" si="397"/>
        <v>0.000722</v>
      </c>
      <c r="BT311" s="35">
        <f t="shared" si="397"/>
        <v>0.001723</v>
      </c>
      <c r="BU311" s="35">
        <f t="shared" si="397"/>
        <v>0.002158</v>
      </c>
      <c r="BV311" s="35">
        <f t="shared" si="397"/>
        <v>0.002335</v>
      </c>
      <c r="BW311" s="35">
        <f t="shared" si="397"/>
        <v>0.002258</v>
      </c>
      <c r="BX311" s="35">
        <f t="shared" si="397"/>
        <v>0</v>
      </c>
      <c r="BY311" s="35">
        <f t="shared" si="397"/>
        <v>0</v>
      </c>
      <c r="BZ311" s="35">
        <f t="shared" si="397"/>
        <v>0</v>
      </c>
      <c r="CA311" s="35">
        <f t="shared" si="397"/>
        <v>0</v>
      </c>
      <c r="CB311" s="35">
        <f t="shared" si="397"/>
        <v>0.010664</v>
      </c>
      <c r="CC311" s="35">
        <f t="shared" si="397"/>
        <v>0</v>
      </c>
      <c r="CD311" s="35">
        <f t="shared" si="397"/>
        <v>0</v>
      </c>
      <c r="CE311" s="35">
        <f t="shared" si="397"/>
        <v>0</v>
      </c>
      <c r="CF311" s="35">
        <f t="shared" si="397"/>
        <v>0</v>
      </c>
      <c r="CG311" s="35">
        <f t="shared" si="397"/>
        <v>0</v>
      </c>
      <c r="CH311" s="35">
        <f t="shared" si="397"/>
        <v>0</v>
      </c>
      <c r="CI311" s="35">
        <f t="shared" si="397"/>
        <v>0</v>
      </c>
      <c r="CJ311" s="35">
        <f t="shared" si="397"/>
        <v>0.005721</v>
      </c>
      <c r="CK311" s="35">
        <f t="shared" si="397"/>
        <v>0.003578</v>
      </c>
      <c r="CL311" s="35">
        <f t="shared" si="397"/>
        <v>0.003247</v>
      </c>
      <c r="CM311" s="35">
        <f t="shared" si="397"/>
        <v>0.001962</v>
      </c>
      <c r="CN311" s="35">
        <f t="shared" si="397"/>
        <v>0.014915</v>
      </c>
      <c r="CO311" s="35">
        <f t="shared" si="397"/>
        <v>0.010986</v>
      </c>
      <c r="CP311" s="35">
        <f t="shared" si="397"/>
        <v>0.005371</v>
      </c>
      <c r="CQ311" s="35">
        <f t="shared" si="397"/>
        <v>0</v>
      </c>
      <c r="CR311" s="35">
        <f t="shared" si="397"/>
        <v>0.001236</v>
      </c>
      <c r="CS311" s="35">
        <f t="shared" si="397"/>
        <v>0</v>
      </c>
      <c r="CT311" s="35">
        <f t="shared" si="397"/>
        <v>0</v>
      </c>
      <c r="CU311" s="35">
        <f t="shared" si="397"/>
        <v>0.015741</v>
      </c>
      <c r="CV311" s="35">
        <f t="shared" si="397"/>
        <v>0.011897</v>
      </c>
      <c r="CW311" s="35">
        <f t="shared" si="397"/>
        <v>0</v>
      </c>
      <c r="CX311" s="35">
        <f t="shared" si="397"/>
        <v>0</v>
      </c>
      <c r="CY311" s="35">
        <f t="shared" si="397"/>
        <v>0</v>
      </c>
      <c r="CZ311" s="35">
        <f t="shared" si="397"/>
        <v>0.002926</v>
      </c>
      <c r="DA311" s="35">
        <f t="shared" si="397"/>
        <v>0</v>
      </c>
      <c r="DB311" s="35">
        <f t="shared" si="397"/>
        <v>0</v>
      </c>
      <c r="DC311" s="35">
        <f t="shared" si="397"/>
        <v>0.007191</v>
      </c>
      <c r="DD311" s="35">
        <f t="shared" si="397"/>
        <v>0</v>
      </c>
      <c r="DE311" s="35">
        <f t="shared" si="397"/>
        <v>0</v>
      </c>
      <c r="DF311" s="35">
        <f t="shared" si="397"/>
        <v>0.004691</v>
      </c>
      <c r="DG311" s="35">
        <f t="shared" si="397"/>
        <v>0.001884</v>
      </c>
      <c r="DH311" s="35">
        <f t="shared" si="397"/>
        <v>0.003901</v>
      </c>
      <c r="DI311" s="35">
        <f t="shared" si="397"/>
        <v>0</v>
      </c>
      <c r="DJ311" s="35">
        <f t="shared" si="397"/>
        <v>0.006418</v>
      </c>
      <c r="DK311" s="35">
        <f t="shared" si="397"/>
        <v>0.001127</v>
      </c>
      <c r="DL311" s="35">
        <f t="shared" si="397"/>
        <v>0</v>
      </c>
      <c r="DM311" s="35">
        <f t="shared" si="397"/>
        <v>0.005554</v>
      </c>
      <c r="DN311" s="35">
        <f t="shared" si="397"/>
        <v>0.002311</v>
      </c>
      <c r="DO311" s="35">
        <f t="shared" si="397"/>
        <v>0.002835</v>
      </c>
      <c r="DP311" s="35">
        <f t="shared" si="397"/>
        <v>0</v>
      </c>
      <c r="DQ311" s="35">
        <f t="shared" si="397"/>
        <v>0</v>
      </c>
      <c r="DR311" s="35">
        <f t="shared" si="397"/>
        <v>0</v>
      </c>
      <c r="DS311" s="35">
        <f t="shared" si="397"/>
        <v>0</v>
      </c>
      <c r="DT311" s="35">
        <f t="shared" si="397"/>
        <v>0</v>
      </c>
      <c r="DU311" s="35">
        <f t="shared" si="397"/>
        <v>0</v>
      </c>
      <c r="DV311" s="35">
        <f t="shared" si="397"/>
        <v>0</v>
      </c>
      <c r="DW311" s="35">
        <f t="shared" si="397"/>
        <v>0.001063</v>
      </c>
      <c r="DX311" s="35">
        <f t="shared" si="397"/>
        <v>0.002816</v>
      </c>
      <c r="DY311" s="35">
        <f t="shared" si="397"/>
        <v>0.003744</v>
      </c>
      <c r="DZ311" s="35">
        <f t="shared" si="397"/>
        <v>0.004707</v>
      </c>
      <c r="EA311" s="35">
        <f aca="true" t="shared" si="398" ref="EA311:FX311">ROUND((EA78/EA42),6)</f>
        <v>0.000639</v>
      </c>
      <c r="EB311" s="35">
        <f t="shared" si="398"/>
        <v>0.006989</v>
      </c>
      <c r="EC311" s="35">
        <f t="shared" si="398"/>
        <v>0</v>
      </c>
      <c r="ED311" s="35">
        <f t="shared" si="398"/>
        <v>0.001529</v>
      </c>
      <c r="EE311" s="35">
        <f t="shared" si="398"/>
        <v>0</v>
      </c>
      <c r="EF311" s="35">
        <f t="shared" si="398"/>
        <v>0</v>
      </c>
      <c r="EG311" s="35">
        <f t="shared" si="398"/>
        <v>0</v>
      </c>
      <c r="EH311" s="35">
        <f t="shared" si="398"/>
        <v>0</v>
      </c>
      <c r="EI311" s="35">
        <f t="shared" si="398"/>
        <v>0</v>
      </c>
      <c r="EJ311" s="35">
        <f t="shared" si="398"/>
        <v>0</v>
      </c>
      <c r="EK311" s="35">
        <f t="shared" si="398"/>
        <v>0.000465</v>
      </c>
      <c r="EL311" s="35">
        <f t="shared" si="398"/>
        <v>0</v>
      </c>
      <c r="EM311" s="35">
        <f t="shared" si="398"/>
        <v>0</v>
      </c>
      <c r="EN311" s="35">
        <f t="shared" si="398"/>
        <v>0.003926</v>
      </c>
      <c r="EO311" s="35">
        <f t="shared" si="398"/>
        <v>0.002406</v>
      </c>
      <c r="EP311" s="35">
        <f t="shared" si="398"/>
        <v>0.009259</v>
      </c>
      <c r="EQ311" s="35">
        <f t="shared" si="398"/>
        <v>0.001707</v>
      </c>
      <c r="ER311" s="35">
        <f t="shared" si="398"/>
        <v>0.007568</v>
      </c>
      <c r="ES311" s="35">
        <f t="shared" si="398"/>
        <v>0</v>
      </c>
      <c r="ET311" s="35">
        <f t="shared" si="398"/>
        <v>0.006029</v>
      </c>
      <c r="EU311" s="35">
        <f t="shared" si="398"/>
        <v>0</v>
      </c>
      <c r="EV311" s="35">
        <f t="shared" si="398"/>
        <v>0</v>
      </c>
      <c r="EW311" s="35">
        <f t="shared" si="398"/>
        <v>0.001242</v>
      </c>
      <c r="EX311" s="35">
        <f t="shared" si="398"/>
        <v>0.006203</v>
      </c>
      <c r="EY311" s="35">
        <f t="shared" si="398"/>
        <v>0</v>
      </c>
      <c r="EZ311" s="35">
        <f t="shared" si="398"/>
        <v>0</v>
      </c>
      <c r="FA311" s="35">
        <f t="shared" si="398"/>
        <v>0.002939</v>
      </c>
      <c r="FB311" s="35">
        <f t="shared" si="398"/>
        <v>0.002545</v>
      </c>
      <c r="FC311" s="35">
        <f t="shared" si="398"/>
        <v>0.004397</v>
      </c>
      <c r="FD311" s="35">
        <f t="shared" si="398"/>
        <v>0</v>
      </c>
      <c r="FE311" s="35">
        <f t="shared" si="398"/>
        <v>0</v>
      </c>
      <c r="FF311" s="35">
        <f t="shared" si="398"/>
        <v>0</v>
      </c>
      <c r="FG311" s="35">
        <f t="shared" si="398"/>
        <v>0</v>
      </c>
      <c r="FH311" s="35">
        <f t="shared" si="398"/>
        <v>0.006761</v>
      </c>
      <c r="FI311" s="35">
        <f t="shared" si="398"/>
        <v>0.00229</v>
      </c>
      <c r="FJ311" s="35">
        <f t="shared" si="398"/>
        <v>0.004783</v>
      </c>
      <c r="FK311" s="35">
        <f t="shared" si="398"/>
        <v>0.003015</v>
      </c>
      <c r="FL311" s="35">
        <f t="shared" si="398"/>
        <v>0.005571</v>
      </c>
      <c r="FM311" s="35">
        <f t="shared" si="398"/>
        <v>0.001824</v>
      </c>
      <c r="FN311" s="35">
        <f t="shared" si="398"/>
        <v>0</v>
      </c>
      <c r="FO311" s="35">
        <f t="shared" si="398"/>
        <v>0.003557</v>
      </c>
      <c r="FP311" s="35">
        <f t="shared" si="398"/>
        <v>0.007751</v>
      </c>
      <c r="FQ311" s="35">
        <f t="shared" si="398"/>
        <v>0.005402</v>
      </c>
      <c r="FR311" s="35">
        <f t="shared" si="398"/>
        <v>0</v>
      </c>
      <c r="FS311" s="35">
        <f t="shared" si="398"/>
        <v>0.003097</v>
      </c>
      <c r="FT311" s="35">
        <f t="shared" si="398"/>
        <v>0.001038</v>
      </c>
      <c r="FU311" s="35">
        <f t="shared" si="398"/>
        <v>0.009408</v>
      </c>
      <c r="FV311" s="35">
        <f t="shared" si="398"/>
        <v>0.003567</v>
      </c>
      <c r="FW311" s="35">
        <f t="shared" si="398"/>
        <v>0</v>
      </c>
      <c r="FX311" s="35">
        <f t="shared" si="398"/>
        <v>0.001316</v>
      </c>
      <c r="FY311" s="35"/>
      <c r="FZ311" s="38"/>
      <c r="GA311" s="38"/>
      <c r="GB311" s="38"/>
      <c r="GC311" s="38"/>
      <c r="GD311" s="38"/>
    </row>
    <row r="312" spans="1:186" ht="15">
      <c r="A312" s="40"/>
      <c r="B312" s="2" t="s">
        <v>681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54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8"/>
      <c r="GA312" s="38"/>
      <c r="GB312" s="38"/>
      <c r="GC312" s="38"/>
      <c r="GD312" s="38"/>
    </row>
    <row r="313" spans="1:184" ht="15">
      <c r="A313" s="11" t="s">
        <v>682</v>
      </c>
      <c r="B313" s="2" t="s">
        <v>683</v>
      </c>
      <c r="C313" s="35">
        <f aca="true" t="shared" si="399" ref="C313:AH313">SUM(C305:C311)</f>
        <v>0.036847</v>
      </c>
      <c r="D313" s="35">
        <f t="shared" si="399"/>
        <v>0.047456</v>
      </c>
      <c r="E313" s="35">
        <f t="shared" si="399"/>
        <v>0.033469</v>
      </c>
      <c r="F313" s="35">
        <f t="shared" si="399"/>
        <v>0.027227</v>
      </c>
      <c r="G313" s="35">
        <f t="shared" si="399"/>
        <v>0.022285</v>
      </c>
      <c r="H313" s="35">
        <f t="shared" si="399"/>
        <v>0.030889</v>
      </c>
      <c r="I313" s="35">
        <f t="shared" si="399"/>
        <v>0.043316</v>
      </c>
      <c r="J313" s="35">
        <f t="shared" si="399"/>
        <v>0.027</v>
      </c>
      <c r="K313" s="35">
        <f t="shared" si="399"/>
        <v>0.027</v>
      </c>
      <c r="L313" s="35">
        <f t="shared" si="399"/>
        <v>0.031542</v>
      </c>
      <c r="M313" s="35">
        <f t="shared" si="399"/>
        <v>0.027681</v>
      </c>
      <c r="N313" s="35">
        <f t="shared" si="399"/>
        <v>0.039601</v>
      </c>
      <c r="O313" s="35">
        <f t="shared" si="399"/>
        <v>0.048229</v>
      </c>
      <c r="P313" s="35">
        <f t="shared" si="399"/>
        <v>0.027288</v>
      </c>
      <c r="Q313" s="35">
        <f t="shared" si="399"/>
        <v>0.038814</v>
      </c>
      <c r="R313" s="35">
        <f t="shared" si="399"/>
        <v>0.032866</v>
      </c>
      <c r="S313" s="35">
        <f t="shared" si="399"/>
        <v>0.021014</v>
      </c>
      <c r="T313" s="35">
        <f t="shared" si="399"/>
        <v>0.019301</v>
      </c>
      <c r="U313" s="35">
        <f t="shared" si="399"/>
        <v>0.028415999999999997</v>
      </c>
      <c r="V313" s="35">
        <f t="shared" si="399"/>
        <v>0.027</v>
      </c>
      <c r="W313" s="54">
        <f t="shared" si="399"/>
        <v>0.027</v>
      </c>
      <c r="X313" s="35">
        <f t="shared" si="399"/>
        <v>0.024216</v>
      </c>
      <c r="Y313" s="35">
        <f t="shared" si="399"/>
        <v>0.019498</v>
      </c>
      <c r="Z313" s="35">
        <f t="shared" si="399"/>
        <v>0.025598000000000003</v>
      </c>
      <c r="AA313" s="35">
        <f t="shared" si="399"/>
        <v>0.032050999999999996</v>
      </c>
      <c r="AB313" s="35">
        <f t="shared" si="399"/>
        <v>0.03669</v>
      </c>
      <c r="AC313" s="35">
        <f t="shared" si="399"/>
        <v>0.021689</v>
      </c>
      <c r="AD313" s="35">
        <f t="shared" si="399"/>
        <v>0.022296</v>
      </c>
      <c r="AE313" s="35">
        <f t="shared" si="399"/>
        <v>0.013756999999999998</v>
      </c>
      <c r="AF313" s="35">
        <f t="shared" si="399"/>
        <v>0.008982</v>
      </c>
      <c r="AG313" s="35">
        <f t="shared" si="399"/>
        <v>0.016033</v>
      </c>
      <c r="AH313" s="35">
        <f t="shared" si="399"/>
        <v>0.024354999999999998</v>
      </c>
      <c r="AI313" s="35">
        <f aca="true" t="shared" si="400" ref="AI313:CT313">SUM(AI305:AI311)</f>
        <v>0.027</v>
      </c>
      <c r="AJ313" s="35">
        <f t="shared" si="400"/>
        <v>0.018788</v>
      </c>
      <c r="AK313" s="35">
        <f t="shared" si="400"/>
        <v>0.01628</v>
      </c>
      <c r="AL313" s="35">
        <f t="shared" si="400"/>
        <v>0.027</v>
      </c>
      <c r="AM313" s="35">
        <f t="shared" si="400"/>
        <v>0.016449</v>
      </c>
      <c r="AN313" s="35">
        <f t="shared" si="400"/>
        <v>0.022903</v>
      </c>
      <c r="AO313" s="35">
        <f t="shared" si="400"/>
        <v>0.022656</v>
      </c>
      <c r="AP313" s="35">
        <f t="shared" si="400"/>
        <v>0.033075</v>
      </c>
      <c r="AQ313" s="35">
        <f t="shared" si="400"/>
        <v>0.015559</v>
      </c>
      <c r="AR313" s="35">
        <f t="shared" si="400"/>
        <v>0.032881</v>
      </c>
      <c r="AS313" s="35">
        <f t="shared" si="400"/>
        <v>0.01481</v>
      </c>
      <c r="AT313" s="35">
        <f t="shared" si="400"/>
        <v>0.026714</v>
      </c>
      <c r="AU313" s="35">
        <f t="shared" si="400"/>
        <v>0.019188</v>
      </c>
      <c r="AV313" s="35">
        <f t="shared" si="400"/>
        <v>0.025359</v>
      </c>
      <c r="AW313" s="35">
        <f t="shared" si="400"/>
        <v>0.020596</v>
      </c>
      <c r="AX313" s="35">
        <f t="shared" si="400"/>
        <v>0.016798</v>
      </c>
      <c r="AY313" s="35">
        <f t="shared" si="400"/>
        <v>0.027</v>
      </c>
      <c r="AZ313" s="35">
        <f t="shared" si="400"/>
        <v>0.028343</v>
      </c>
      <c r="BA313" s="35">
        <f t="shared" si="400"/>
        <v>0.035378</v>
      </c>
      <c r="BB313" s="35">
        <f t="shared" si="400"/>
        <v>0.025297</v>
      </c>
      <c r="BC313" s="35">
        <f t="shared" si="400"/>
        <v>0.037201</v>
      </c>
      <c r="BD313" s="35">
        <f t="shared" si="400"/>
        <v>0.039903</v>
      </c>
      <c r="BE313" s="35">
        <f t="shared" si="400"/>
        <v>0.039983000000000005</v>
      </c>
      <c r="BF313" s="35">
        <f t="shared" si="400"/>
        <v>0.047472</v>
      </c>
      <c r="BG313" s="35">
        <f t="shared" si="400"/>
        <v>0.027</v>
      </c>
      <c r="BH313" s="35">
        <f t="shared" si="400"/>
        <v>0.021419</v>
      </c>
      <c r="BI313" s="35">
        <f t="shared" si="400"/>
        <v>0.008433</v>
      </c>
      <c r="BJ313" s="35">
        <f t="shared" si="400"/>
        <v>0.03266</v>
      </c>
      <c r="BK313" s="35">
        <f t="shared" si="400"/>
        <v>0.035849000000000006</v>
      </c>
      <c r="BL313" s="35">
        <f t="shared" si="400"/>
        <v>0.027</v>
      </c>
      <c r="BM313" s="35">
        <f t="shared" si="400"/>
        <v>0.023625999999999998</v>
      </c>
      <c r="BN313" s="35">
        <f t="shared" si="400"/>
        <v>0.027</v>
      </c>
      <c r="BO313" s="35">
        <f t="shared" si="400"/>
        <v>0.017518</v>
      </c>
      <c r="BP313" s="35">
        <f t="shared" si="400"/>
        <v>0.021702</v>
      </c>
      <c r="BQ313" s="35">
        <f t="shared" si="400"/>
        <v>0.030496000000000002</v>
      </c>
      <c r="BR313" s="35">
        <f t="shared" si="400"/>
        <v>0.007792</v>
      </c>
      <c r="BS313" s="35">
        <f t="shared" si="400"/>
        <v>0.002953</v>
      </c>
      <c r="BT313" s="35">
        <f t="shared" si="400"/>
        <v>0.005797999999999999</v>
      </c>
      <c r="BU313" s="35">
        <f t="shared" si="400"/>
        <v>0.015969</v>
      </c>
      <c r="BV313" s="35">
        <f t="shared" si="400"/>
        <v>0.015487</v>
      </c>
      <c r="BW313" s="35">
        <f t="shared" si="400"/>
        <v>0.017758</v>
      </c>
      <c r="BX313" s="35">
        <f t="shared" si="400"/>
        <v>0.016599</v>
      </c>
      <c r="BY313" s="35">
        <f t="shared" si="400"/>
        <v>0.023781</v>
      </c>
      <c r="BZ313" s="35">
        <f t="shared" si="400"/>
        <v>0.026312</v>
      </c>
      <c r="CA313" s="35">
        <f t="shared" si="400"/>
        <v>0.023041</v>
      </c>
      <c r="CB313" s="35">
        <f t="shared" si="400"/>
        <v>0.036916000000000004</v>
      </c>
      <c r="CC313" s="35">
        <f t="shared" si="400"/>
        <v>0.022199</v>
      </c>
      <c r="CD313" s="35">
        <f t="shared" si="400"/>
        <v>0.023288</v>
      </c>
      <c r="CE313" s="35">
        <f t="shared" si="400"/>
        <v>0.027</v>
      </c>
      <c r="CF313" s="35">
        <f t="shared" si="400"/>
        <v>0.032238</v>
      </c>
      <c r="CG313" s="35">
        <f t="shared" si="400"/>
        <v>0.027</v>
      </c>
      <c r="CH313" s="35">
        <f t="shared" si="400"/>
        <v>0.022188</v>
      </c>
      <c r="CI313" s="35">
        <f t="shared" si="400"/>
        <v>0.02418</v>
      </c>
      <c r="CJ313" s="35">
        <f t="shared" si="400"/>
        <v>0.02919</v>
      </c>
      <c r="CK313" s="35">
        <f t="shared" si="400"/>
        <v>0.011854</v>
      </c>
      <c r="CL313" s="35">
        <f t="shared" si="400"/>
        <v>0.011588</v>
      </c>
      <c r="CM313" s="35">
        <f t="shared" si="400"/>
        <v>0.004236</v>
      </c>
      <c r="CN313" s="35">
        <f t="shared" si="400"/>
        <v>0.041915</v>
      </c>
      <c r="CO313" s="35">
        <f t="shared" si="400"/>
        <v>0.033346</v>
      </c>
      <c r="CP313" s="35">
        <f t="shared" si="400"/>
        <v>0.025920000000000002</v>
      </c>
      <c r="CQ313" s="35">
        <f t="shared" si="400"/>
        <v>0.012427</v>
      </c>
      <c r="CR313" s="35">
        <f t="shared" si="400"/>
        <v>0.003194</v>
      </c>
      <c r="CS313" s="35">
        <f t="shared" si="400"/>
        <v>0.022658</v>
      </c>
      <c r="CT313" s="35">
        <f t="shared" si="400"/>
        <v>0.009215</v>
      </c>
      <c r="CU313" s="35">
        <f aca="true" t="shared" si="401" ref="CU313:FF313">SUM(CU305:CU311)</f>
        <v>0.035357</v>
      </c>
      <c r="CV313" s="35">
        <f t="shared" si="401"/>
        <v>0.02484</v>
      </c>
      <c r="CW313" s="35">
        <f t="shared" si="401"/>
        <v>0.024152</v>
      </c>
      <c r="CX313" s="35">
        <f t="shared" si="401"/>
        <v>0.021824</v>
      </c>
      <c r="CY313" s="35">
        <f t="shared" si="401"/>
        <v>0.027</v>
      </c>
      <c r="CZ313" s="35">
        <f t="shared" si="401"/>
        <v>0.029577000000000003</v>
      </c>
      <c r="DA313" s="35">
        <f t="shared" si="401"/>
        <v>0.029032</v>
      </c>
      <c r="DB313" s="35">
        <f t="shared" si="401"/>
        <v>0.027</v>
      </c>
      <c r="DC313" s="35">
        <f t="shared" si="401"/>
        <v>0.025199</v>
      </c>
      <c r="DD313" s="35">
        <f t="shared" si="401"/>
        <v>0.003833</v>
      </c>
      <c r="DE313" s="35">
        <f t="shared" si="401"/>
        <v>0.01145</v>
      </c>
      <c r="DF313" s="35">
        <f t="shared" si="401"/>
        <v>0.028905</v>
      </c>
      <c r="DG313" s="35">
        <f t="shared" si="401"/>
        <v>0.022337</v>
      </c>
      <c r="DH313" s="35">
        <f t="shared" si="401"/>
        <v>0.024987000000000002</v>
      </c>
      <c r="DI313" s="35">
        <f t="shared" si="401"/>
        <v>0.018845</v>
      </c>
      <c r="DJ313" s="35">
        <f t="shared" si="401"/>
        <v>0.027301</v>
      </c>
      <c r="DK313" s="35">
        <f t="shared" si="401"/>
        <v>0.016784999999999998</v>
      </c>
      <c r="DL313" s="35">
        <f t="shared" si="401"/>
        <v>0.021967</v>
      </c>
      <c r="DM313" s="35">
        <f t="shared" si="401"/>
        <v>0.025453</v>
      </c>
      <c r="DN313" s="35">
        <f t="shared" si="401"/>
        <v>0.029311</v>
      </c>
      <c r="DO313" s="35">
        <f t="shared" si="401"/>
        <v>0.029835</v>
      </c>
      <c r="DP313" s="35">
        <f t="shared" si="401"/>
        <v>0.027736</v>
      </c>
      <c r="DQ313" s="35">
        <f t="shared" si="401"/>
        <v>0.025885</v>
      </c>
      <c r="DR313" s="35">
        <f t="shared" si="401"/>
        <v>0.024417</v>
      </c>
      <c r="DS313" s="35">
        <f t="shared" si="401"/>
        <v>0.025924</v>
      </c>
      <c r="DT313" s="35">
        <f t="shared" si="401"/>
        <v>0.021729</v>
      </c>
      <c r="DU313" s="35">
        <f t="shared" si="401"/>
        <v>0.027</v>
      </c>
      <c r="DV313" s="35">
        <f t="shared" si="401"/>
        <v>0.027</v>
      </c>
      <c r="DW313" s="35">
        <f t="shared" si="401"/>
        <v>0.02306</v>
      </c>
      <c r="DX313" s="35">
        <f t="shared" si="401"/>
        <v>0.021747</v>
      </c>
      <c r="DY313" s="35">
        <f t="shared" si="401"/>
        <v>0.016672</v>
      </c>
      <c r="DZ313" s="35">
        <f t="shared" si="401"/>
        <v>0.022369</v>
      </c>
      <c r="EA313" s="35">
        <f t="shared" si="401"/>
        <v>0.014514</v>
      </c>
      <c r="EB313" s="35">
        <f t="shared" si="401"/>
        <v>0.033989</v>
      </c>
      <c r="EC313" s="35">
        <f t="shared" si="401"/>
        <v>0.026621</v>
      </c>
      <c r="ED313" s="35">
        <f t="shared" si="401"/>
        <v>0.006219</v>
      </c>
      <c r="EE313" s="35">
        <f t="shared" si="401"/>
        <v>0.027</v>
      </c>
      <c r="EF313" s="35">
        <f t="shared" si="401"/>
        <v>0.019595</v>
      </c>
      <c r="EG313" s="35">
        <f t="shared" si="401"/>
        <v>0.026536</v>
      </c>
      <c r="EH313" s="35">
        <f t="shared" si="401"/>
        <v>0.025053</v>
      </c>
      <c r="EI313" s="35">
        <f t="shared" si="401"/>
        <v>0.027</v>
      </c>
      <c r="EJ313" s="35">
        <f t="shared" si="401"/>
        <v>0.027</v>
      </c>
      <c r="EK313" s="35">
        <f t="shared" si="401"/>
        <v>0.006233</v>
      </c>
      <c r="EL313" s="35">
        <f t="shared" si="401"/>
        <v>0.003665</v>
      </c>
      <c r="EM313" s="35">
        <f t="shared" si="401"/>
        <v>0.016308</v>
      </c>
      <c r="EN313" s="35">
        <f t="shared" si="401"/>
        <v>0.030926</v>
      </c>
      <c r="EO313" s="35">
        <f t="shared" si="401"/>
        <v>0.029406</v>
      </c>
      <c r="EP313" s="35">
        <f t="shared" si="401"/>
        <v>0.029845</v>
      </c>
      <c r="EQ313" s="35">
        <f t="shared" si="401"/>
        <v>0.013185</v>
      </c>
      <c r="ER313" s="35">
        <f t="shared" si="401"/>
        <v>0.028851</v>
      </c>
      <c r="ES313" s="35">
        <f t="shared" si="401"/>
        <v>0.023558</v>
      </c>
      <c r="ET313" s="35">
        <f t="shared" si="401"/>
        <v>0.033029</v>
      </c>
      <c r="EU313" s="35">
        <f t="shared" si="401"/>
        <v>0.027</v>
      </c>
      <c r="EV313" s="35">
        <f t="shared" si="401"/>
        <v>0.011370000000000002</v>
      </c>
      <c r="EW313" s="35">
        <f t="shared" si="401"/>
        <v>0.007295</v>
      </c>
      <c r="EX313" s="35">
        <f t="shared" si="401"/>
        <v>0.010113</v>
      </c>
      <c r="EY313" s="35">
        <f t="shared" si="401"/>
        <v>0.027</v>
      </c>
      <c r="EZ313" s="35">
        <f t="shared" si="401"/>
        <v>0.025537</v>
      </c>
      <c r="FA313" s="35">
        <f t="shared" si="401"/>
        <v>0.014530000000000001</v>
      </c>
      <c r="FB313" s="35">
        <f t="shared" si="401"/>
        <v>0.01405</v>
      </c>
      <c r="FC313" s="35">
        <f t="shared" si="401"/>
        <v>0.026947</v>
      </c>
      <c r="FD313" s="35">
        <f t="shared" si="401"/>
        <v>0.024438</v>
      </c>
      <c r="FE313" s="35">
        <f t="shared" si="401"/>
        <v>0.014410999999999998</v>
      </c>
      <c r="FF313" s="35">
        <f t="shared" si="401"/>
        <v>0.027</v>
      </c>
      <c r="FG313" s="35">
        <f aca="true" t="shared" si="402" ref="FG313:FU313">SUM(FG305:FG311)</f>
        <v>0.027</v>
      </c>
      <c r="FH313" s="35">
        <f t="shared" si="402"/>
        <v>0.02989</v>
      </c>
      <c r="FI313" s="35">
        <f t="shared" si="402"/>
        <v>0.00849</v>
      </c>
      <c r="FJ313" s="35">
        <f t="shared" si="402"/>
        <v>0.024221</v>
      </c>
      <c r="FK313" s="35">
        <f t="shared" si="402"/>
        <v>0.013977000000000002</v>
      </c>
      <c r="FL313" s="35">
        <f t="shared" si="402"/>
        <v>0.032571</v>
      </c>
      <c r="FM313" s="35">
        <f t="shared" si="402"/>
        <v>0.020238</v>
      </c>
      <c r="FN313" s="35">
        <f t="shared" si="402"/>
        <v>0.027</v>
      </c>
      <c r="FO313" s="35">
        <f t="shared" si="402"/>
        <v>0.011904</v>
      </c>
      <c r="FP313" s="35">
        <f t="shared" si="402"/>
        <v>0.019894</v>
      </c>
      <c r="FQ313" s="35">
        <f t="shared" si="402"/>
        <v>0.022282</v>
      </c>
      <c r="FR313" s="35">
        <f t="shared" si="402"/>
        <v>0.011565</v>
      </c>
      <c r="FS313" s="35">
        <f t="shared" si="402"/>
        <v>0.021396</v>
      </c>
      <c r="FT313" s="35">
        <f t="shared" si="402"/>
        <v>0.011811</v>
      </c>
      <c r="FU313" s="35">
        <f t="shared" si="402"/>
        <v>0.027753</v>
      </c>
      <c r="FV313" s="35">
        <f>SUM(FV305:FV311)</f>
        <v>0.018599</v>
      </c>
      <c r="FW313" s="35">
        <f>SUM(FW305:FW311)</f>
        <v>0.021498</v>
      </c>
      <c r="FX313" s="35">
        <f>SUM(FX305:FX311)</f>
        <v>0.020991000000000003</v>
      </c>
      <c r="FY313" s="35"/>
      <c r="FZ313" s="38"/>
      <c r="GA313" s="38"/>
      <c r="GB313" s="38"/>
    </row>
    <row r="314" spans="1:183" ht="15">
      <c r="A314" s="40"/>
      <c r="B314" s="2" t="s">
        <v>684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9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</row>
    <row r="315" spans="1:186" ht="15">
      <c r="A315" s="40"/>
      <c r="B315" s="2"/>
      <c r="C315" s="38"/>
      <c r="FZ315" s="38"/>
      <c r="GC315" s="100"/>
      <c r="GD315" s="21"/>
    </row>
    <row r="316" spans="1:186" ht="15">
      <c r="A316" s="40"/>
      <c r="B316" s="2"/>
      <c r="C316" s="38">
        <f aca="true" t="shared" si="403" ref="C316:BN316">ROUND((C270-C172)/C96,2)</f>
        <v>7701.11</v>
      </c>
      <c r="D316" s="38">
        <f t="shared" si="403"/>
        <v>7264.81</v>
      </c>
      <c r="E316" s="38">
        <f t="shared" si="403"/>
        <v>7918.82</v>
      </c>
      <c r="F316" s="38">
        <f t="shared" si="403"/>
        <v>7147.19</v>
      </c>
      <c r="G316" s="38">
        <f t="shared" si="403"/>
        <v>7662.87</v>
      </c>
      <c r="H316" s="38">
        <f t="shared" si="403"/>
        <v>7657.21</v>
      </c>
      <c r="I316" s="38">
        <f t="shared" si="403"/>
        <v>7972.07</v>
      </c>
      <c r="J316" s="38">
        <f t="shared" si="403"/>
        <v>7286.04</v>
      </c>
      <c r="K316" s="38">
        <f t="shared" si="403"/>
        <v>9805.32</v>
      </c>
      <c r="L316" s="38">
        <f t="shared" si="403"/>
        <v>7653.82</v>
      </c>
      <c r="M316" s="38">
        <f t="shared" si="403"/>
        <v>8694.82</v>
      </c>
      <c r="N316" s="38">
        <f t="shared" si="403"/>
        <v>7357.23</v>
      </c>
      <c r="O316" s="38">
        <f t="shared" si="403"/>
        <v>7162.11</v>
      </c>
      <c r="P316" s="38">
        <f t="shared" si="403"/>
        <v>13879.92</v>
      </c>
      <c r="Q316" s="38">
        <f t="shared" si="403"/>
        <v>7714.9</v>
      </c>
      <c r="R316" s="38">
        <f t="shared" si="403"/>
        <v>8609.81</v>
      </c>
      <c r="S316" s="38">
        <f t="shared" si="403"/>
        <v>7524.03</v>
      </c>
      <c r="T316" s="38">
        <f t="shared" si="403"/>
        <v>12693.09</v>
      </c>
      <c r="U316" s="38">
        <f t="shared" si="403"/>
        <v>14713.23</v>
      </c>
      <c r="V316" s="38">
        <f t="shared" si="403"/>
        <v>9879.18</v>
      </c>
      <c r="W316" s="38">
        <f t="shared" si="403"/>
        <v>11181</v>
      </c>
      <c r="X316" s="38">
        <f t="shared" si="403"/>
        <v>14994.25</v>
      </c>
      <c r="Y316" s="38">
        <f t="shared" si="403"/>
        <v>8036.95</v>
      </c>
      <c r="Z316" s="38">
        <f t="shared" si="403"/>
        <v>9725.3</v>
      </c>
      <c r="AA316" s="38">
        <f t="shared" si="403"/>
        <v>7272.7</v>
      </c>
      <c r="AB316" s="38">
        <f t="shared" si="403"/>
        <v>7328.64</v>
      </c>
      <c r="AC316" s="38">
        <f t="shared" si="403"/>
        <v>7686.91</v>
      </c>
      <c r="AD316" s="38">
        <f t="shared" si="403"/>
        <v>7409.11</v>
      </c>
      <c r="AE316" s="38">
        <f t="shared" si="403"/>
        <v>13312.39</v>
      </c>
      <c r="AF316" s="38">
        <f t="shared" si="403"/>
        <v>12219.03</v>
      </c>
      <c r="AG316" s="38">
        <f t="shared" si="403"/>
        <v>7813.6</v>
      </c>
      <c r="AH316" s="38">
        <f t="shared" si="403"/>
        <v>7393.73</v>
      </c>
      <c r="AI316" s="38">
        <f t="shared" si="403"/>
        <v>9283.36</v>
      </c>
      <c r="AJ316" s="38">
        <f t="shared" si="403"/>
        <v>10669.44</v>
      </c>
      <c r="AK316" s="38">
        <f t="shared" si="403"/>
        <v>11242.69</v>
      </c>
      <c r="AL316" s="38">
        <f t="shared" si="403"/>
        <v>10399.63</v>
      </c>
      <c r="AM316" s="38">
        <f t="shared" si="403"/>
        <v>8178.11</v>
      </c>
      <c r="AN316" s="38">
        <f t="shared" si="403"/>
        <v>8197.03</v>
      </c>
      <c r="AO316" s="38">
        <f t="shared" si="403"/>
        <v>7080.85</v>
      </c>
      <c r="AP316" s="38">
        <f t="shared" si="403"/>
        <v>7896.4</v>
      </c>
      <c r="AQ316" s="38">
        <f t="shared" si="403"/>
        <v>10549.42</v>
      </c>
      <c r="AR316" s="38">
        <f t="shared" si="403"/>
        <v>7157.1</v>
      </c>
      <c r="AS316" s="38">
        <f t="shared" si="403"/>
        <v>7743.75</v>
      </c>
      <c r="AT316" s="38">
        <f t="shared" si="403"/>
        <v>7264.31</v>
      </c>
      <c r="AU316" s="38">
        <f t="shared" si="403"/>
        <v>9598.96</v>
      </c>
      <c r="AV316" s="38">
        <f t="shared" si="403"/>
        <v>10298.6</v>
      </c>
      <c r="AW316" s="38">
        <f t="shared" si="403"/>
        <v>11758.03</v>
      </c>
      <c r="AX316" s="38">
        <f t="shared" si="403"/>
        <v>15717.42</v>
      </c>
      <c r="AY316" s="38">
        <f t="shared" si="403"/>
        <v>8321.51</v>
      </c>
      <c r="AZ316" s="38">
        <f t="shared" si="403"/>
        <v>7518.3</v>
      </c>
      <c r="BA316" s="38">
        <f t="shared" si="403"/>
        <v>7055.43</v>
      </c>
      <c r="BB316" s="38">
        <f t="shared" si="403"/>
        <v>7055.43</v>
      </c>
      <c r="BC316" s="38">
        <f t="shared" si="403"/>
        <v>7288.07</v>
      </c>
      <c r="BD316" s="38">
        <f t="shared" si="403"/>
        <v>7055.43</v>
      </c>
      <c r="BE316" s="38">
        <f t="shared" si="403"/>
        <v>7509.21</v>
      </c>
      <c r="BF316" s="38">
        <f t="shared" si="403"/>
        <v>7055.43</v>
      </c>
      <c r="BG316" s="38">
        <f t="shared" si="403"/>
        <v>7921.36</v>
      </c>
      <c r="BH316" s="38">
        <f t="shared" si="403"/>
        <v>8085.89</v>
      </c>
      <c r="BI316" s="38">
        <f t="shared" si="403"/>
        <v>11455.82</v>
      </c>
      <c r="BJ316" s="38">
        <f t="shared" si="403"/>
        <v>7055.43</v>
      </c>
      <c r="BK316" s="38">
        <f t="shared" si="403"/>
        <v>7055.43</v>
      </c>
      <c r="BL316" s="38">
        <f t="shared" si="403"/>
        <v>12631.57</v>
      </c>
      <c r="BM316" s="38">
        <f t="shared" si="403"/>
        <v>10057.79</v>
      </c>
      <c r="BN316" s="38">
        <f t="shared" si="403"/>
        <v>7055.43</v>
      </c>
      <c r="BO316" s="38">
        <f aca="true" t="shared" si="404" ref="BO316:DZ316">ROUND((BO270-BO172)/BO96,2)</f>
        <v>7173.37</v>
      </c>
      <c r="BP316" s="38">
        <f t="shared" si="404"/>
        <v>11658.72</v>
      </c>
      <c r="BQ316" s="38">
        <f t="shared" si="404"/>
        <v>7664.75</v>
      </c>
      <c r="BR316" s="38">
        <f t="shared" si="404"/>
        <v>7192.2</v>
      </c>
      <c r="BS316" s="38">
        <f t="shared" si="404"/>
        <v>7693.95</v>
      </c>
      <c r="BT316" s="38">
        <f t="shared" si="404"/>
        <v>10047.06</v>
      </c>
      <c r="BU316" s="38">
        <f t="shared" si="404"/>
        <v>8781.64</v>
      </c>
      <c r="BV316" s="38">
        <f t="shared" si="404"/>
        <v>7420.51</v>
      </c>
      <c r="BW316" s="38">
        <f t="shared" si="404"/>
        <v>7423.94</v>
      </c>
      <c r="BX316" s="38">
        <f t="shared" si="404"/>
        <v>15270.16</v>
      </c>
      <c r="BY316" s="38">
        <f t="shared" si="404"/>
        <v>8022.83</v>
      </c>
      <c r="BZ316" s="38">
        <f t="shared" si="404"/>
        <v>10534.03</v>
      </c>
      <c r="CA316" s="38">
        <f t="shared" si="404"/>
        <v>12446.61</v>
      </c>
      <c r="CB316" s="38">
        <f t="shared" si="404"/>
        <v>7248.04</v>
      </c>
      <c r="CC316" s="38">
        <f t="shared" si="404"/>
        <v>11771.92</v>
      </c>
      <c r="CD316" s="38">
        <f t="shared" si="404"/>
        <v>13873.74</v>
      </c>
      <c r="CE316" s="38">
        <f t="shared" si="404"/>
        <v>12492.65</v>
      </c>
      <c r="CF316" s="38">
        <f t="shared" si="404"/>
        <v>12968.59</v>
      </c>
      <c r="CG316" s="38">
        <f t="shared" si="404"/>
        <v>11672.4</v>
      </c>
      <c r="CH316" s="38">
        <f t="shared" si="404"/>
        <v>13558.1</v>
      </c>
      <c r="CI316" s="38">
        <f t="shared" si="404"/>
        <v>7459.01</v>
      </c>
      <c r="CJ316" s="38">
        <f t="shared" si="404"/>
        <v>7906.91</v>
      </c>
      <c r="CK316" s="38">
        <f t="shared" si="404"/>
        <v>7295.16</v>
      </c>
      <c r="CL316" s="38">
        <f t="shared" si="404"/>
        <v>7691.43</v>
      </c>
      <c r="CM316" s="38">
        <f t="shared" si="404"/>
        <v>8269.31</v>
      </c>
      <c r="CN316" s="38">
        <f t="shared" si="404"/>
        <v>7055.43</v>
      </c>
      <c r="CO316" s="38">
        <f t="shared" si="404"/>
        <v>7055.43</v>
      </c>
      <c r="CP316" s="38">
        <f t="shared" si="404"/>
        <v>7746.99</v>
      </c>
      <c r="CQ316" s="38">
        <f t="shared" si="404"/>
        <v>7456.04</v>
      </c>
      <c r="CR316" s="38">
        <f t="shared" si="404"/>
        <v>11700.96</v>
      </c>
      <c r="CS316" s="38">
        <f t="shared" si="404"/>
        <v>9245.09</v>
      </c>
      <c r="CT316" s="38">
        <f t="shared" si="404"/>
        <v>13255.43</v>
      </c>
      <c r="CU316" s="38">
        <f t="shared" si="404"/>
        <v>8994.93</v>
      </c>
      <c r="CV316" s="38">
        <f t="shared" si="404"/>
        <v>14029.76</v>
      </c>
      <c r="CW316" s="38">
        <f t="shared" si="404"/>
        <v>12662.84</v>
      </c>
      <c r="CX316" s="38">
        <f t="shared" si="404"/>
        <v>8222.05</v>
      </c>
      <c r="CY316" s="38">
        <f t="shared" si="404"/>
        <v>12718.42</v>
      </c>
      <c r="CZ316" s="38">
        <f t="shared" si="404"/>
        <v>7057.92</v>
      </c>
      <c r="DA316" s="38">
        <f t="shared" si="404"/>
        <v>12163.9</v>
      </c>
      <c r="DB316" s="38">
        <f t="shared" si="404"/>
        <v>9660.34</v>
      </c>
      <c r="DC316" s="38">
        <f t="shared" si="404"/>
        <v>12516.65</v>
      </c>
      <c r="DD316" s="38">
        <f t="shared" si="404"/>
        <v>13635</v>
      </c>
      <c r="DE316" s="38">
        <f t="shared" si="404"/>
        <v>8077.74</v>
      </c>
      <c r="DF316" s="38">
        <f t="shared" si="404"/>
        <v>7055.43</v>
      </c>
      <c r="DG316" s="38">
        <f t="shared" si="404"/>
        <v>14419.81</v>
      </c>
      <c r="DH316" s="38">
        <f t="shared" si="404"/>
        <v>7055.43</v>
      </c>
      <c r="DI316" s="38">
        <f t="shared" si="404"/>
        <v>7077.72</v>
      </c>
      <c r="DJ316" s="38">
        <f t="shared" si="404"/>
        <v>7938.04</v>
      </c>
      <c r="DK316" s="38">
        <f t="shared" si="404"/>
        <v>9279.55</v>
      </c>
      <c r="DL316" s="38">
        <f t="shared" si="404"/>
        <v>7421.81</v>
      </c>
      <c r="DM316" s="38">
        <f t="shared" si="404"/>
        <v>10609.16</v>
      </c>
      <c r="DN316" s="38">
        <f t="shared" si="404"/>
        <v>7572.01</v>
      </c>
      <c r="DO316" s="38">
        <f t="shared" si="404"/>
        <v>7481.85</v>
      </c>
      <c r="DP316" s="38">
        <f t="shared" si="404"/>
        <v>12110.62</v>
      </c>
      <c r="DQ316" s="38">
        <f t="shared" si="404"/>
        <v>8275.12</v>
      </c>
      <c r="DR316" s="38">
        <f t="shared" si="404"/>
        <v>7635.49</v>
      </c>
      <c r="DS316" s="38">
        <f t="shared" si="404"/>
        <v>8118.11</v>
      </c>
      <c r="DT316" s="38">
        <f t="shared" si="404"/>
        <v>12799.51</v>
      </c>
      <c r="DU316" s="38">
        <f t="shared" si="404"/>
        <v>8533.54</v>
      </c>
      <c r="DV316" s="38">
        <f t="shared" si="404"/>
        <v>11928.12</v>
      </c>
      <c r="DW316" s="38">
        <f t="shared" si="404"/>
        <v>9124.19</v>
      </c>
      <c r="DX316" s="38">
        <f t="shared" si="404"/>
        <v>12780.98</v>
      </c>
      <c r="DY316" s="38">
        <f t="shared" si="404"/>
        <v>10360.65</v>
      </c>
      <c r="DZ316" s="38">
        <f t="shared" si="404"/>
        <v>7737.54</v>
      </c>
      <c r="EA316" s="38">
        <f aca="true" t="shared" si="405" ref="EA316:FX316">ROUND((EA270-EA172)/EA96,2)</f>
        <v>8425.01</v>
      </c>
      <c r="EB316" s="38">
        <f t="shared" si="405"/>
        <v>7817</v>
      </c>
      <c r="EC316" s="38">
        <f t="shared" si="405"/>
        <v>9385.6</v>
      </c>
      <c r="ED316" s="38">
        <f t="shared" si="405"/>
        <v>9627.82</v>
      </c>
      <c r="EE316" s="38">
        <f t="shared" si="405"/>
        <v>10889.85</v>
      </c>
      <c r="EF316" s="38">
        <f t="shared" si="405"/>
        <v>7457.27</v>
      </c>
      <c r="EG316" s="38">
        <f t="shared" si="405"/>
        <v>9671.48</v>
      </c>
      <c r="EH316" s="38">
        <f t="shared" si="405"/>
        <v>10801.54</v>
      </c>
      <c r="EI316" s="38">
        <f t="shared" si="405"/>
        <v>7311.47</v>
      </c>
      <c r="EJ316" s="38">
        <f t="shared" si="405"/>
        <v>7055.43</v>
      </c>
      <c r="EK316" s="38">
        <f t="shared" si="405"/>
        <v>7694.8</v>
      </c>
      <c r="EL316" s="38">
        <f t="shared" si="405"/>
        <v>7824.23</v>
      </c>
      <c r="EM316" s="38">
        <f t="shared" si="405"/>
        <v>8010.1</v>
      </c>
      <c r="EN316" s="38">
        <f t="shared" si="405"/>
        <v>7660.93</v>
      </c>
      <c r="EO316" s="38">
        <f t="shared" si="405"/>
        <v>7900.4</v>
      </c>
      <c r="EP316" s="38">
        <f t="shared" si="405"/>
        <v>9411.06</v>
      </c>
      <c r="EQ316" s="38">
        <f t="shared" si="405"/>
        <v>7428.28</v>
      </c>
      <c r="ER316" s="38">
        <f t="shared" si="405"/>
        <v>9672.84</v>
      </c>
      <c r="ES316" s="38">
        <f t="shared" si="405"/>
        <v>13642.33</v>
      </c>
      <c r="ET316" s="38">
        <f t="shared" si="405"/>
        <v>12927.43</v>
      </c>
      <c r="EU316" s="38">
        <f t="shared" si="405"/>
        <v>8497.92</v>
      </c>
      <c r="EV316" s="38">
        <f t="shared" si="405"/>
        <v>15973.38</v>
      </c>
      <c r="EW316" s="38">
        <f t="shared" si="405"/>
        <v>10178.7</v>
      </c>
      <c r="EX316" s="38">
        <f t="shared" si="405"/>
        <v>11236.57</v>
      </c>
      <c r="EY316" s="38">
        <f t="shared" si="405"/>
        <v>8139.88</v>
      </c>
      <c r="EZ316" s="38">
        <f t="shared" si="405"/>
        <v>13718.34</v>
      </c>
      <c r="FA316" s="38">
        <f t="shared" si="405"/>
        <v>7754.07</v>
      </c>
      <c r="FB316" s="38">
        <f t="shared" si="405"/>
        <v>8664.02</v>
      </c>
      <c r="FC316" s="38">
        <f t="shared" si="405"/>
        <v>7106.17</v>
      </c>
      <c r="FD316" s="38">
        <f t="shared" si="405"/>
        <v>9052.03</v>
      </c>
      <c r="FE316" s="38">
        <f t="shared" si="405"/>
        <v>14045.23</v>
      </c>
      <c r="FF316" s="38">
        <f t="shared" si="405"/>
        <v>11975.1</v>
      </c>
      <c r="FG316" s="38">
        <f t="shared" si="405"/>
        <v>14079.71</v>
      </c>
      <c r="FH316" s="38">
        <f t="shared" si="405"/>
        <v>14092.7</v>
      </c>
      <c r="FI316" s="38">
        <f t="shared" si="405"/>
        <v>7367.1</v>
      </c>
      <c r="FJ316" s="38">
        <f t="shared" si="405"/>
        <v>7210.19</v>
      </c>
      <c r="FK316" s="38">
        <f t="shared" si="405"/>
        <v>7275.74</v>
      </c>
      <c r="FL316" s="38">
        <f t="shared" si="405"/>
        <v>7055.43</v>
      </c>
      <c r="FM316" s="38">
        <f t="shared" si="405"/>
        <v>7055.43</v>
      </c>
      <c r="FN316" s="38">
        <f t="shared" si="405"/>
        <v>7256.25</v>
      </c>
      <c r="FO316" s="38">
        <f t="shared" si="405"/>
        <v>7501.54</v>
      </c>
      <c r="FP316" s="38">
        <f t="shared" si="405"/>
        <v>7610.67</v>
      </c>
      <c r="FQ316" s="38">
        <f t="shared" si="405"/>
        <v>7883.29</v>
      </c>
      <c r="FR316" s="38">
        <f t="shared" si="405"/>
        <v>13139.19</v>
      </c>
      <c r="FS316" s="38">
        <f t="shared" si="405"/>
        <v>12631.34</v>
      </c>
      <c r="FT316" s="38">
        <f t="shared" si="405"/>
        <v>14341.47</v>
      </c>
      <c r="FU316" s="38">
        <f t="shared" si="405"/>
        <v>8192.64</v>
      </c>
      <c r="FV316" s="38">
        <f t="shared" si="405"/>
        <v>7905.09</v>
      </c>
      <c r="FW316" s="38">
        <f t="shared" si="405"/>
        <v>13626.16</v>
      </c>
      <c r="FX316" s="38">
        <f t="shared" si="405"/>
        <v>15227.59</v>
      </c>
      <c r="FY316" s="38"/>
      <c r="FZ316" s="38"/>
      <c r="GB316" s="21"/>
      <c r="GC316" s="76"/>
      <c r="GD316" s="94"/>
    </row>
    <row r="317" spans="1:186" ht="15">
      <c r="A317" s="40"/>
      <c r="B317" s="2" t="s">
        <v>685</v>
      </c>
      <c r="C317" s="21">
        <f aca="true" t="shared" si="406" ref="C317:V317">C121*(C96)+C160</f>
        <v>44785794.64394199</v>
      </c>
      <c r="D317" s="21">
        <f t="shared" si="406"/>
        <v>277860736.95239896</v>
      </c>
      <c r="E317" s="21">
        <f t="shared" si="406"/>
        <v>57184993.15220331</v>
      </c>
      <c r="F317" s="21">
        <f t="shared" si="406"/>
        <v>110487657.84131382</v>
      </c>
      <c r="G317" s="21">
        <f t="shared" si="406"/>
        <v>8027626.789291268</v>
      </c>
      <c r="H317" s="21">
        <f t="shared" si="406"/>
        <v>7293494.129625926</v>
      </c>
      <c r="I317" s="21">
        <f t="shared" si="406"/>
        <v>80130426.93615723</v>
      </c>
      <c r="J317" s="21">
        <f t="shared" si="406"/>
        <v>15283195.782705763</v>
      </c>
      <c r="K317" s="21">
        <f t="shared" si="406"/>
        <v>2916101.933336762</v>
      </c>
      <c r="L317" s="21">
        <f t="shared" si="406"/>
        <v>22436420.0627457</v>
      </c>
      <c r="M317" s="21">
        <f t="shared" si="406"/>
        <v>12950928.324576495</v>
      </c>
      <c r="N317" s="21">
        <f t="shared" si="406"/>
        <v>366279526.9824007</v>
      </c>
      <c r="O317" s="21">
        <f t="shared" si="406"/>
        <v>106915948.80402593</v>
      </c>
      <c r="P317" s="21">
        <f t="shared" si="406"/>
        <v>2180535.883609781</v>
      </c>
      <c r="Q317" s="21">
        <f t="shared" si="406"/>
        <v>281299193.1840895</v>
      </c>
      <c r="R317" s="21">
        <f t="shared" si="406"/>
        <v>3905408.234108927</v>
      </c>
      <c r="S317" s="21">
        <f t="shared" si="406"/>
        <v>11152867.312701201</v>
      </c>
      <c r="T317" s="21">
        <f t="shared" si="406"/>
        <v>1865884.34412895</v>
      </c>
      <c r="U317" s="21">
        <f t="shared" si="406"/>
        <v>988729.1672342081</v>
      </c>
      <c r="V317" s="21">
        <f t="shared" si="406"/>
        <v>2667379.1032984</v>
      </c>
      <c r="W317" s="21">
        <f>W316*W96</f>
        <v>732355.5</v>
      </c>
      <c r="X317" s="21">
        <f>X121*(X96)+X160</f>
        <v>730220.2036039351</v>
      </c>
      <c r="Y317" s="21">
        <f>Y316*Y96</f>
        <v>4248331.7700000005</v>
      </c>
      <c r="Z317" s="21">
        <f aca="true" t="shared" si="407" ref="Z317:AL317">Z121*(Z96)+Z160</f>
        <v>2619022.1625444693</v>
      </c>
      <c r="AA317" s="21">
        <f t="shared" si="407"/>
        <v>189964498.4958341</v>
      </c>
      <c r="AB317" s="21">
        <f t="shared" si="407"/>
        <v>206678532.743432</v>
      </c>
      <c r="AC317" s="21">
        <f t="shared" si="407"/>
        <v>7187260.12314275</v>
      </c>
      <c r="AD317" s="21">
        <f t="shared" si="407"/>
        <v>7918857.792603712</v>
      </c>
      <c r="AE317" s="21">
        <f t="shared" si="407"/>
        <v>1524268.888224215</v>
      </c>
      <c r="AF317" s="21">
        <f t="shared" si="407"/>
        <v>2145661.66642692</v>
      </c>
      <c r="AG317" s="21">
        <f t="shared" si="407"/>
        <v>7087714.969270972</v>
      </c>
      <c r="AH317" s="21">
        <f t="shared" si="407"/>
        <v>7763417.139472</v>
      </c>
      <c r="AI317" s="21">
        <f t="shared" si="407"/>
        <v>3048654.0694581796</v>
      </c>
      <c r="AJ317" s="21">
        <f t="shared" si="407"/>
        <v>2706836.905679718</v>
      </c>
      <c r="AK317" s="21">
        <f t="shared" si="407"/>
        <v>2652150.112419897</v>
      </c>
      <c r="AL317" s="21">
        <f t="shared" si="407"/>
        <v>2813100.5501812897</v>
      </c>
      <c r="AM317" s="21">
        <f>AM316*AM96</f>
        <v>3971290.216</v>
      </c>
      <c r="AN317" s="21">
        <f aca="true" t="shared" si="408" ref="AN317:CY317">AN121*(AN96)+AN160</f>
        <v>3680466.3589592297</v>
      </c>
      <c r="AO317" s="21">
        <f t="shared" si="408"/>
        <v>35853176.48823631</v>
      </c>
      <c r="AP317" s="21">
        <f t="shared" si="408"/>
        <v>591207094.4376404</v>
      </c>
      <c r="AQ317" s="21">
        <f t="shared" si="408"/>
        <v>2816694.72600566</v>
      </c>
      <c r="AR317" s="21">
        <f t="shared" si="408"/>
        <v>405051510.27317744</v>
      </c>
      <c r="AS317" s="21">
        <f t="shared" si="408"/>
        <v>47427388.25399261</v>
      </c>
      <c r="AT317" s="21">
        <f t="shared" si="408"/>
        <v>18685972.609960977</v>
      </c>
      <c r="AU317" s="21">
        <f t="shared" si="408"/>
        <v>3433547.214384562</v>
      </c>
      <c r="AV317" s="21">
        <f t="shared" si="408"/>
        <v>3151371.8563743</v>
      </c>
      <c r="AW317" s="21">
        <f t="shared" si="408"/>
        <v>2614985.568185808</v>
      </c>
      <c r="AX317" s="21">
        <f t="shared" si="408"/>
        <v>719858.0142966941</v>
      </c>
      <c r="AY317" s="21">
        <f t="shared" si="408"/>
        <v>4845617.374555614</v>
      </c>
      <c r="AZ317" s="21">
        <f t="shared" si="408"/>
        <v>77852699.0400938</v>
      </c>
      <c r="BA317" s="21">
        <f t="shared" si="408"/>
        <v>59928488.73988324</v>
      </c>
      <c r="BB317" s="21">
        <f t="shared" si="408"/>
        <v>50643866.8619716</v>
      </c>
      <c r="BC317" s="21">
        <f t="shared" si="408"/>
        <v>218946605.45574707</v>
      </c>
      <c r="BD317" s="21">
        <f t="shared" si="408"/>
        <v>30678101.110604033</v>
      </c>
      <c r="BE317" s="21">
        <f t="shared" si="408"/>
        <v>10771968.620294904</v>
      </c>
      <c r="BF317" s="21">
        <f t="shared" si="408"/>
        <v>157024260.22420943</v>
      </c>
      <c r="BG317" s="21">
        <f t="shared" si="408"/>
        <v>7463505.375205148</v>
      </c>
      <c r="BH317" s="21">
        <f t="shared" si="408"/>
        <v>5243698.2213171</v>
      </c>
      <c r="BI317" s="21">
        <f t="shared" si="408"/>
        <v>2733357.961256188</v>
      </c>
      <c r="BJ317" s="21">
        <f t="shared" si="408"/>
        <v>39873295.723780684</v>
      </c>
      <c r="BK317" s="21">
        <f t="shared" si="408"/>
        <v>97530305.469152</v>
      </c>
      <c r="BL317" s="21">
        <f t="shared" si="408"/>
        <v>2094313.789721178</v>
      </c>
      <c r="BM317" s="21">
        <f t="shared" si="408"/>
        <v>3072653.625851065</v>
      </c>
      <c r="BN317" s="21">
        <f t="shared" si="408"/>
        <v>26194939.760609318</v>
      </c>
      <c r="BO317" s="21">
        <f t="shared" si="408"/>
        <v>11699043.481148131</v>
      </c>
      <c r="BP317" s="21">
        <f t="shared" si="408"/>
        <v>2421516.735751436</v>
      </c>
      <c r="BQ317" s="21">
        <f t="shared" si="408"/>
        <v>40883798.10453139</v>
      </c>
      <c r="BR317" s="21">
        <f t="shared" si="408"/>
        <v>32584274.35964248</v>
      </c>
      <c r="BS317" s="21">
        <f t="shared" si="408"/>
        <v>8872665.49078034</v>
      </c>
      <c r="BT317" s="21">
        <f t="shared" si="408"/>
        <v>3325575.33133043</v>
      </c>
      <c r="BU317" s="21">
        <f t="shared" si="408"/>
        <v>3922757.257928191</v>
      </c>
      <c r="BV317" s="21">
        <f t="shared" si="408"/>
        <v>9658538.739021346</v>
      </c>
      <c r="BW317" s="21">
        <f t="shared" si="408"/>
        <v>12798870.75394212</v>
      </c>
      <c r="BX317" s="21">
        <f t="shared" si="408"/>
        <v>1258261.389715528</v>
      </c>
      <c r="BY317" s="21">
        <f t="shared" si="408"/>
        <v>4599486.636045989</v>
      </c>
      <c r="BZ317" s="21">
        <f t="shared" si="408"/>
        <v>2466017.250997511</v>
      </c>
      <c r="CA317" s="21">
        <f t="shared" si="408"/>
        <v>2341207.9232062194</v>
      </c>
      <c r="CB317" s="21">
        <f t="shared" si="408"/>
        <v>585759829.2868601</v>
      </c>
      <c r="CC317" s="21">
        <f t="shared" si="408"/>
        <v>2069503.8745987841</v>
      </c>
      <c r="CD317" s="21">
        <f t="shared" si="408"/>
        <v>1097413.059180565</v>
      </c>
      <c r="CE317" s="21">
        <f t="shared" si="408"/>
        <v>1872647.817304865</v>
      </c>
      <c r="CF317" s="21">
        <f t="shared" si="408"/>
        <v>1517324.91760752</v>
      </c>
      <c r="CG317" s="21">
        <f t="shared" si="408"/>
        <v>2136048.87618757</v>
      </c>
      <c r="CH317" s="21">
        <f t="shared" si="408"/>
        <v>1644597.2545684138</v>
      </c>
      <c r="CI317" s="21">
        <f t="shared" si="408"/>
        <v>5488336.6336921</v>
      </c>
      <c r="CJ317" s="21">
        <f t="shared" si="408"/>
        <v>8606671.809350705</v>
      </c>
      <c r="CK317" s="21">
        <f t="shared" si="408"/>
        <v>34963516.63507539</v>
      </c>
      <c r="CL317" s="21">
        <f t="shared" si="408"/>
        <v>10177297.266561072</v>
      </c>
      <c r="CM317" s="21">
        <f t="shared" si="408"/>
        <v>6369024.930864517</v>
      </c>
      <c r="CN317" s="21">
        <f t="shared" si="408"/>
        <v>182033366.12870476</v>
      </c>
      <c r="CO317" s="21">
        <f t="shared" si="408"/>
        <v>102460054.28815305</v>
      </c>
      <c r="CP317" s="21">
        <f t="shared" si="408"/>
        <v>8724654.68167896</v>
      </c>
      <c r="CQ317" s="21">
        <f t="shared" si="408"/>
        <v>10705387.351361113</v>
      </c>
      <c r="CR317" s="21">
        <f t="shared" si="408"/>
        <v>2320300.034005287</v>
      </c>
      <c r="CS317" s="21">
        <f t="shared" si="408"/>
        <v>3121143.997282528</v>
      </c>
      <c r="CT317" s="21">
        <f t="shared" si="408"/>
        <v>1467376.232968033</v>
      </c>
      <c r="CU317" s="21">
        <f t="shared" si="408"/>
        <v>302229.602308576</v>
      </c>
      <c r="CV317" s="21">
        <f t="shared" si="408"/>
        <v>778651.677689875</v>
      </c>
      <c r="CW317" s="21">
        <f t="shared" si="408"/>
        <v>2115961.325679169</v>
      </c>
      <c r="CX317" s="21">
        <f t="shared" si="408"/>
        <v>3712253.90963077</v>
      </c>
      <c r="CY317" s="21">
        <f t="shared" si="408"/>
        <v>647367.774271618</v>
      </c>
      <c r="CZ317" s="21">
        <f aca="true" t="shared" si="409" ref="CZ317:ET317">CZ121*(CZ96)+CZ160</f>
        <v>16237447.004073588</v>
      </c>
      <c r="DA317" s="21">
        <f t="shared" si="409"/>
        <v>2189501.819051</v>
      </c>
      <c r="DB317" s="21">
        <f t="shared" si="409"/>
        <v>2975385.94584208</v>
      </c>
      <c r="DC317" s="21">
        <f t="shared" si="409"/>
        <v>2152864.20312664</v>
      </c>
      <c r="DD317" s="21">
        <f t="shared" si="409"/>
        <v>1703012.034821985</v>
      </c>
      <c r="DE317" s="21">
        <f t="shared" si="409"/>
        <v>3738379.2448154762</v>
      </c>
      <c r="DF317" s="21">
        <f t="shared" si="409"/>
        <v>147725505.01082253</v>
      </c>
      <c r="DG317" s="21">
        <f t="shared" si="409"/>
        <v>1408815.2926310862</v>
      </c>
      <c r="DH317" s="21">
        <f t="shared" si="409"/>
        <v>15371196.583647601</v>
      </c>
      <c r="DI317" s="21">
        <f t="shared" si="409"/>
        <v>19966259.415750973</v>
      </c>
      <c r="DJ317" s="21">
        <f t="shared" si="409"/>
        <v>5279591.731891295</v>
      </c>
      <c r="DK317" s="21">
        <f t="shared" si="409"/>
        <v>3408377.431529157</v>
      </c>
      <c r="DL317" s="21">
        <f t="shared" si="409"/>
        <v>44746120.82985135</v>
      </c>
      <c r="DM317" s="21">
        <f t="shared" si="409"/>
        <v>3304754.438820685</v>
      </c>
      <c r="DN317" s="21">
        <f t="shared" si="409"/>
        <v>10815101.809667112</v>
      </c>
      <c r="DO317" s="21">
        <f t="shared" si="409"/>
        <v>22373724.524980944</v>
      </c>
      <c r="DP317" s="21">
        <f t="shared" si="409"/>
        <v>2423335.292929223</v>
      </c>
      <c r="DQ317" s="21">
        <f t="shared" si="409"/>
        <v>4115217.491525443</v>
      </c>
      <c r="DR317" s="21">
        <f t="shared" si="409"/>
        <v>10159023.022896245</v>
      </c>
      <c r="DS317" s="21">
        <f t="shared" si="409"/>
        <v>6704743.465517251</v>
      </c>
      <c r="DT317" s="21">
        <f t="shared" si="409"/>
        <v>2238635.034345889</v>
      </c>
      <c r="DU317" s="21">
        <f t="shared" si="409"/>
        <v>3508138.628011505</v>
      </c>
      <c r="DV317" s="21">
        <f t="shared" si="409"/>
        <v>2373696.49972073</v>
      </c>
      <c r="DW317" s="21">
        <f t="shared" si="409"/>
        <v>3290183.496329534</v>
      </c>
      <c r="DX317" s="21">
        <f t="shared" si="409"/>
        <v>2738964.166601774</v>
      </c>
      <c r="DY317" s="21">
        <f t="shared" si="409"/>
        <v>3456311.572784944</v>
      </c>
      <c r="DZ317" s="21">
        <f t="shared" si="409"/>
        <v>8631229.104296494</v>
      </c>
      <c r="EA317" s="21">
        <f t="shared" si="409"/>
        <v>4383534.288121172</v>
      </c>
      <c r="EB317" s="21">
        <f t="shared" si="409"/>
        <v>4629226.536449622</v>
      </c>
      <c r="EC317" s="21">
        <f t="shared" si="409"/>
        <v>2723702.1952918437</v>
      </c>
      <c r="ED317" s="21">
        <f t="shared" si="409"/>
        <v>15845463.37276475</v>
      </c>
      <c r="EE317" s="21">
        <f t="shared" si="409"/>
        <v>2474174.0622263043</v>
      </c>
      <c r="EF317" s="21">
        <f t="shared" si="409"/>
        <v>11722082.386782067</v>
      </c>
      <c r="EG317" s="21">
        <f t="shared" si="409"/>
        <v>2637412.7919613183</v>
      </c>
      <c r="EH317" s="21">
        <f t="shared" si="409"/>
        <v>2450869.028396451</v>
      </c>
      <c r="EI317" s="21">
        <f t="shared" si="409"/>
        <v>125233023.44620582</v>
      </c>
      <c r="EJ317" s="21">
        <f t="shared" si="409"/>
        <v>59082370.595990926</v>
      </c>
      <c r="EK317" s="21">
        <f t="shared" si="409"/>
        <v>4984688.838752777</v>
      </c>
      <c r="EL317" s="21">
        <f t="shared" si="409"/>
        <v>3552981.0377459624</v>
      </c>
      <c r="EM317" s="21">
        <f t="shared" si="409"/>
        <v>4557746.8243268905</v>
      </c>
      <c r="EN317" s="21">
        <f t="shared" si="409"/>
        <v>7979629.8621388795</v>
      </c>
      <c r="EO317" s="21">
        <f t="shared" si="409"/>
        <v>3707658.4912109394</v>
      </c>
      <c r="EP317" s="21">
        <f t="shared" si="409"/>
        <v>3696665.70807056</v>
      </c>
      <c r="EQ317" s="21">
        <f t="shared" si="409"/>
        <v>16599978.315577699</v>
      </c>
      <c r="ER317" s="21">
        <f t="shared" si="409"/>
        <v>3662135.9425070263</v>
      </c>
      <c r="ES317" s="21">
        <f t="shared" si="409"/>
        <v>1589331.678582115</v>
      </c>
      <c r="ET317" s="21">
        <f t="shared" si="409"/>
        <v>2580316.003924708</v>
      </c>
      <c r="EU317" s="21">
        <f>EU316*EU96</f>
        <v>4929643.392</v>
      </c>
      <c r="EV317" s="21">
        <f aca="true" t="shared" si="410" ref="EV317:FX317">EV121*(EV96)+EV160</f>
        <v>1075008.419382494</v>
      </c>
      <c r="EW317" s="21">
        <f t="shared" si="410"/>
        <v>7344947.38256928</v>
      </c>
      <c r="EX317" s="21">
        <f t="shared" si="410"/>
        <v>2915889.0671461797</v>
      </c>
      <c r="EY317" s="21">
        <f t="shared" si="410"/>
        <v>1953572.2868744</v>
      </c>
      <c r="EZ317" s="21">
        <f t="shared" si="410"/>
        <v>1706561.236173232</v>
      </c>
      <c r="FA317" s="21">
        <f t="shared" si="410"/>
        <v>22803170.689001314</v>
      </c>
      <c r="FB317" s="21">
        <f t="shared" si="410"/>
        <v>3560913.91831054</v>
      </c>
      <c r="FC317" s="21">
        <f t="shared" si="410"/>
        <v>18955011.03253101</v>
      </c>
      <c r="FD317" s="21">
        <f t="shared" si="410"/>
        <v>3347442.0056961556</v>
      </c>
      <c r="FE317" s="21">
        <f t="shared" si="410"/>
        <v>1418568.32573914</v>
      </c>
      <c r="FF317" s="21">
        <f t="shared" si="410"/>
        <v>2235751.837701023</v>
      </c>
      <c r="FG317" s="21">
        <f t="shared" si="410"/>
        <v>1506529.3345641901</v>
      </c>
      <c r="FH317" s="21">
        <f t="shared" si="410"/>
        <v>1335988.394556636</v>
      </c>
      <c r="FI317" s="21">
        <f t="shared" si="410"/>
        <v>13344031.086123059</v>
      </c>
      <c r="FJ317" s="21">
        <f t="shared" si="410"/>
        <v>12617114.28156277</v>
      </c>
      <c r="FK317" s="21">
        <f t="shared" si="410"/>
        <v>15594082.948424341</v>
      </c>
      <c r="FL317" s="21">
        <f t="shared" si="410"/>
        <v>29275323.830209807</v>
      </c>
      <c r="FM317" s="21">
        <f t="shared" si="410"/>
        <v>21457911.3196831</v>
      </c>
      <c r="FN317" s="21">
        <f t="shared" si="410"/>
        <v>136903727.19284892</v>
      </c>
      <c r="FO317" s="21">
        <f t="shared" si="410"/>
        <v>8283197.655036518</v>
      </c>
      <c r="FP317" s="21">
        <f t="shared" si="410"/>
        <v>17355363.844815772</v>
      </c>
      <c r="FQ317" s="21">
        <f t="shared" si="410"/>
        <v>6554952.844922635</v>
      </c>
      <c r="FR317" s="21">
        <f t="shared" si="410"/>
        <v>1935403.2104526022</v>
      </c>
      <c r="FS317" s="21">
        <f t="shared" si="410"/>
        <v>2070276.0039347108</v>
      </c>
      <c r="FT317" s="21">
        <f t="shared" si="410"/>
        <v>1368176.6491518437</v>
      </c>
      <c r="FU317" s="21">
        <f t="shared" si="410"/>
        <v>6414020.530477115</v>
      </c>
      <c r="FV317" s="21">
        <f t="shared" si="410"/>
        <v>5299574.192895136</v>
      </c>
      <c r="FW317" s="21">
        <f t="shared" si="410"/>
        <v>1870871.783246871</v>
      </c>
      <c r="FX317" s="21">
        <f t="shared" si="410"/>
        <v>1248662.55692674</v>
      </c>
      <c r="FY317" s="21"/>
      <c r="FZ317" s="38">
        <f>SUM(C317:FY317)</f>
        <v>5890677932.603549</v>
      </c>
      <c r="GA317" s="132">
        <f>FZ317/FZ96</f>
        <v>7426.7645583179055</v>
      </c>
      <c r="GB317" s="94"/>
      <c r="GC317" s="76"/>
      <c r="GD317" s="94"/>
    </row>
    <row r="318" spans="3:188" ht="15"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21">
        <f>SUM(C318:FY318)</f>
        <v>0</v>
      </c>
      <c r="GA318" s="132">
        <f>GA317*0.95</f>
        <v>7055.42633040201</v>
      </c>
      <c r="GB318" s="94"/>
      <c r="GC318" s="76"/>
      <c r="GD318" s="94"/>
      <c r="GF318" s="133"/>
    </row>
    <row r="319" spans="2:188" ht="15">
      <c r="B319" s="134" t="s">
        <v>686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GB319" s="94"/>
      <c r="GC319" s="76"/>
      <c r="GD319" s="94"/>
      <c r="GF319" s="133"/>
    </row>
    <row r="320" spans="183:188" ht="15">
      <c r="GA320" s="94"/>
      <c r="GB320" s="94"/>
      <c r="GC320" s="76"/>
      <c r="GD320" s="94"/>
      <c r="GF320" s="133"/>
    </row>
    <row r="321" spans="2:188" ht="15">
      <c r="B321" s="5" t="s">
        <v>687</v>
      </c>
      <c r="C321" s="135">
        <v>0.58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136"/>
      <c r="FZ321" s="5"/>
      <c r="GA321" s="94"/>
      <c r="GB321" s="94"/>
      <c r="GC321" s="132"/>
      <c r="GD321" s="132"/>
      <c r="GF321" s="133"/>
    </row>
    <row r="322" spans="2:188" ht="15">
      <c r="B322" s="5" t="s">
        <v>688</v>
      </c>
      <c r="C322" s="135">
        <f>1-C321</f>
        <v>0.42000000000000004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136"/>
      <c r="FZ322" s="94"/>
      <c r="GA322" s="94"/>
      <c r="GB322" s="132"/>
      <c r="GC322" s="132"/>
      <c r="GD322" s="132"/>
      <c r="GF322" s="133"/>
    </row>
    <row r="323" spans="2:188" ht="15">
      <c r="B323" s="5" t="s">
        <v>689</v>
      </c>
      <c r="C323" s="137">
        <v>30</v>
      </c>
      <c r="D323" s="137">
        <v>60</v>
      </c>
      <c r="E323" s="137">
        <v>111</v>
      </c>
      <c r="F323" s="137">
        <v>60</v>
      </c>
      <c r="G323" s="137">
        <v>0</v>
      </c>
      <c r="H323" s="137">
        <v>0</v>
      </c>
      <c r="I323" s="137">
        <v>36</v>
      </c>
      <c r="J323" s="137">
        <v>35</v>
      </c>
      <c r="K323" s="137">
        <v>0</v>
      </c>
      <c r="L323" s="137">
        <v>60</v>
      </c>
      <c r="M323" s="137">
        <v>100</v>
      </c>
      <c r="N323" s="137">
        <v>0</v>
      </c>
      <c r="O323" s="137">
        <v>0</v>
      </c>
      <c r="P323" s="137">
        <v>0</v>
      </c>
      <c r="Q323" s="137">
        <v>0</v>
      </c>
      <c r="R323" s="137">
        <v>0</v>
      </c>
      <c r="S323" s="137">
        <v>15</v>
      </c>
      <c r="T323" s="137">
        <v>0</v>
      </c>
      <c r="U323" s="137">
        <v>0</v>
      </c>
      <c r="V323" s="137">
        <v>0</v>
      </c>
      <c r="W323" s="138">
        <v>0</v>
      </c>
      <c r="X323" s="137">
        <v>1</v>
      </c>
      <c r="Y323" s="137">
        <v>0</v>
      </c>
      <c r="Z323" s="137">
        <v>0</v>
      </c>
      <c r="AA323" s="137">
        <v>15</v>
      </c>
      <c r="AB323" s="137">
        <v>78</v>
      </c>
      <c r="AC323" s="137">
        <v>15</v>
      </c>
      <c r="AD323" s="137">
        <v>18</v>
      </c>
      <c r="AE323" s="137">
        <v>4</v>
      </c>
      <c r="AF323" s="137">
        <v>0</v>
      </c>
      <c r="AG323" s="137">
        <v>10</v>
      </c>
      <c r="AH323" s="137">
        <v>18</v>
      </c>
      <c r="AI323" s="137">
        <v>0</v>
      </c>
      <c r="AJ323" s="137">
        <v>10</v>
      </c>
      <c r="AK323" s="137">
        <v>0</v>
      </c>
      <c r="AL323" s="137">
        <v>0</v>
      </c>
      <c r="AM323" s="137">
        <v>0</v>
      </c>
      <c r="AN323" s="137">
        <v>0</v>
      </c>
      <c r="AO323" s="137">
        <v>30</v>
      </c>
      <c r="AP323" s="139">
        <v>494</v>
      </c>
      <c r="AQ323" s="137">
        <v>0</v>
      </c>
      <c r="AR323" s="137">
        <v>0</v>
      </c>
      <c r="AS323" s="137">
        <v>0</v>
      </c>
      <c r="AT323" s="137">
        <v>0</v>
      </c>
      <c r="AU323" s="137">
        <v>0</v>
      </c>
      <c r="AV323" s="137">
        <v>0</v>
      </c>
      <c r="AW323" s="137">
        <v>0</v>
      </c>
      <c r="AX323" s="137">
        <v>0</v>
      </c>
      <c r="AY323" s="137">
        <v>0</v>
      </c>
      <c r="AZ323" s="137">
        <v>135</v>
      </c>
      <c r="BA323" s="137">
        <v>5</v>
      </c>
      <c r="BB323" s="137">
        <v>0</v>
      </c>
      <c r="BC323" s="137">
        <v>181</v>
      </c>
      <c r="BD323" s="137">
        <v>0</v>
      </c>
      <c r="BE323" s="137">
        <v>0</v>
      </c>
      <c r="BF323" s="137">
        <v>0</v>
      </c>
      <c r="BG323" s="137">
        <v>0</v>
      </c>
      <c r="BH323" s="137">
        <v>0</v>
      </c>
      <c r="BI323" s="137">
        <v>11</v>
      </c>
      <c r="BJ323" s="137">
        <v>0</v>
      </c>
      <c r="BK323" s="137">
        <v>0</v>
      </c>
      <c r="BL323" s="137">
        <v>5</v>
      </c>
      <c r="BM323" s="137">
        <v>0</v>
      </c>
      <c r="BN323" s="137">
        <v>30</v>
      </c>
      <c r="BO323" s="137">
        <v>16</v>
      </c>
      <c r="BP323" s="137">
        <v>0</v>
      </c>
      <c r="BQ323" s="137">
        <v>10</v>
      </c>
      <c r="BR323" s="137">
        <v>0</v>
      </c>
      <c r="BS323" s="137">
        <v>0</v>
      </c>
      <c r="BT323" s="137">
        <v>0</v>
      </c>
      <c r="BU323" s="137">
        <v>0</v>
      </c>
      <c r="BV323" s="137">
        <v>0</v>
      </c>
      <c r="BW323" s="137">
        <v>20</v>
      </c>
      <c r="BX323" s="137">
        <v>0</v>
      </c>
      <c r="BY323" s="137">
        <v>0</v>
      </c>
      <c r="BZ323" s="137">
        <v>0</v>
      </c>
      <c r="CA323" s="137">
        <v>0</v>
      </c>
      <c r="CB323" s="137">
        <v>105</v>
      </c>
      <c r="CC323" s="137">
        <v>0</v>
      </c>
      <c r="CD323" s="137">
        <v>2</v>
      </c>
      <c r="CE323" s="137">
        <v>5</v>
      </c>
      <c r="CF323" s="137">
        <v>0</v>
      </c>
      <c r="CG323" s="137">
        <v>0</v>
      </c>
      <c r="CH323" s="137">
        <v>3</v>
      </c>
      <c r="CI323" s="137">
        <v>15</v>
      </c>
      <c r="CJ323" s="137">
        <v>30</v>
      </c>
      <c r="CK323" s="137">
        <v>15</v>
      </c>
      <c r="CL323" s="137">
        <v>0</v>
      </c>
      <c r="CM323" s="137">
        <v>0</v>
      </c>
      <c r="CN323" s="137">
        <v>0</v>
      </c>
      <c r="CO323" s="137">
        <v>0</v>
      </c>
      <c r="CP323" s="137">
        <v>0</v>
      </c>
      <c r="CQ323" s="137">
        <v>15</v>
      </c>
      <c r="CR323" s="137">
        <v>0</v>
      </c>
      <c r="CS323" s="137">
        <v>0</v>
      </c>
      <c r="CT323" s="137">
        <v>3</v>
      </c>
      <c r="CU323" s="137">
        <v>0</v>
      </c>
      <c r="CV323" s="137">
        <v>0</v>
      </c>
      <c r="CW323" s="137">
        <v>0</v>
      </c>
      <c r="CX323" s="137">
        <v>0</v>
      </c>
      <c r="CY323" s="137">
        <v>0</v>
      </c>
      <c r="CZ323" s="137">
        <v>0</v>
      </c>
      <c r="DA323" s="137">
        <v>4</v>
      </c>
      <c r="DB323" s="137">
        <v>0</v>
      </c>
      <c r="DC323" s="137">
        <v>0</v>
      </c>
      <c r="DD323" s="137">
        <v>0</v>
      </c>
      <c r="DE323" s="137">
        <v>0</v>
      </c>
      <c r="DF323" s="137">
        <v>126</v>
      </c>
      <c r="DG323" s="137">
        <v>0</v>
      </c>
      <c r="DH323" s="137">
        <v>15</v>
      </c>
      <c r="DI323" s="137">
        <v>0</v>
      </c>
      <c r="DJ323" s="137">
        <v>0</v>
      </c>
      <c r="DK323" s="137">
        <v>0</v>
      </c>
      <c r="DL323" s="137">
        <v>15</v>
      </c>
      <c r="DM323" s="137">
        <v>4</v>
      </c>
      <c r="DN323" s="137">
        <v>0</v>
      </c>
      <c r="DO323" s="137">
        <v>15</v>
      </c>
      <c r="DP323" s="137">
        <v>0</v>
      </c>
      <c r="DQ323" s="137">
        <v>0</v>
      </c>
      <c r="DR323" s="137">
        <v>0</v>
      </c>
      <c r="DS323" s="137">
        <v>26</v>
      </c>
      <c r="DT323" s="137">
        <v>0</v>
      </c>
      <c r="DU323" s="137">
        <v>0</v>
      </c>
      <c r="DV323" s="137">
        <v>0</v>
      </c>
      <c r="DW323" s="137">
        <v>0</v>
      </c>
      <c r="DX323" s="137">
        <v>0</v>
      </c>
      <c r="DY323" s="137">
        <v>0</v>
      </c>
      <c r="DZ323" s="137">
        <v>10</v>
      </c>
      <c r="EA323" s="137">
        <v>0</v>
      </c>
      <c r="EB323" s="137">
        <v>15</v>
      </c>
      <c r="EC323" s="137">
        <v>0</v>
      </c>
      <c r="ED323" s="137">
        <v>0</v>
      </c>
      <c r="EE323" s="137">
        <v>8</v>
      </c>
      <c r="EF323" s="137">
        <v>15</v>
      </c>
      <c r="EG323" s="137">
        <v>0</v>
      </c>
      <c r="EH323" s="137">
        <v>0</v>
      </c>
      <c r="EI323" s="137">
        <v>165</v>
      </c>
      <c r="EJ323" s="137">
        <v>0</v>
      </c>
      <c r="EK323" s="137">
        <v>0</v>
      </c>
      <c r="EL323" s="137">
        <v>0</v>
      </c>
      <c r="EM323" s="137">
        <v>0</v>
      </c>
      <c r="EN323" s="137">
        <v>30</v>
      </c>
      <c r="EO323" s="137">
        <v>0</v>
      </c>
      <c r="EP323" s="137">
        <v>10</v>
      </c>
      <c r="EQ323" s="137">
        <v>0</v>
      </c>
      <c r="ER323" s="137">
        <v>7</v>
      </c>
      <c r="ES323" s="137">
        <v>0</v>
      </c>
      <c r="ET323" s="137">
        <v>0</v>
      </c>
      <c r="EU323" s="137">
        <v>15</v>
      </c>
      <c r="EV323" s="137">
        <v>0</v>
      </c>
      <c r="EW323" s="137">
        <v>0</v>
      </c>
      <c r="EX323" s="137">
        <v>0</v>
      </c>
      <c r="EY323" s="137">
        <v>0</v>
      </c>
      <c r="EZ323" s="137">
        <v>0</v>
      </c>
      <c r="FA323" s="137">
        <v>10</v>
      </c>
      <c r="FB323" s="137">
        <v>0</v>
      </c>
      <c r="FC323" s="137">
        <v>0</v>
      </c>
      <c r="FD323" s="137">
        <v>0</v>
      </c>
      <c r="FE323" s="137">
        <v>0</v>
      </c>
      <c r="FF323" s="137">
        <v>0</v>
      </c>
      <c r="FG323" s="137">
        <v>0</v>
      </c>
      <c r="FH323" s="137">
        <v>5</v>
      </c>
      <c r="FI323" s="137">
        <v>0</v>
      </c>
      <c r="FJ323" s="137">
        <v>0</v>
      </c>
      <c r="FK323" s="137">
        <v>30</v>
      </c>
      <c r="FL323" s="137">
        <v>0</v>
      </c>
      <c r="FM323" s="137">
        <v>0</v>
      </c>
      <c r="FN323" s="137">
        <v>90</v>
      </c>
      <c r="FO323" s="137">
        <v>0</v>
      </c>
      <c r="FP323" s="137">
        <v>18</v>
      </c>
      <c r="FQ323" s="137">
        <v>0</v>
      </c>
      <c r="FR323" s="137">
        <v>0</v>
      </c>
      <c r="FS323" s="137">
        <v>0</v>
      </c>
      <c r="FT323" s="137">
        <v>0</v>
      </c>
      <c r="FU323" s="137">
        <v>15</v>
      </c>
      <c r="FV323" s="137">
        <v>0</v>
      </c>
      <c r="FW323" s="137">
        <v>0</v>
      </c>
      <c r="FX323" s="137">
        <v>0</v>
      </c>
      <c r="FY323" s="33"/>
      <c r="FZ323" s="94"/>
      <c r="GA323" s="132"/>
      <c r="GB323" s="132"/>
      <c r="GC323" s="132"/>
      <c r="GD323" s="132"/>
      <c r="GE323" s="133"/>
      <c r="GF323" s="133"/>
    </row>
    <row r="324" spans="2:188" ht="15">
      <c r="B324" s="5" t="s">
        <v>690</v>
      </c>
      <c r="C324" s="137">
        <f>ROUND(C323*0.42,1)</f>
        <v>12.6</v>
      </c>
      <c r="D324" s="137">
        <f aca="true" t="shared" si="411" ref="D324:BO324">ROUND(D323*0.42,1)</f>
        <v>25.2</v>
      </c>
      <c r="E324" s="137">
        <f t="shared" si="411"/>
        <v>46.6</v>
      </c>
      <c r="F324" s="137">
        <f t="shared" si="411"/>
        <v>25.2</v>
      </c>
      <c r="G324" s="137">
        <f t="shared" si="411"/>
        <v>0</v>
      </c>
      <c r="H324" s="137">
        <f t="shared" si="411"/>
        <v>0</v>
      </c>
      <c r="I324" s="137">
        <f t="shared" si="411"/>
        <v>15.1</v>
      </c>
      <c r="J324" s="137">
        <f t="shared" si="411"/>
        <v>14.7</v>
      </c>
      <c r="K324" s="137">
        <f t="shared" si="411"/>
        <v>0</v>
      </c>
      <c r="L324" s="137">
        <f t="shared" si="411"/>
        <v>25.2</v>
      </c>
      <c r="M324" s="137">
        <f t="shared" si="411"/>
        <v>42</v>
      </c>
      <c r="N324" s="137">
        <f t="shared" si="411"/>
        <v>0</v>
      </c>
      <c r="O324" s="137">
        <f t="shared" si="411"/>
        <v>0</v>
      </c>
      <c r="P324" s="137">
        <f t="shared" si="411"/>
        <v>0</v>
      </c>
      <c r="Q324" s="137">
        <f t="shared" si="411"/>
        <v>0</v>
      </c>
      <c r="R324" s="137">
        <f t="shared" si="411"/>
        <v>0</v>
      </c>
      <c r="S324" s="137">
        <f t="shared" si="411"/>
        <v>6.3</v>
      </c>
      <c r="T324" s="137">
        <f t="shared" si="411"/>
        <v>0</v>
      </c>
      <c r="U324" s="137">
        <f t="shared" si="411"/>
        <v>0</v>
      </c>
      <c r="V324" s="137">
        <f t="shared" si="411"/>
        <v>0</v>
      </c>
      <c r="W324" s="137">
        <f t="shared" si="411"/>
        <v>0</v>
      </c>
      <c r="X324" s="137">
        <f t="shared" si="411"/>
        <v>0.4</v>
      </c>
      <c r="Y324" s="137">
        <f t="shared" si="411"/>
        <v>0</v>
      </c>
      <c r="Z324" s="137">
        <f t="shared" si="411"/>
        <v>0</v>
      </c>
      <c r="AA324" s="137">
        <f t="shared" si="411"/>
        <v>6.3</v>
      </c>
      <c r="AB324" s="137">
        <f t="shared" si="411"/>
        <v>32.8</v>
      </c>
      <c r="AC324" s="137">
        <f t="shared" si="411"/>
        <v>6.3</v>
      </c>
      <c r="AD324" s="137">
        <f t="shared" si="411"/>
        <v>7.6</v>
      </c>
      <c r="AE324" s="137">
        <f t="shared" si="411"/>
        <v>1.7</v>
      </c>
      <c r="AF324" s="137">
        <f t="shared" si="411"/>
        <v>0</v>
      </c>
      <c r="AG324" s="137">
        <f t="shared" si="411"/>
        <v>4.2</v>
      </c>
      <c r="AH324" s="137">
        <f t="shared" si="411"/>
        <v>7.6</v>
      </c>
      <c r="AI324" s="137">
        <f t="shared" si="411"/>
        <v>0</v>
      </c>
      <c r="AJ324" s="137">
        <f t="shared" si="411"/>
        <v>4.2</v>
      </c>
      <c r="AK324" s="137">
        <f t="shared" si="411"/>
        <v>0</v>
      </c>
      <c r="AL324" s="137">
        <f t="shared" si="411"/>
        <v>0</v>
      </c>
      <c r="AM324" s="137">
        <f t="shared" si="411"/>
        <v>0</v>
      </c>
      <c r="AN324" s="137">
        <f t="shared" si="411"/>
        <v>0</v>
      </c>
      <c r="AO324" s="137">
        <f t="shared" si="411"/>
        <v>12.6</v>
      </c>
      <c r="AP324" s="137">
        <f t="shared" si="411"/>
        <v>207.5</v>
      </c>
      <c r="AQ324" s="137">
        <f t="shared" si="411"/>
        <v>0</v>
      </c>
      <c r="AR324" s="137">
        <f t="shared" si="411"/>
        <v>0</v>
      </c>
      <c r="AS324" s="137">
        <f t="shared" si="411"/>
        <v>0</v>
      </c>
      <c r="AT324" s="137">
        <f t="shared" si="411"/>
        <v>0</v>
      </c>
      <c r="AU324" s="137">
        <f t="shared" si="411"/>
        <v>0</v>
      </c>
      <c r="AV324" s="137">
        <f t="shared" si="411"/>
        <v>0</v>
      </c>
      <c r="AW324" s="137">
        <f t="shared" si="411"/>
        <v>0</v>
      </c>
      <c r="AX324" s="137">
        <f t="shared" si="411"/>
        <v>0</v>
      </c>
      <c r="AY324" s="137">
        <f t="shared" si="411"/>
        <v>0</v>
      </c>
      <c r="AZ324" s="137">
        <f t="shared" si="411"/>
        <v>56.7</v>
      </c>
      <c r="BA324" s="137">
        <f t="shared" si="411"/>
        <v>2.1</v>
      </c>
      <c r="BB324" s="137">
        <f t="shared" si="411"/>
        <v>0</v>
      </c>
      <c r="BC324" s="137">
        <f t="shared" si="411"/>
        <v>76</v>
      </c>
      <c r="BD324" s="137">
        <f t="shared" si="411"/>
        <v>0</v>
      </c>
      <c r="BE324" s="137">
        <f t="shared" si="411"/>
        <v>0</v>
      </c>
      <c r="BF324" s="137">
        <f t="shared" si="411"/>
        <v>0</v>
      </c>
      <c r="BG324" s="137">
        <f t="shared" si="411"/>
        <v>0</v>
      </c>
      <c r="BH324" s="137">
        <f t="shared" si="411"/>
        <v>0</v>
      </c>
      <c r="BI324" s="137">
        <f t="shared" si="411"/>
        <v>4.6</v>
      </c>
      <c r="BJ324" s="137">
        <f t="shared" si="411"/>
        <v>0</v>
      </c>
      <c r="BK324" s="137">
        <f t="shared" si="411"/>
        <v>0</v>
      </c>
      <c r="BL324" s="137">
        <f t="shared" si="411"/>
        <v>2.1</v>
      </c>
      <c r="BM324" s="137">
        <f t="shared" si="411"/>
        <v>0</v>
      </c>
      <c r="BN324" s="137">
        <f t="shared" si="411"/>
        <v>12.6</v>
      </c>
      <c r="BO324" s="137">
        <f t="shared" si="411"/>
        <v>6.7</v>
      </c>
      <c r="BP324" s="137">
        <f aca="true" t="shared" si="412" ref="BP324:EA324">ROUND(BP323*0.42,1)</f>
        <v>0</v>
      </c>
      <c r="BQ324" s="137">
        <f t="shared" si="412"/>
        <v>4.2</v>
      </c>
      <c r="BR324" s="137">
        <f t="shared" si="412"/>
        <v>0</v>
      </c>
      <c r="BS324" s="137">
        <f t="shared" si="412"/>
        <v>0</v>
      </c>
      <c r="BT324" s="137">
        <f t="shared" si="412"/>
        <v>0</v>
      </c>
      <c r="BU324" s="137">
        <f t="shared" si="412"/>
        <v>0</v>
      </c>
      <c r="BV324" s="137">
        <f t="shared" si="412"/>
        <v>0</v>
      </c>
      <c r="BW324" s="137">
        <f t="shared" si="412"/>
        <v>8.4</v>
      </c>
      <c r="BX324" s="137">
        <f t="shared" si="412"/>
        <v>0</v>
      </c>
      <c r="BY324" s="137">
        <f t="shared" si="412"/>
        <v>0</v>
      </c>
      <c r="BZ324" s="137">
        <f t="shared" si="412"/>
        <v>0</v>
      </c>
      <c r="CA324" s="137">
        <f t="shared" si="412"/>
        <v>0</v>
      </c>
      <c r="CB324" s="137">
        <f t="shared" si="412"/>
        <v>44.1</v>
      </c>
      <c r="CC324" s="137">
        <f t="shared" si="412"/>
        <v>0</v>
      </c>
      <c r="CD324" s="137">
        <f t="shared" si="412"/>
        <v>0.8</v>
      </c>
      <c r="CE324" s="137">
        <f t="shared" si="412"/>
        <v>2.1</v>
      </c>
      <c r="CF324" s="137">
        <f t="shared" si="412"/>
        <v>0</v>
      </c>
      <c r="CG324" s="137">
        <f t="shared" si="412"/>
        <v>0</v>
      </c>
      <c r="CH324" s="137">
        <f t="shared" si="412"/>
        <v>1.3</v>
      </c>
      <c r="CI324" s="137">
        <f t="shared" si="412"/>
        <v>6.3</v>
      </c>
      <c r="CJ324" s="137">
        <f t="shared" si="412"/>
        <v>12.6</v>
      </c>
      <c r="CK324" s="137">
        <f t="shared" si="412"/>
        <v>6.3</v>
      </c>
      <c r="CL324" s="137">
        <f t="shared" si="412"/>
        <v>0</v>
      </c>
      <c r="CM324" s="137">
        <f t="shared" si="412"/>
        <v>0</v>
      </c>
      <c r="CN324" s="137">
        <f t="shared" si="412"/>
        <v>0</v>
      </c>
      <c r="CO324" s="137">
        <f t="shared" si="412"/>
        <v>0</v>
      </c>
      <c r="CP324" s="137">
        <f t="shared" si="412"/>
        <v>0</v>
      </c>
      <c r="CQ324" s="137">
        <f t="shared" si="412"/>
        <v>6.3</v>
      </c>
      <c r="CR324" s="137">
        <f t="shared" si="412"/>
        <v>0</v>
      </c>
      <c r="CS324" s="137">
        <f t="shared" si="412"/>
        <v>0</v>
      </c>
      <c r="CT324" s="137">
        <f t="shared" si="412"/>
        <v>1.3</v>
      </c>
      <c r="CU324" s="137">
        <f t="shared" si="412"/>
        <v>0</v>
      </c>
      <c r="CV324" s="137">
        <f t="shared" si="412"/>
        <v>0</v>
      </c>
      <c r="CW324" s="137">
        <f t="shared" si="412"/>
        <v>0</v>
      </c>
      <c r="CX324" s="137">
        <f t="shared" si="412"/>
        <v>0</v>
      </c>
      <c r="CY324" s="137">
        <f t="shared" si="412"/>
        <v>0</v>
      </c>
      <c r="CZ324" s="137">
        <f t="shared" si="412"/>
        <v>0</v>
      </c>
      <c r="DA324" s="137">
        <f t="shared" si="412"/>
        <v>1.7</v>
      </c>
      <c r="DB324" s="137">
        <f t="shared" si="412"/>
        <v>0</v>
      </c>
      <c r="DC324" s="137">
        <f t="shared" si="412"/>
        <v>0</v>
      </c>
      <c r="DD324" s="137">
        <f t="shared" si="412"/>
        <v>0</v>
      </c>
      <c r="DE324" s="137">
        <f t="shared" si="412"/>
        <v>0</v>
      </c>
      <c r="DF324" s="137">
        <f t="shared" si="412"/>
        <v>52.9</v>
      </c>
      <c r="DG324" s="137">
        <f t="shared" si="412"/>
        <v>0</v>
      </c>
      <c r="DH324" s="137">
        <f t="shared" si="412"/>
        <v>6.3</v>
      </c>
      <c r="DI324" s="137">
        <f t="shared" si="412"/>
        <v>0</v>
      </c>
      <c r="DJ324" s="137">
        <f t="shared" si="412"/>
        <v>0</v>
      </c>
      <c r="DK324" s="137">
        <f t="shared" si="412"/>
        <v>0</v>
      </c>
      <c r="DL324" s="137">
        <f t="shared" si="412"/>
        <v>6.3</v>
      </c>
      <c r="DM324" s="137">
        <f t="shared" si="412"/>
        <v>1.7</v>
      </c>
      <c r="DN324" s="137">
        <f t="shared" si="412"/>
        <v>0</v>
      </c>
      <c r="DO324" s="137">
        <f t="shared" si="412"/>
        <v>6.3</v>
      </c>
      <c r="DP324" s="137">
        <f t="shared" si="412"/>
        <v>0</v>
      </c>
      <c r="DQ324" s="137">
        <f t="shared" si="412"/>
        <v>0</v>
      </c>
      <c r="DR324" s="137">
        <f t="shared" si="412"/>
        <v>0</v>
      </c>
      <c r="DS324" s="137">
        <f t="shared" si="412"/>
        <v>10.9</v>
      </c>
      <c r="DT324" s="137">
        <f t="shared" si="412"/>
        <v>0</v>
      </c>
      <c r="DU324" s="137">
        <f t="shared" si="412"/>
        <v>0</v>
      </c>
      <c r="DV324" s="137">
        <f t="shared" si="412"/>
        <v>0</v>
      </c>
      <c r="DW324" s="137">
        <f t="shared" si="412"/>
        <v>0</v>
      </c>
      <c r="DX324" s="137">
        <f t="shared" si="412"/>
        <v>0</v>
      </c>
      <c r="DY324" s="137">
        <f t="shared" si="412"/>
        <v>0</v>
      </c>
      <c r="DZ324" s="137">
        <f t="shared" si="412"/>
        <v>4.2</v>
      </c>
      <c r="EA324" s="137">
        <f t="shared" si="412"/>
        <v>0</v>
      </c>
      <c r="EB324" s="137">
        <f aca="true" t="shared" si="413" ref="EB324:FX324">ROUND(EB323*0.42,1)</f>
        <v>6.3</v>
      </c>
      <c r="EC324" s="137">
        <f t="shared" si="413"/>
        <v>0</v>
      </c>
      <c r="ED324" s="137">
        <f t="shared" si="413"/>
        <v>0</v>
      </c>
      <c r="EE324" s="137">
        <f t="shared" si="413"/>
        <v>3.4</v>
      </c>
      <c r="EF324" s="137">
        <f t="shared" si="413"/>
        <v>6.3</v>
      </c>
      <c r="EG324" s="137">
        <f t="shared" si="413"/>
        <v>0</v>
      </c>
      <c r="EH324" s="137">
        <f t="shared" si="413"/>
        <v>0</v>
      </c>
      <c r="EI324" s="137">
        <f t="shared" si="413"/>
        <v>69.3</v>
      </c>
      <c r="EJ324" s="137">
        <f t="shared" si="413"/>
        <v>0</v>
      </c>
      <c r="EK324" s="137">
        <f t="shared" si="413"/>
        <v>0</v>
      </c>
      <c r="EL324" s="137">
        <f t="shared" si="413"/>
        <v>0</v>
      </c>
      <c r="EM324" s="137">
        <f t="shared" si="413"/>
        <v>0</v>
      </c>
      <c r="EN324" s="137">
        <f t="shared" si="413"/>
        <v>12.6</v>
      </c>
      <c r="EO324" s="137">
        <f t="shared" si="413"/>
        <v>0</v>
      </c>
      <c r="EP324" s="137">
        <f t="shared" si="413"/>
        <v>4.2</v>
      </c>
      <c r="EQ324" s="137">
        <f t="shared" si="413"/>
        <v>0</v>
      </c>
      <c r="ER324" s="137">
        <f t="shared" si="413"/>
        <v>2.9</v>
      </c>
      <c r="ES324" s="137">
        <f t="shared" si="413"/>
        <v>0</v>
      </c>
      <c r="ET324" s="137">
        <f t="shared" si="413"/>
        <v>0</v>
      </c>
      <c r="EU324" s="137">
        <f t="shared" si="413"/>
        <v>6.3</v>
      </c>
      <c r="EV324" s="137">
        <f t="shared" si="413"/>
        <v>0</v>
      </c>
      <c r="EW324" s="137">
        <f t="shared" si="413"/>
        <v>0</v>
      </c>
      <c r="EX324" s="137">
        <f t="shared" si="413"/>
        <v>0</v>
      </c>
      <c r="EY324" s="137">
        <f t="shared" si="413"/>
        <v>0</v>
      </c>
      <c r="EZ324" s="137">
        <f t="shared" si="413"/>
        <v>0</v>
      </c>
      <c r="FA324" s="137">
        <f t="shared" si="413"/>
        <v>4.2</v>
      </c>
      <c r="FB324" s="137">
        <f t="shared" si="413"/>
        <v>0</v>
      </c>
      <c r="FC324" s="137">
        <f t="shared" si="413"/>
        <v>0</v>
      </c>
      <c r="FD324" s="137">
        <f t="shared" si="413"/>
        <v>0</v>
      </c>
      <c r="FE324" s="137">
        <f t="shared" si="413"/>
        <v>0</v>
      </c>
      <c r="FF324" s="137">
        <f t="shared" si="413"/>
        <v>0</v>
      </c>
      <c r="FG324" s="137">
        <f t="shared" si="413"/>
        <v>0</v>
      </c>
      <c r="FH324" s="137">
        <f t="shared" si="413"/>
        <v>2.1</v>
      </c>
      <c r="FI324" s="137">
        <f t="shared" si="413"/>
        <v>0</v>
      </c>
      <c r="FJ324" s="137">
        <f t="shared" si="413"/>
        <v>0</v>
      </c>
      <c r="FK324" s="137">
        <f t="shared" si="413"/>
        <v>12.6</v>
      </c>
      <c r="FL324" s="137">
        <f t="shared" si="413"/>
        <v>0</v>
      </c>
      <c r="FM324" s="137">
        <f t="shared" si="413"/>
        <v>0</v>
      </c>
      <c r="FN324" s="137">
        <f t="shared" si="413"/>
        <v>37.8</v>
      </c>
      <c r="FO324" s="137">
        <f t="shared" si="413"/>
        <v>0</v>
      </c>
      <c r="FP324" s="137">
        <f t="shared" si="413"/>
        <v>7.6</v>
      </c>
      <c r="FQ324" s="137">
        <f t="shared" si="413"/>
        <v>0</v>
      </c>
      <c r="FR324" s="137">
        <f t="shared" si="413"/>
        <v>0</v>
      </c>
      <c r="FS324" s="137">
        <f t="shared" si="413"/>
        <v>0</v>
      </c>
      <c r="FT324" s="137">
        <f t="shared" si="413"/>
        <v>0</v>
      </c>
      <c r="FU324" s="137">
        <f t="shared" si="413"/>
        <v>6.3</v>
      </c>
      <c r="FV324" s="137">
        <f t="shared" si="413"/>
        <v>0</v>
      </c>
      <c r="FW324" s="137">
        <f t="shared" si="413"/>
        <v>0</v>
      </c>
      <c r="FX324" s="137">
        <f t="shared" si="413"/>
        <v>0</v>
      </c>
      <c r="FY324" s="33"/>
      <c r="FZ324" s="94"/>
      <c r="GA324" s="132"/>
      <c r="GB324" s="140"/>
      <c r="GE324" s="133"/>
      <c r="GF324" s="133"/>
    </row>
    <row r="325" spans="2:184" ht="15">
      <c r="B325" s="5" t="s">
        <v>691</v>
      </c>
      <c r="C325" s="141">
        <f aca="true" t="shared" si="414" ref="C325:BN325">C324*C289</f>
        <v>82437.768</v>
      </c>
      <c r="D325" s="141">
        <f t="shared" si="414"/>
        <v>158237.1</v>
      </c>
      <c r="E325" s="141">
        <f t="shared" si="414"/>
        <v>321286.03</v>
      </c>
      <c r="F325" s="141">
        <f t="shared" si="414"/>
        <v>156812.544</v>
      </c>
      <c r="G325" s="141">
        <f t="shared" si="414"/>
        <v>0</v>
      </c>
      <c r="H325" s="141">
        <f t="shared" si="414"/>
        <v>0</v>
      </c>
      <c r="I325" s="141">
        <f t="shared" si="414"/>
        <v>102042.327</v>
      </c>
      <c r="J325" s="141">
        <f t="shared" si="414"/>
        <v>93251.067</v>
      </c>
      <c r="K325" s="141">
        <f t="shared" si="414"/>
        <v>0</v>
      </c>
      <c r="L325" s="141">
        <f t="shared" si="414"/>
        <v>167928.264</v>
      </c>
      <c r="M325" s="141">
        <f t="shared" si="414"/>
        <v>317947.14</v>
      </c>
      <c r="N325" s="141">
        <f t="shared" si="414"/>
        <v>0</v>
      </c>
      <c r="O325" s="141">
        <f t="shared" si="414"/>
        <v>0</v>
      </c>
      <c r="P325" s="141">
        <f t="shared" si="414"/>
        <v>0</v>
      </c>
      <c r="Q325" s="141">
        <f t="shared" si="414"/>
        <v>0</v>
      </c>
      <c r="R325" s="141">
        <f t="shared" si="414"/>
        <v>0</v>
      </c>
      <c r="S325" s="141">
        <f t="shared" si="414"/>
        <v>41270.166</v>
      </c>
      <c r="T325" s="141">
        <f t="shared" si="414"/>
        <v>0</v>
      </c>
      <c r="U325" s="141">
        <f t="shared" si="414"/>
        <v>0</v>
      </c>
      <c r="V325" s="141">
        <f t="shared" si="414"/>
        <v>0</v>
      </c>
      <c r="W325" s="141">
        <f t="shared" si="414"/>
        <v>0</v>
      </c>
      <c r="X325" s="141">
        <f t="shared" si="414"/>
        <v>5221.916000000001</v>
      </c>
      <c r="Y325" s="141">
        <f t="shared" si="414"/>
        <v>0</v>
      </c>
      <c r="Z325" s="141">
        <f t="shared" si="414"/>
        <v>0</v>
      </c>
      <c r="AA325" s="141">
        <f t="shared" si="414"/>
        <v>39891.6</v>
      </c>
      <c r="AB325" s="141">
        <f t="shared" si="414"/>
        <v>209224.63999999998</v>
      </c>
      <c r="AC325" s="141">
        <f t="shared" si="414"/>
        <v>42142.716</v>
      </c>
      <c r="AD325" s="141">
        <f t="shared" si="414"/>
        <v>49025.776</v>
      </c>
      <c r="AE325" s="141">
        <f t="shared" si="414"/>
        <v>19703.799</v>
      </c>
      <c r="AF325" s="141">
        <f t="shared" si="414"/>
        <v>0</v>
      </c>
      <c r="AG325" s="141">
        <f t="shared" si="414"/>
        <v>32815.86</v>
      </c>
      <c r="AH325" s="141">
        <f t="shared" si="414"/>
        <v>48924.011999999995</v>
      </c>
      <c r="AI325" s="141">
        <f t="shared" si="414"/>
        <v>0</v>
      </c>
      <c r="AJ325" s="141">
        <f t="shared" si="414"/>
        <v>39015.396</v>
      </c>
      <c r="AK325" s="141">
        <f t="shared" si="414"/>
        <v>0</v>
      </c>
      <c r="AL325" s="141">
        <f t="shared" si="414"/>
        <v>0</v>
      </c>
      <c r="AM325" s="141">
        <f t="shared" si="414"/>
        <v>0</v>
      </c>
      <c r="AN325" s="141">
        <f t="shared" si="414"/>
        <v>0</v>
      </c>
      <c r="AO325" s="141">
        <f t="shared" si="414"/>
        <v>77678.496</v>
      </c>
      <c r="AP325" s="141">
        <f t="shared" si="414"/>
        <v>1426211.8250000002</v>
      </c>
      <c r="AQ325" s="141">
        <f t="shared" si="414"/>
        <v>0</v>
      </c>
      <c r="AR325" s="141">
        <f t="shared" si="414"/>
        <v>0</v>
      </c>
      <c r="AS325" s="141">
        <f t="shared" si="414"/>
        <v>0</v>
      </c>
      <c r="AT325" s="141">
        <f t="shared" si="414"/>
        <v>0</v>
      </c>
      <c r="AU325" s="141">
        <f t="shared" si="414"/>
        <v>0</v>
      </c>
      <c r="AV325" s="141">
        <f t="shared" si="414"/>
        <v>0</v>
      </c>
      <c r="AW325" s="141">
        <f t="shared" si="414"/>
        <v>0</v>
      </c>
      <c r="AX325" s="141">
        <f t="shared" si="414"/>
        <v>0</v>
      </c>
      <c r="AY325" s="141">
        <f t="shared" si="414"/>
        <v>0</v>
      </c>
      <c r="AZ325" s="141">
        <f t="shared" si="414"/>
        <v>371148.561</v>
      </c>
      <c r="BA325" s="141">
        <f t="shared" si="414"/>
        <v>12899.775000000001</v>
      </c>
      <c r="BB325" s="141">
        <f t="shared" si="414"/>
        <v>0</v>
      </c>
      <c r="BC325" s="141">
        <f t="shared" si="414"/>
        <v>482055.08</v>
      </c>
      <c r="BD325" s="141">
        <f t="shared" si="414"/>
        <v>0</v>
      </c>
      <c r="BE325" s="141">
        <f t="shared" si="414"/>
        <v>0</v>
      </c>
      <c r="BF325" s="141">
        <f t="shared" si="414"/>
        <v>0</v>
      </c>
      <c r="BG325" s="141">
        <f t="shared" si="414"/>
        <v>0</v>
      </c>
      <c r="BH325" s="141">
        <f t="shared" si="414"/>
        <v>0</v>
      </c>
      <c r="BI325" s="141">
        <f t="shared" si="414"/>
        <v>45880.584</v>
      </c>
      <c r="BJ325" s="141">
        <f t="shared" si="414"/>
        <v>0</v>
      </c>
      <c r="BK325" s="141">
        <f t="shared" si="414"/>
        <v>0</v>
      </c>
      <c r="BL325" s="141">
        <f t="shared" si="414"/>
        <v>22050.105</v>
      </c>
      <c r="BM325" s="141">
        <f t="shared" si="414"/>
        <v>0</v>
      </c>
      <c r="BN325" s="141">
        <f t="shared" si="414"/>
        <v>77399.658</v>
      </c>
      <c r="BO325" s="141">
        <f aca="true" t="shared" si="415" ref="BO325:DZ325">BO324*BO289</f>
        <v>41844.917</v>
      </c>
      <c r="BP325" s="141">
        <f t="shared" si="415"/>
        <v>0</v>
      </c>
      <c r="BQ325" s="141">
        <f t="shared" si="415"/>
        <v>28028.028000000002</v>
      </c>
      <c r="BR325" s="141">
        <f t="shared" si="415"/>
        <v>0</v>
      </c>
      <c r="BS325" s="141">
        <f t="shared" si="415"/>
        <v>0</v>
      </c>
      <c r="BT325" s="141">
        <f t="shared" si="415"/>
        <v>0</v>
      </c>
      <c r="BU325" s="141">
        <f t="shared" si="415"/>
        <v>0</v>
      </c>
      <c r="BV325" s="141">
        <f t="shared" si="415"/>
        <v>0</v>
      </c>
      <c r="BW325" s="141">
        <f t="shared" si="415"/>
        <v>54294.828</v>
      </c>
      <c r="BX325" s="141">
        <f t="shared" si="415"/>
        <v>0</v>
      </c>
      <c r="BY325" s="141">
        <f t="shared" si="415"/>
        <v>0</v>
      </c>
      <c r="BZ325" s="141">
        <f t="shared" si="415"/>
        <v>0</v>
      </c>
      <c r="CA325" s="141">
        <f t="shared" si="415"/>
        <v>0</v>
      </c>
      <c r="CB325" s="141">
        <f t="shared" si="415"/>
        <v>278250.273</v>
      </c>
      <c r="CC325" s="141">
        <f t="shared" si="415"/>
        <v>0</v>
      </c>
      <c r="CD325" s="141">
        <f t="shared" si="415"/>
        <v>9663.376</v>
      </c>
      <c r="CE325" s="141">
        <f t="shared" si="415"/>
        <v>22841.196</v>
      </c>
      <c r="CF325" s="141">
        <f t="shared" si="415"/>
        <v>0</v>
      </c>
      <c r="CG325" s="141">
        <f t="shared" si="415"/>
        <v>0</v>
      </c>
      <c r="CH325" s="141">
        <f t="shared" si="415"/>
        <v>15345.72</v>
      </c>
      <c r="CI325" s="141">
        <f t="shared" si="415"/>
        <v>40913.523</v>
      </c>
      <c r="CJ325" s="141">
        <f t="shared" si="415"/>
        <v>86740.542</v>
      </c>
      <c r="CK325" s="141">
        <f t="shared" si="415"/>
        <v>40014.765</v>
      </c>
      <c r="CL325" s="141">
        <f t="shared" si="415"/>
        <v>0</v>
      </c>
      <c r="CM325" s="141">
        <f t="shared" si="415"/>
        <v>0</v>
      </c>
      <c r="CN325" s="141">
        <f t="shared" si="415"/>
        <v>0</v>
      </c>
      <c r="CO325" s="141">
        <f t="shared" si="415"/>
        <v>0</v>
      </c>
      <c r="CP325" s="141">
        <f t="shared" si="415"/>
        <v>0</v>
      </c>
      <c r="CQ325" s="141">
        <f t="shared" si="415"/>
        <v>40897.269</v>
      </c>
      <c r="CR325" s="141">
        <f t="shared" si="415"/>
        <v>0</v>
      </c>
      <c r="CS325" s="141">
        <f t="shared" si="415"/>
        <v>0</v>
      </c>
      <c r="CT325" s="141">
        <f t="shared" si="415"/>
        <v>15003.144</v>
      </c>
      <c r="CU325" s="141">
        <f t="shared" si="415"/>
        <v>0</v>
      </c>
      <c r="CV325" s="141">
        <f t="shared" si="415"/>
        <v>0</v>
      </c>
      <c r="CW325" s="141">
        <f t="shared" si="415"/>
        <v>0</v>
      </c>
      <c r="CX325" s="141">
        <f t="shared" si="415"/>
        <v>0</v>
      </c>
      <c r="CY325" s="141">
        <f t="shared" si="415"/>
        <v>0</v>
      </c>
      <c r="CZ325" s="141">
        <f t="shared" si="415"/>
        <v>0</v>
      </c>
      <c r="DA325" s="141">
        <f t="shared" si="415"/>
        <v>18003.901</v>
      </c>
      <c r="DB325" s="141">
        <f t="shared" si="415"/>
        <v>0</v>
      </c>
      <c r="DC325" s="141">
        <f t="shared" si="415"/>
        <v>0</v>
      </c>
      <c r="DD325" s="141">
        <f t="shared" si="415"/>
        <v>0</v>
      </c>
      <c r="DE325" s="141">
        <f t="shared" si="415"/>
        <v>0</v>
      </c>
      <c r="DF325" s="141">
        <f t="shared" si="415"/>
        <v>324951.475</v>
      </c>
      <c r="DG325" s="141">
        <f t="shared" si="415"/>
        <v>0</v>
      </c>
      <c r="DH325" s="141">
        <f t="shared" si="415"/>
        <v>38699.829</v>
      </c>
      <c r="DI325" s="141">
        <f t="shared" si="415"/>
        <v>0</v>
      </c>
      <c r="DJ325" s="141">
        <f t="shared" si="415"/>
        <v>0</v>
      </c>
      <c r="DK325" s="141">
        <f t="shared" si="415"/>
        <v>0</v>
      </c>
      <c r="DL325" s="141">
        <f t="shared" si="415"/>
        <v>40709.466</v>
      </c>
      <c r="DM325" s="141">
        <f t="shared" si="415"/>
        <v>15702.73</v>
      </c>
      <c r="DN325" s="141">
        <f t="shared" si="415"/>
        <v>0</v>
      </c>
      <c r="DO325" s="141">
        <f t="shared" si="415"/>
        <v>41038.767</v>
      </c>
      <c r="DP325" s="141">
        <f t="shared" si="415"/>
        <v>0</v>
      </c>
      <c r="DQ325" s="141">
        <f t="shared" si="415"/>
        <v>0</v>
      </c>
      <c r="DR325" s="141">
        <f t="shared" si="415"/>
        <v>0</v>
      </c>
      <c r="DS325" s="141">
        <f t="shared" si="415"/>
        <v>77041.74500000001</v>
      </c>
      <c r="DT325" s="141">
        <f t="shared" si="415"/>
        <v>0</v>
      </c>
      <c r="DU325" s="141">
        <f t="shared" si="415"/>
        <v>0</v>
      </c>
      <c r="DV325" s="141">
        <f t="shared" si="415"/>
        <v>0</v>
      </c>
      <c r="DW325" s="141">
        <f t="shared" si="415"/>
        <v>0</v>
      </c>
      <c r="DX325" s="141">
        <f t="shared" si="415"/>
        <v>0</v>
      </c>
      <c r="DY325" s="141">
        <f t="shared" si="415"/>
        <v>0</v>
      </c>
      <c r="DZ325" s="141">
        <f t="shared" si="415"/>
        <v>28294.182</v>
      </c>
      <c r="EA325" s="141">
        <f aca="true" t="shared" si="416" ref="EA325:FX325">EA324*EA289</f>
        <v>0</v>
      </c>
      <c r="EB325" s="141">
        <f t="shared" si="416"/>
        <v>42877.107</v>
      </c>
      <c r="EC325" s="141">
        <f t="shared" si="416"/>
        <v>0</v>
      </c>
      <c r="ED325" s="141">
        <f t="shared" si="416"/>
        <v>0</v>
      </c>
      <c r="EE325" s="141">
        <f t="shared" si="416"/>
        <v>32236.352000000003</v>
      </c>
      <c r="EF325" s="141">
        <f t="shared" si="416"/>
        <v>40892.481</v>
      </c>
      <c r="EG325" s="141">
        <f t="shared" si="416"/>
        <v>0</v>
      </c>
      <c r="EH325" s="141">
        <f t="shared" si="416"/>
        <v>0</v>
      </c>
      <c r="EI325" s="141">
        <f t="shared" si="416"/>
        <v>441146.475</v>
      </c>
      <c r="EJ325" s="141">
        <f t="shared" si="416"/>
        <v>0</v>
      </c>
      <c r="EK325" s="141">
        <f t="shared" si="416"/>
        <v>0</v>
      </c>
      <c r="EL325" s="141">
        <f t="shared" si="416"/>
        <v>0</v>
      </c>
      <c r="EM325" s="141">
        <f t="shared" si="416"/>
        <v>0</v>
      </c>
      <c r="EN325" s="141">
        <f t="shared" si="416"/>
        <v>83134.8</v>
      </c>
      <c r="EO325" s="141">
        <f t="shared" si="416"/>
        <v>0</v>
      </c>
      <c r="EP325" s="141">
        <f t="shared" si="416"/>
        <v>34413.834</v>
      </c>
      <c r="EQ325" s="141">
        <f t="shared" si="416"/>
        <v>0</v>
      </c>
      <c r="ER325" s="141">
        <f t="shared" si="416"/>
        <v>24422.872</v>
      </c>
      <c r="ES325" s="141">
        <f t="shared" si="416"/>
        <v>0</v>
      </c>
      <c r="ET325" s="141">
        <f t="shared" si="416"/>
        <v>0</v>
      </c>
      <c r="EU325" s="141">
        <f t="shared" si="416"/>
        <v>46611.998999999996</v>
      </c>
      <c r="EV325" s="141">
        <f t="shared" si="416"/>
        <v>0</v>
      </c>
      <c r="EW325" s="141">
        <f t="shared" si="416"/>
        <v>0</v>
      </c>
      <c r="EX325" s="141">
        <f t="shared" si="416"/>
        <v>0</v>
      </c>
      <c r="EY325" s="141">
        <f t="shared" si="416"/>
        <v>0</v>
      </c>
      <c r="EZ325" s="141">
        <f t="shared" si="416"/>
        <v>0</v>
      </c>
      <c r="FA325" s="141">
        <f t="shared" si="416"/>
        <v>28352.856000000003</v>
      </c>
      <c r="FB325" s="141">
        <f t="shared" si="416"/>
        <v>0</v>
      </c>
      <c r="FC325" s="141">
        <f t="shared" si="416"/>
        <v>0</v>
      </c>
      <c r="FD325" s="141">
        <f t="shared" si="416"/>
        <v>0</v>
      </c>
      <c r="FE325" s="141">
        <f t="shared" si="416"/>
        <v>0</v>
      </c>
      <c r="FF325" s="141">
        <f t="shared" si="416"/>
        <v>0</v>
      </c>
      <c r="FG325" s="141">
        <f t="shared" si="416"/>
        <v>0</v>
      </c>
      <c r="FH325" s="141">
        <f t="shared" si="416"/>
        <v>25766.685</v>
      </c>
      <c r="FI325" s="141">
        <f t="shared" si="416"/>
        <v>0</v>
      </c>
      <c r="FJ325" s="141">
        <f t="shared" si="416"/>
        <v>0</v>
      </c>
      <c r="FK325" s="141">
        <f t="shared" si="416"/>
        <v>79816.464</v>
      </c>
      <c r="FL325" s="141">
        <f t="shared" si="416"/>
        <v>0</v>
      </c>
      <c r="FM325" s="141">
        <f t="shared" si="416"/>
        <v>0</v>
      </c>
      <c r="FN325" s="141">
        <f t="shared" si="416"/>
        <v>238796.20799999998</v>
      </c>
      <c r="FO325" s="141">
        <f t="shared" si="416"/>
        <v>0</v>
      </c>
      <c r="FP325" s="141">
        <f t="shared" si="416"/>
        <v>50359.5</v>
      </c>
      <c r="FQ325" s="141">
        <f t="shared" si="416"/>
        <v>0</v>
      </c>
      <c r="FR325" s="141">
        <f t="shared" si="416"/>
        <v>0</v>
      </c>
      <c r="FS325" s="141">
        <f t="shared" si="416"/>
        <v>0</v>
      </c>
      <c r="FT325" s="141">
        <f t="shared" si="416"/>
        <v>0</v>
      </c>
      <c r="FU325" s="141">
        <f t="shared" si="416"/>
        <v>44937.585</v>
      </c>
      <c r="FV325" s="141">
        <f t="shared" si="416"/>
        <v>0</v>
      </c>
      <c r="FW325" s="141">
        <f t="shared" si="416"/>
        <v>0</v>
      </c>
      <c r="FX325" s="141">
        <f t="shared" si="416"/>
        <v>0</v>
      </c>
      <c r="FZ325" s="132">
        <f>SUM(C324:FY324)</f>
        <v>1030.7999999999997</v>
      </c>
      <c r="GA325" s="140"/>
      <c r="GB325" s="140"/>
    </row>
    <row r="326" spans="2:189" ht="15">
      <c r="B326" s="5" t="s">
        <v>692</v>
      </c>
      <c r="C326" s="141">
        <f aca="true" t="shared" si="417" ref="C326:BN326">C324*C277</f>
        <v>94684.96800000001</v>
      </c>
      <c r="D326" s="141">
        <f t="shared" si="417"/>
        <v>181745.424</v>
      </c>
      <c r="E326" s="141">
        <f t="shared" si="417"/>
        <v>369017.012</v>
      </c>
      <c r="F326" s="141">
        <f t="shared" si="417"/>
        <v>180109.188</v>
      </c>
      <c r="G326" s="141">
        <f t="shared" si="417"/>
        <v>0</v>
      </c>
      <c r="H326" s="141">
        <f t="shared" si="417"/>
        <v>0</v>
      </c>
      <c r="I326" s="141">
        <f t="shared" si="417"/>
        <v>117201.972</v>
      </c>
      <c r="J326" s="141">
        <f t="shared" si="417"/>
        <v>107104.788</v>
      </c>
      <c r="K326" s="141">
        <f t="shared" si="417"/>
        <v>0</v>
      </c>
      <c r="L326" s="141">
        <f t="shared" si="417"/>
        <v>192876.264</v>
      </c>
      <c r="M326" s="141">
        <f t="shared" si="417"/>
        <v>365182.44</v>
      </c>
      <c r="N326" s="141">
        <f t="shared" si="417"/>
        <v>0</v>
      </c>
      <c r="O326" s="141">
        <f t="shared" si="417"/>
        <v>0</v>
      </c>
      <c r="P326" s="141">
        <f t="shared" si="417"/>
        <v>0</v>
      </c>
      <c r="Q326" s="141">
        <f t="shared" si="417"/>
        <v>0</v>
      </c>
      <c r="R326" s="141">
        <f t="shared" si="417"/>
        <v>0</v>
      </c>
      <c r="S326" s="141">
        <f t="shared" si="417"/>
        <v>47401.388999999996</v>
      </c>
      <c r="T326" s="141">
        <f t="shared" si="417"/>
        <v>0</v>
      </c>
      <c r="U326" s="141">
        <f t="shared" si="417"/>
        <v>0</v>
      </c>
      <c r="V326" s="141">
        <f t="shared" si="417"/>
        <v>0</v>
      </c>
      <c r="W326" s="141">
        <f t="shared" si="417"/>
        <v>0</v>
      </c>
      <c r="X326" s="141">
        <f t="shared" si="417"/>
        <v>5997.700000000001</v>
      </c>
      <c r="Y326" s="141">
        <f t="shared" si="417"/>
        <v>0</v>
      </c>
      <c r="Z326" s="141">
        <f t="shared" si="417"/>
        <v>0</v>
      </c>
      <c r="AA326" s="141">
        <f t="shared" si="417"/>
        <v>45818.009999999995</v>
      </c>
      <c r="AB326" s="141">
        <f t="shared" si="417"/>
        <v>240307.55999999997</v>
      </c>
      <c r="AC326" s="141">
        <f t="shared" si="417"/>
        <v>48403.59299999999</v>
      </c>
      <c r="AD326" s="141">
        <f t="shared" si="417"/>
        <v>56309.236</v>
      </c>
      <c r="AE326" s="141">
        <f t="shared" si="417"/>
        <v>22631.063</v>
      </c>
      <c r="AF326" s="141">
        <f t="shared" si="417"/>
        <v>0</v>
      </c>
      <c r="AG326" s="141">
        <f t="shared" si="417"/>
        <v>32817.12</v>
      </c>
      <c r="AH326" s="141">
        <f t="shared" si="417"/>
        <v>56192.34799999999</v>
      </c>
      <c r="AI326" s="141">
        <f t="shared" si="417"/>
        <v>0</v>
      </c>
      <c r="AJ326" s="141">
        <f t="shared" si="417"/>
        <v>44811.648</v>
      </c>
      <c r="AK326" s="141">
        <f t="shared" si="417"/>
        <v>0</v>
      </c>
      <c r="AL326" s="141">
        <f t="shared" si="417"/>
        <v>0</v>
      </c>
      <c r="AM326" s="141">
        <f t="shared" si="417"/>
        <v>0</v>
      </c>
      <c r="AN326" s="141">
        <f t="shared" si="417"/>
        <v>0</v>
      </c>
      <c r="AO326" s="141">
        <f t="shared" si="417"/>
        <v>89218.71</v>
      </c>
      <c r="AP326" s="141">
        <f t="shared" si="417"/>
        <v>1638094.225</v>
      </c>
      <c r="AQ326" s="141">
        <f t="shared" si="417"/>
        <v>0</v>
      </c>
      <c r="AR326" s="141">
        <f t="shared" si="417"/>
        <v>0</v>
      </c>
      <c r="AS326" s="141">
        <f t="shared" si="417"/>
        <v>0</v>
      </c>
      <c r="AT326" s="141">
        <f t="shared" si="417"/>
        <v>0</v>
      </c>
      <c r="AU326" s="141">
        <f t="shared" si="417"/>
        <v>0</v>
      </c>
      <c r="AV326" s="141">
        <f t="shared" si="417"/>
        <v>0</v>
      </c>
      <c r="AW326" s="141">
        <f t="shared" si="417"/>
        <v>0</v>
      </c>
      <c r="AX326" s="141">
        <f t="shared" si="417"/>
        <v>0</v>
      </c>
      <c r="AY326" s="141">
        <f t="shared" si="417"/>
        <v>0</v>
      </c>
      <c r="AZ326" s="141">
        <f t="shared" si="417"/>
        <v>426287.61000000004</v>
      </c>
      <c r="BA326" s="141">
        <f t="shared" si="417"/>
        <v>14816.214000000002</v>
      </c>
      <c r="BB326" s="141">
        <f t="shared" si="417"/>
        <v>0</v>
      </c>
      <c r="BC326" s="141">
        <f t="shared" si="417"/>
        <v>553671.4</v>
      </c>
      <c r="BD326" s="141">
        <f t="shared" si="417"/>
        <v>0</v>
      </c>
      <c r="BE326" s="141">
        <f t="shared" si="417"/>
        <v>0</v>
      </c>
      <c r="BF326" s="141">
        <f t="shared" si="417"/>
        <v>0</v>
      </c>
      <c r="BG326" s="141">
        <f t="shared" si="417"/>
        <v>0</v>
      </c>
      <c r="BH326" s="141">
        <f t="shared" si="417"/>
        <v>0</v>
      </c>
      <c r="BI326" s="141">
        <f t="shared" si="417"/>
        <v>52696.772</v>
      </c>
      <c r="BJ326" s="141">
        <f t="shared" si="417"/>
        <v>0</v>
      </c>
      <c r="BK326" s="141">
        <f t="shared" si="417"/>
        <v>0</v>
      </c>
      <c r="BL326" s="141">
        <f t="shared" si="417"/>
        <v>25325.958</v>
      </c>
      <c r="BM326" s="141">
        <f t="shared" si="417"/>
        <v>0</v>
      </c>
      <c r="BN326" s="141">
        <f t="shared" si="417"/>
        <v>88898.418</v>
      </c>
      <c r="BO326" s="141">
        <f aca="true" t="shared" si="418" ref="BO326:DZ326">BO324*BO277</f>
        <v>48061.579</v>
      </c>
      <c r="BP326" s="141">
        <f t="shared" si="418"/>
        <v>0</v>
      </c>
      <c r="BQ326" s="141">
        <f t="shared" si="418"/>
        <v>32191.95</v>
      </c>
      <c r="BR326" s="141">
        <f t="shared" si="418"/>
        <v>0</v>
      </c>
      <c r="BS326" s="141">
        <f t="shared" si="418"/>
        <v>0</v>
      </c>
      <c r="BT326" s="141">
        <f t="shared" si="418"/>
        <v>0</v>
      </c>
      <c r="BU326" s="141">
        <f t="shared" si="418"/>
        <v>0</v>
      </c>
      <c r="BV326" s="141">
        <f t="shared" si="418"/>
        <v>0</v>
      </c>
      <c r="BW326" s="141">
        <f t="shared" si="418"/>
        <v>62361.096</v>
      </c>
      <c r="BX326" s="141">
        <f t="shared" si="418"/>
        <v>0</v>
      </c>
      <c r="BY326" s="141">
        <f t="shared" si="418"/>
        <v>0</v>
      </c>
      <c r="BZ326" s="141">
        <f t="shared" si="418"/>
        <v>0</v>
      </c>
      <c r="CA326" s="141">
        <f t="shared" si="418"/>
        <v>0</v>
      </c>
      <c r="CB326" s="141">
        <f t="shared" si="418"/>
        <v>319587.84900000005</v>
      </c>
      <c r="CC326" s="141">
        <f t="shared" si="418"/>
        <v>0</v>
      </c>
      <c r="CD326" s="141">
        <f t="shared" si="418"/>
        <v>11098.992</v>
      </c>
      <c r="CE326" s="141">
        <f t="shared" si="418"/>
        <v>26234.565</v>
      </c>
      <c r="CF326" s="141">
        <f t="shared" si="418"/>
        <v>0</v>
      </c>
      <c r="CG326" s="141">
        <f t="shared" si="418"/>
        <v>0</v>
      </c>
      <c r="CH326" s="141">
        <f t="shared" si="418"/>
        <v>17625.530000000002</v>
      </c>
      <c r="CI326" s="141">
        <f t="shared" si="418"/>
        <v>46991.763</v>
      </c>
      <c r="CJ326" s="141">
        <f t="shared" si="418"/>
        <v>99627.06599999999</v>
      </c>
      <c r="CK326" s="141">
        <f t="shared" si="418"/>
        <v>45959.507999999994</v>
      </c>
      <c r="CL326" s="141">
        <f t="shared" si="418"/>
        <v>0</v>
      </c>
      <c r="CM326" s="141">
        <f t="shared" si="418"/>
        <v>0</v>
      </c>
      <c r="CN326" s="141">
        <f t="shared" si="418"/>
        <v>0</v>
      </c>
      <c r="CO326" s="141">
        <f t="shared" si="418"/>
        <v>0</v>
      </c>
      <c r="CP326" s="141">
        <f t="shared" si="418"/>
        <v>0</v>
      </c>
      <c r="CQ326" s="141">
        <f t="shared" si="418"/>
        <v>46973.051999999996</v>
      </c>
      <c r="CR326" s="141">
        <f t="shared" si="418"/>
        <v>0</v>
      </c>
      <c r="CS326" s="141">
        <f t="shared" si="418"/>
        <v>0</v>
      </c>
      <c r="CT326" s="141">
        <f t="shared" si="418"/>
        <v>17232.059</v>
      </c>
      <c r="CU326" s="141">
        <f t="shared" si="418"/>
        <v>0</v>
      </c>
      <c r="CV326" s="141">
        <f t="shared" si="418"/>
        <v>0</v>
      </c>
      <c r="CW326" s="141">
        <f t="shared" si="418"/>
        <v>0</v>
      </c>
      <c r="CX326" s="141">
        <f t="shared" si="418"/>
        <v>0</v>
      </c>
      <c r="CY326" s="141">
        <f t="shared" si="418"/>
        <v>0</v>
      </c>
      <c r="CZ326" s="141">
        <f t="shared" si="418"/>
        <v>0</v>
      </c>
      <c r="DA326" s="141">
        <f t="shared" si="418"/>
        <v>20678.629999999997</v>
      </c>
      <c r="DB326" s="141">
        <f t="shared" si="418"/>
        <v>0</v>
      </c>
      <c r="DC326" s="141">
        <f t="shared" si="418"/>
        <v>0</v>
      </c>
      <c r="DD326" s="141">
        <f t="shared" si="418"/>
        <v>0</v>
      </c>
      <c r="DE326" s="141">
        <f t="shared" si="418"/>
        <v>0</v>
      </c>
      <c r="DF326" s="141">
        <f t="shared" si="418"/>
        <v>373226.957</v>
      </c>
      <c r="DG326" s="141">
        <f t="shared" si="418"/>
        <v>0</v>
      </c>
      <c r="DH326" s="141">
        <f t="shared" si="418"/>
        <v>44449.209</v>
      </c>
      <c r="DI326" s="141">
        <f t="shared" si="418"/>
        <v>0</v>
      </c>
      <c r="DJ326" s="141">
        <f t="shared" si="418"/>
        <v>0</v>
      </c>
      <c r="DK326" s="141">
        <f t="shared" si="418"/>
        <v>0</v>
      </c>
      <c r="DL326" s="141">
        <f t="shared" si="418"/>
        <v>46757.403</v>
      </c>
      <c r="DM326" s="141">
        <f t="shared" si="418"/>
        <v>18035.572</v>
      </c>
      <c r="DN326" s="141">
        <f t="shared" si="418"/>
        <v>0</v>
      </c>
      <c r="DO326" s="141">
        <f t="shared" si="418"/>
        <v>47135.655</v>
      </c>
      <c r="DP326" s="141">
        <f t="shared" si="418"/>
        <v>0</v>
      </c>
      <c r="DQ326" s="141">
        <f t="shared" si="418"/>
        <v>0</v>
      </c>
      <c r="DR326" s="141">
        <f t="shared" si="418"/>
        <v>0</v>
      </c>
      <c r="DS326" s="141">
        <f t="shared" si="418"/>
        <v>88487.399</v>
      </c>
      <c r="DT326" s="141">
        <f t="shared" si="418"/>
        <v>0</v>
      </c>
      <c r="DU326" s="141">
        <f t="shared" si="418"/>
        <v>0</v>
      </c>
      <c r="DV326" s="141">
        <f t="shared" si="418"/>
        <v>0</v>
      </c>
      <c r="DW326" s="141">
        <f t="shared" si="418"/>
        <v>0</v>
      </c>
      <c r="DX326" s="141">
        <f t="shared" si="418"/>
        <v>0</v>
      </c>
      <c r="DY326" s="141">
        <f t="shared" si="418"/>
        <v>0</v>
      </c>
      <c r="DZ326" s="141">
        <f t="shared" si="418"/>
        <v>32497.668</v>
      </c>
      <c r="EA326" s="141">
        <f aca="true" t="shared" si="419" ref="EA326:FX326">EA324*EA277</f>
        <v>0</v>
      </c>
      <c r="EB326" s="141">
        <f t="shared" si="419"/>
        <v>49247.1</v>
      </c>
      <c r="EC326" s="141">
        <f t="shared" si="419"/>
        <v>0</v>
      </c>
      <c r="ED326" s="141">
        <f t="shared" si="419"/>
        <v>0</v>
      </c>
      <c r="EE326" s="141">
        <f t="shared" si="419"/>
        <v>37025.49</v>
      </c>
      <c r="EF326" s="141">
        <f t="shared" si="419"/>
        <v>46967.570999999996</v>
      </c>
      <c r="EG326" s="141">
        <f t="shared" si="419"/>
        <v>0</v>
      </c>
      <c r="EH326" s="141">
        <f t="shared" si="419"/>
        <v>0</v>
      </c>
      <c r="EI326" s="141">
        <f t="shared" si="419"/>
        <v>506684.871</v>
      </c>
      <c r="EJ326" s="141">
        <f t="shared" si="419"/>
        <v>0</v>
      </c>
      <c r="EK326" s="141">
        <f t="shared" si="419"/>
        <v>0</v>
      </c>
      <c r="EL326" s="141">
        <f t="shared" si="419"/>
        <v>0</v>
      </c>
      <c r="EM326" s="141">
        <f t="shared" si="419"/>
        <v>0</v>
      </c>
      <c r="EN326" s="141">
        <f t="shared" si="419"/>
        <v>95485.572</v>
      </c>
      <c r="EO326" s="141">
        <f t="shared" si="419"/>
        <v>0</v>
      </c>
      <c r="EP326" s="141">
        <f t="shared" si="419"/>
        <v>39526.452</v>
      </c>
      <c r="EQ326" s="141">
        <f t="shared" si="419"/>
        <v>0</v>
      </c>
      <c r="ER326" s="141">
        <f t="shared" si="419"/>
        <v>28051.236</v>
      </c>
      <c r="ES326" s="141">
        <f t="shared" si="419"/>
        <v>0</v>
      </c>
      <c r="ET326" s="141">
        <f t="shared" si="419"/>
        <v>0</v>
      </c>
      <c r="EU326" s="141">
        <f t="shared" si="419"/>
        <v>53536.896</v>
      </c>
      <c r="EV326" s="141">
        <f t="shared" si="419"/>
        <v>0</v>
      </c>
      <c r="EW326" s="141">
        <f t="shared" si="419"/>
        <v>0</v>
      </c>
      <c r="EX326" s="141">
        <f t="shared" si="419"/>
        <v>0</v>
      </c>
      <c r="EY326" s="141">
        <f t="shared" si="419"/>
        <v>0</v>
      </c>
      <c r="EZ326" s="141">
        <f t="shared" si="419"/>
        <v>0</v>
      </c>
      <c r="FA326" s="141">
        <f t="shared" si="419"/>
        <v>32565.036</v>
      </c>
      <c r="FB326" s="141">
        <f t="shared" si="419"/>
        <v>0</v>
      </c>
      <c r="FC326" s="141">
        <f t="shared" si="419"/>
        <v>0</v>
      </c>
      <c r="FD326" s="141">
        <f t="shared" si="419"/>
        <v>0</v>
      </c>
      <c r="FE326" s="141">
        <f t="shared" si="419"/>
        <v>0</v>
      </c>
      <c r="FF326" s="141">
        <f t="shared" si="419"/>
        <v>0</v>
      </c>
      <c r="FG326" s="141">
        <f t="shared" si="419"/>
        <v>0</v>
      </c>
      <c r="FH326" s="141">
        <f t="shared" si="419"/>
        <v>29594.670000000002</v>
      </c>
      <c r="FI326" s="141">
        <f t="shared" si="419"/>
        <v>0</v>
      </c>
      <c r="FJ326" s="141">
        <f t="shared" si="419"/>
        <v>0</v>
      </c>
      <c r="FK326" s="141">
        <f t="shared" si="419"/>
        <v>91674.324</v>
      </c>
      <c r="FL326" s="141">
        <f t="shared" si="419"/>
        <v>0</v>
      </c>
      <c r="FM326" s="141">
        <f t="shared" si="419"/>
        <v>0</v>
      </c>
      <c r="FN326" s="141">
        <f t="shared" si="419"/>
        <v>274272.642</v>
      </c>
      <c r="FO326" s="141">
        <f t="shared" si="419"/>
        <v>0</v>
      </c>
      <c r="FP326" s="141">
        <f t="shared" si="419"/>
        <v>57841.092</v>
      </c>
      <c r="FQ326" s="141">
        <f t="shared" si="419"/>
        <v>0</v>
      </c>
      <c r="FR326" s="141">
        <f t="shared" si="419"/>
        <v>0</v>
      </c>
      <c r="FS326" s="141">
        <f t="shared" si="419"/>
        <v>0</v>
      </c>
      <c r="FT326" s="141">
        <f t="shared" si="419"/>
        <v>0</v>
      </c>
      <c r="FU326" s="141">
        <f t="shared" si="419"/>
        <v>51613.632</v>
      </c>
      <c r="FV326" s="141">
        <f t="shared" si="419"/>
        <v>0</v>
      </c>
      <c r="FW326" s="141">
        <f t="shared" si="419"/>
        <v>0</v>
      </c>
      <c r="FX326" s="141">
        <f t="shared" si="419"/>
        <v>0</v>
      </c>
      <c r="FY326" s="141"/>
      <c r="FZ326" s="132">
        <f>SUM(C325:FY325)</f>
        <v>6914547.0989999985</v>
      </c>
      <c r="GA326" s="140"/>
      <c r="GG326" s="142"/>
    </row>
    <row r="327" spans="3:182" ht="15"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  <c r="BZ327" s="143"/>
      <c r="CA327" s="143"/>
      <c r="CB327" s="143"/>
      <c r="CC327" s="143"/>
      <c r="CD327" s="143"/>
      <c r="CE327" s="143"/>
      <c r="CF327" s="143"/>
      <c r="CG327" s="143"/>
      <c r="CH327" s="143"/>
      <c r="CI327" s="143"/>
      <c r="CJ327" s="143"/>
      <c r="CK327" s="143"/>
      <c r="CL327" s="143"/>
      <c r="CM327" s="143"/>
      <c r="CN327" s="143"/>
      <c r="CO327" s="143"/>
      <c r="CP327" s="143"/>
      <c r="CQ327" s="143"/>
      <c r="CR327" s="143"/>
      <c r="CS327" s="143"/>
      <c r="CT327" s="143"/>
      <c r="CU327" s="143"/>
      <c r="CV327" s="143"/>
      <c r="CW327" s="143"/>
      <c r="CX327" s="143"/>
      <c r="CY327" s="143"/>
      <c r="CZ327" s="143"/>
      <c r="DA327" s="143"/>
      <c r="DB327" s="143"/>
      <c r="DC327" s="143"/>
      <c r="DD327" s="143"/>
      <c r="DE327" s="143"/>
      <c r="DF327" s="143"/>
      <c r="DG327" s="143"/>
      <c r="DH327" s="143"/>
      <c r="DI327" s="143"/>
      <c r="DJ327" s="143"/>
      <c r="DK327" s="143"/>
      <c r="DL327" s="143"/>
      <c r="DM327" s="143"/>
      <c r="DN327" s="143"/>
      <c r="DO327" s="143"/>
      <c r="DP327" s="143"/>
      <c r="DQ327" s="143"/>
      <c r="DR327" s="143"/>
      <c r="DS327" s="143"/>
      <c r="DT327" s="143"/>
      <c r="DU327" s="143"/>
      <c r="DV327" s="143"/>
      <c r="DW327" s="143"/>
      <c r="DX327" s="143"/>
      <c r="DY327" s="143"/>
      <c r="DZ327" s="143"/>
      <c r="EA327" s="143"/>
      <c r="EB327" s="143"/>
      <c r="EC327" s="143"/>
      <c r="ED327" s="143"/>
      <c r="EE327" s="143"/>
      <c r="EF327" s="143"/>
      <c r="EG327" s="143"/>
      <c r="EH327" s="143"/>
      <c r="EI327" s="143"/>
      <c r="EJ327" s="143"/>
      <c r="EK327" s="143"/>
      <c r="EL327" s="143"/>
      <c r="EM327" s="143"/>
      <c r="EN327" s="143"/>
      <c r="EO327" s="143"/>
      <c r="EP327" s="143"/>
      <c r="EQ327" s="143"/>
      <c r="ER327" s="143"/>
      <c r="ES327" s="143"/>
      <c r="ET327" s="143"/>
      <c r="EU327" s="143"/>
      <c r="EV327" s="143"/>
      <c r="EW327" s="143"/>
      <c r="EX327" s="143"/>
      <c r="EY327" s="143"/>
      <c r="EZ327" s="143"/>
      <c r="FA327" s="143"/>
      <c r="FB327" s="143"/>
      <c r="FC327" s="143"/>
      <c r="FD327" s="143"/>
      <c r="FE327" s="143"/>
      <c r="FF327" s="143"/>
      <c r="FG327" s="143"/>
      <c r="FH327" s="143"/>
      <c r="FI327" s="143"/>
      <c r="FJ327" s="143"/>
      <c r="FK327" s="143"/>
      <c r="FL327" s="143"/>
      <c r="FM327" s="143"/>
      <c r="FN327" s="143"/>
      <c r="FO327" s="143"/>
      <c r="FP327" s="143"/>
      <c r="FQ327" s="143"/>
      <c r="FR327" s="143"/>
      <c r="FS327" s="143"/>
      <c r="FT327" s="143"/>
      <c r="FU327" s="143"/>
      <c r="FV327" s="143"/>
      <c r="FW327" s="143"/>
      <c r="FX327" s="143"/>
      <c r="FY327" s="143"/>
      <c r="FZ327" s="140"/>
    </row>
    <row r="328" spans="1:42" ht="15">
      <c r="A328" s="5"/>
      <c r="B328" s="2"/>
      <c r="C328" s="144"/>
      <c r="D328" s="106"/>
      <c r="E328" s="101"/>
      <c r="F328" s="94"/>
      <c r="G328" s="94"/>
      <c r="H328" s="94"/>
      <c r="I328" s="38"/>
      <c r="J328" s="38"/>
      <c r="AP328">
        <f>AP289/2</f>
        <v>3436.655</v>
      </c>
    </row>
    <row r="329" spans="3:10" ht="15">
      <c r="C329" s="144"/>
      <c r="D329" s="106"/>
      <c r="E329" s="101"/>
      <c r="F329" s="94"/>
      <c r="G329" s="94"/>
      <c r="H329" s="94"/>
      <c r="I329" s="38"/>
      <c r="J329" s="38"/>
    </row>
    <row r="330" spans="3:180" ht="15"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4"/>
      <c r="BJ330" s="144"/>
      <c r="BK330" s="144"/>
      <c r="BL330" s="144"/>
      <c r="BM330" s="144"/>
      <c r="BN330" s="144"/>
      <c r="BO330" s="144"/>
      <c r="BP330" s="144"/>
      <c r="BQ330" s="144"/>
      <c r="BR330" s="144"/>
      <c r="BS330" s="144"/>
      <c r="BT330" s="144"/>
      <c r="BU330" s="144"/>
      <c r="BV330" s="144"/>
      <c r="BW330" s="144"/>
      <c r="BX330" s="144"/>
      <c r="BY330" s="144"/>
      <c r="BZ330" s="144"/>
      <c r="CA330" s="144"/>
      <c r="CB330" s="144"/>
      <c r="CC330" s="144"/>
      <c r="CD330" s="144"/>
      <c r="CE330" s="144"/>
      <c r="CF330" s="144"/>
      <c r="CG330" s="144"/>
      <c r="CH330" s="144"/>
      <c r="CI330" s="144"/>
      <c r="CJ330" s="144"/>
      <c r="CK330" s="144"/>
      <c r="CL330" s="144"/>
      <c r="CM330" s="144"/>
      <c r="CN330" s="144"/>
      <c r="CO330" s="144"/>
      <c r="CP330" s="144"/>
      <c r="CQ330" s="144"/>
      <c r="CR330" s="144"/>
      <c r="CS330" s="144"/>
      <c r="CT330" s="144"/>
      <c r="CU330" s="144"/>
      <c r="CV330" s="144"/>
      <c r="CW330" s="144"/>
      <c r="CX330" s="144"/>
      <c r="CY330" s="144"/>
      <c r="CZ330" s="144"/>
      <c r="DA330" s="144"/>
      <c r="DB330" s="144"/>
      <c r="DC330" s="144"/>
      <c r="DD330" s="144"/>
      <c r="DE330" s="144"/>
      <c r="DF330" s="144"/>
      <c r="DG330" s="144"/>
      <c r="DH330" s="144"/>
      <c r="DI330" s="144"/>
      <c r="DJ330" s="144"/>
      <c r="DK330" s="144"/>
      <c r="DL330" s="144"/>
      <c r="DM330" s="144"/>
      <c r="DN330" s="144"/>
      <c r="DO330" s="144"/>
      <c r="DP330" s="144"/>
      <c r="DQ330" s="144"/>
      <c r="DR330" s="144"/>
      <c r="DS330" s="144"/>
      <c r="DT330" s="144"/>
      <c r="DU330" s="144"/>
      <c r="DV330" s="144"/>
      <c r="DW330" s="144"/>
      <c r="DX330" s="144"/>
      <c r="DY330" s="144"/>
      <c r="DZ330" s="144"/>
      <c r="EA330" s="144"/>
      <c r="EB330" s="144"/>
      <c r="EC330" s="144"/>
      <c r="ED330" s="144"/>
      <c r="EE330" s="144"/>
      <c r="EF330" s="144"/>
      <c r="EG330" s="144"/>
      <c r="EH330" s="144"/>
      <c r="EI330" s="144"/>
      <c r="EJ330" s="144"/>
      <c r="EK330" s="144"/>
      <c r="EL330" s="144"/>
      <c r="EM330" s="144"/>
      <c r="EN330" s="144"/>
      <c r="EO330" s="144"/>
      <c r="EP330" s="144"/>
      <c r="EQ330" s="144"/>
      <c r="ER330" s="144"/>
      <c r="ES330" s="144"/>
      <c r="ET330" s="144"/>
      <c r="EU330" s="144"/>
      <c r="EV330" s="144"/>
      <c r="EW330" s="144"/>
      <c r="EX330" s="144"/>
      <c r="EY330" s="144"/>
      <c r="EZ330" s="144"/>
      <c r="FA330" s="144"/>
      <c r="FB330" s="144"/>
      <c r="FC330" s="144"/>
      <c r="FD330" s="144"/>
      <c r="FE330" s="144"/>
      <c r="FF330" s="144"/>
      <c r="FG330" s="144"/>
      <c r="FH330" s="144"/>
      <c r="FI330" s="144"/>
      <c r="FJ330" s="144"/>
      <c r="FK330" s="144"/>
      <c r="FL330" s="144"/>
      <c r="FM330" s="144"/>
      <c r="FN330" s="144"/>
      <c r="FO330" s="144"/>
      <c r="FP330" s="144"/>
      <c r="FQ330" s="144"/>
      <c r="FR330" s="144"/>
      <c r="FS330" s="144"/>
      <c r="FT330" s="144"/>
      <c r="FU330" s="144"/>
      <c r="FV330" s="144"/>
      <c r="FW330" s="144"/>
      <c r="FX330" s="144"/>
    </row>
    <row r="331" spans="3:182" ht="15">
      <c r="C331" s="144"/>
      <c r="D331" s="106"/>
      <c r="E331" s="101"/>
      <c r="F331" s="94"/>
      <c r="G331" s="94"/>
      <c r="H331" s="94"/>
      <c r="I331" s="38"/>
      <c r="J331" s="38"/>
      <c r="FY331" s="144"/>
      <c r="FZ331" s="144"/>
    </row>
    <row r="332" spans="3:10" ht="15">
      <c r="C332" s="144"/>
      <c r="D332" s="106"/>
      <c r="E332" s="101"/>
      <c r="F332" s="94"/>
      <c r="G332" s="94"/>
      <c r="H332" s="94"/>
      <c r="I332" s="38"/>
      <c r="J332" s="38"/>
    </row>
    <row r="333" spans="3:23" ht="15">
      <c r="C333" s="144"/>
      <c r="D333" s="106"/>
      <c r="E333" s="101"/>
      <c r="F333" s="94"/>
      <c r="G333" s="94"/>
      <c r="H333" s="94"/>
      <c r="I333" s="38"/>
      <c r="J333" s="38"/>
      <c r="W333" s="39"/>
    </row>
    <row r="334" spans="3:10" ht="15">
      <c r="C334" s="144"/>
      <c r="D334" s="106"/>
      <c r="E334" s="101"/>
      <c r="F334" s="94"/>
      <c r="G334" s="94"/>
      <c r="H334" s="94"/>
      <c r="I334" s="38"/>
      <c r="J334" s="38"/>
    </row>
    <row r="335" spans="3:23" ht="15">
      <c r="C335" s="144"/>
      <c r="D335" s="106"/>
      <c r="E335" s="101"/>
      <c r="F335" s="94"/>
      <c r="G335" s="94"/>
      <c r="H335" s="94"/>
      <c r="I335" s="38"/>
      <c r="J335" s="38"/>
      <c r="W335" s="39"/>
    </row>
    <row r="336" spans="3:10" ht="15">
      <c r="C336" s="144"/>
      <c r="D336" s="106"/>
      <c r="E336" s="101"/>
      <c r="F336" s="94"/>
      <c r="G336" s="94"/>
      <c r="H336" s="94"/>
      <c r="I336" s="38"/>
      <c r="J336" s="38"/>
    </row>
    <row r="337" spans="3:10" ht="15">
      <c r="C337" s="144"/>
      <c r="D337" s="106"/>
      <c r="E337" s="101"/>
      <c r="F337" s="94"/>
      <c r="G337" s="94"/>
      <c r="H337" s="94"/>
      <c r="I337" s="38"/>
      <c r="J337" s="38"/>
    </row>
    <row r="338" spans="3:10" ht="15">
      <c r="C338" s="144"/>
      <c r="D338" s="106"/>
      <c r="E338" s="101"/>
      <c r="F338" s="94"/>
      <c r="G338" s="94"/>
      <c r="H338" s="94"/>
      <c r="I338" s="38"/>
      <c r="J338" s="38"/>
    </row>
    <row r="339" spans="3:10" ht="15">
      <c r="C339" s="144"/>
      <c r="D339" s="106"/>
      <c r="E339" s="101"/>
      <c r="F339" s="94"/>
      <c r="G339" s="94"/>
      <c r="H339" s="94"/>
      <c r="I339" s="38"/>
      <c r="J339" s="38"/>
    </row>
    <row r="340" spans="3:10" ht="15">
      <c r="C340" s="144"/>
      <c r="D340" s="21"/>
      <c r="E340" s="101"/>
      <c r="F340" s="94"/>
      <c r="G340" s="94"/>
      <c r="H340" s="94"/>
      <c r="I340" s="38"/>
      <c r="J340" s="38"/>
    </row>
    <row r="341" spans="3:10" ht="15">
      <c r="C341" s="144"/>
      <c r="D341" s="21"/>
      <c r="E341" s="101"/>
      <c r="F341" s="94"/>
      <c r="G341" s="94"/>
      <c r="H341" s="94"/>
      <c r="I341" s="38"/>
      <c r="J341" s="38"/>
    </row>
    <row r="342" spans="3:10" ht="15">
      <c r="C342" s="144"/>
      <c r="D342" s="21"/>
      <c r="E342" s="101"/>
      <c r="F342" s="94"/>
      <c r="G342" s="94"/>
      <c r="H342" s="94"/>
      <c r="I342" s="38"/>
      <c r="J342" s="38"/>
    </row>
    <row r="343" spans="3:10" ht="15">
      <c r="C343" s="144"/>
      <c r="D343" s="21"/>
      <c r="E343" s="101"/>
      <c r="F343" s="94"/>
      <c r="G343" s="94"/>
      <c r="H343" s="94"/>
      <c r="I343" s="38"/>
      <c r="J343" s="38"/>
    </row>
    <row r="344" spans="3:10" ht="15">
      <c r="C344" s="144"/>
      <c r="D344" s="21"/>
      <c r="E344" s="101"/>
      <c r="F344" s="94"/>
      <c r="G344" s="94"/>
      <c r="H344" s="94"/>
      <c r="I344" s="38"/>
      <c r="J344" s="38"/>
    </row>
    <row r="345" spans="3:10" ht="15">
      <c r="C345" s="144"/>
      <c r="D345" s="21"/>
      <c r="E345" s="101"/>
      <c r="F345" s="94"/>
      <c r="G345" s="94"/>
      <c r="H345" s="101"/>
      <c r="I345" s="38"/>
      <c r="J345" s="38"/>
    </row>
    <row r="346" spans="3:10" ht="15">
      <c r="C346" s="144"/>
      <c r="D346" s="21"/>
      <c r="E346" s="101"/>
      <c r="F346" s="94"/>
      <c r="G346" s="94"/>
      <c r="H346" s="101"/>
      <c r="I346" s="38"/>
      <c r="J346" s="38"/>
    </row>
    <row r="347" spans="3:10" ht="15">
      <c r="C347" s="144"/>
      <c r="D347" s="21"/>
      <c r="E347" s="101"/>
      <c r="F347" s="94"/>
      <c r="G347" s="94"/>
      <c r="H347" s="101"/>
      <c r="I347" s="38"/>
      <c r="J347" s="38"/>
    </row>
    <row r="348" spans="3:10" ht="15">
      <c r="C348" s="144"/>
      <c r="D348" s="21"/>
      <c r="E348" s="101"/>
      <c r="F348" s="94"/>
      <c r="G348" s="94"/>
      <c r="H348" s="101"/>
      <c r="I348" s="38"/>
      <c r="J348" s="38"/>
    </row>
    <row r="349" spans="3:10" ht="15">
      <c r="C349" s="144"/>
      <c r="D349" s="21"/>
      <c r="E349" s="101"/>
      <c r="F349" s="94"/>
      <c r="G349" s="94"/>
      <c r="H349" s="101"/>
      <c r="I349" s="38"/>
      <c r="J349" s="38"/>
    </row>
    <row r="350" spans="3:10" ht="15">
      <c r="C350" s="144"/>
      <c r="D350" s="21"/>
      <c r="E350" s="101"/>
      <c r="F350" s="94"/>
      <c r="G350" s="94"/>
      <c r="H350" s="101"/>
      <c r="I350" s="38"/>
      <c r="J350" s="38"/>
    </row>
    <row r="351" spans="3:10" ht="15">
      <c r="C351" s="144"/>
      <c r="D351" s="21"/>
      <c r="E351" s="101"/>
      <c r="F351" s="94"/>
      <c r="G351" s="94"/>
      <c r="H351" s="101"/>
      <c r="I351" s="38"/>
      <c r="J351" s="38"/>
    </row>
    <row r="352" spans="3:10" ht="15">
      <c r="C352" s="144"/>
      <c r="D352" s="21"/>
      <c r="E352" s="101"/>
      <c r="F352" s="94"/>
      <c r="G352" s="94"/>
      <c r="H352" s="101"/>
      <c r="I352" s="38"/>
      <c r="J352" s="38"/>
    </row>
    <row r="353" spans="3:10" ht="15">
      <c r="C353" s="144"/>
      <c r="D353" s="21"/>
      <c r="E353" s="101"/>
      <c r="F353" s="94"/>
      <c r="G353" s="94"/>
      <c r="H353" s="101"/>
      <c r="I353" s="38"/>
      <c r="J353" s="38"/>
    </row>
    <row r="354" spans="3:10" ht="15">
      <c r="C354" s="144"/>
      <c r="D354" s="21"/>
      <c r="E354" s="101"/>
      <c r="F354" s="94"/>
      <c r="G354" s="94"/>
      <c r="H354" s="101"/>
      <c r="I354" s="38"/>
      <c r="J354" s="38"/>
    </row>
    <row r="355" spans="3:10" ht="15">
      <c r="C355" s="144"/>
      <c r="D355" s="21"/>
      <c r="E355" s="101"/>
      <c r="F355" s="94"/>
      <c r="G355" s="94"/>
      <c r="H355" s="101"/>
      <c r="I355" s="38"/>
      <c r="J355" s="38"/>
    </row>
    <row r="356" spans="3:10" ht="15">
      <c r="C356" s="144"/>
      <c r="D356" s="21"/>
      <c r="E356" s="101"/>
      <c r="F356" s="94"/>
      <c r="G356" s="94"/>
      <c r="H356" s="101"/>
      <c r="I356" s="38"/>
      <c r="J356" s="38"/>
    </row>
    <row r="357" spans="3:10" ht="15">
      <c r="C357" s="144"/>
      <c r="D357" s="21"/>
      <c r="E357" s="101"/>
      <c r="F357" s="94"/>
      <c r="G357" s="94"/>
      <c r="H357" s="101"/>
      <c r="I357" s="38"/>
      <c r="J357" s="38"/>
    </row>
    <row r="358" spans="3:10" ht="15">
      <c r="C358" s="144"/>
      <c r="D358" s="21"/>
      <c r="E358" s="101"/>
      <c r="F358" s="94"/>
      <c r="G358" s="94"/>
      <c r="H358" s="101"/>
      <c r="I358" s="38"/>
      <c r="J358" s="38"/>
    </row>
    <row r="359" spans="3:10" ht="15">
      <c r="C359" s="144"/>
      <c r="D359" s="21"/>
      <c r="E359" s="101"/>
      <c r="F359" s="94"/>
      <c r="G359" s="94"/>
      <c r="H359" s="101"/>
      <c r="I359" s="38"/>
      <c r="J359" s="38"/>
    </row>
    <row r="360" spans="3:10" ht="15">
      <c r="C360" s="144"/>
      <c r="D360" s="21"/>
      <c r="E360" s="101"/>
      <c r="F360" s="94"/>
      <c r="G360" s="94"/>
      <c r="H360" s="101"/>
      <c r="I360" s="38"/>
      <c r="J360" s="38"/>
    </row>
    <row r="361" spans="3:10" ht="15">
      <c r="C361" s="144"/>
      <c r="D361" s="21"/>
      <c r="E361" s="101"/>
      <c r="F361" s="94"/>
      <c r="G361" s="94"/>
      <c r="H361" s="101"/>
      <c r="I361" s="38"/>
      <c r="J361" s="38"/>
    </row>
    <row r="362" spans="3:10" ht="15">
      <c r="C362" s="144"/>
      <c r="D362" s="21"/>
      <c r="E362" s="101"/>
      <c r="F362" s="94"/>
      <c r="G362" s="94"/>
      <c r="H362" s="101"/>
      <c r="I362" s="38"/>
      <c r="J362" s="38"/>
    </row>
    <row r="363" spans="3:10" ht="15">
      <c r="C363" s="144"/>
      <c r="D363" s="21"/>
      <c r="E363" s="101"/>
      <c r="F363" s="94"/>
      <c r="G363" s="94"/>
      <c r="H363" s="101"/>
      <c r="I363" s="38"/>
      <c r="J363" s="38"/>
    </row>
    <row r="364" spans="3:10" ht="15">
      <c r="C364" s="144"/>
      <c r="D364" s="21"/>
      <c r="E364" s="101"/>
      <c r="F364" s="94"/>
      <c r="G364" s="94"/>
      <c r="H364" s="101"/>
      <c r="I364" s="38"/>
      <c r="J364" s="38"/>
    </row>
    <row r="365" spans="3:10" ht="15">
      <c r="C365" s="144"/>
      <c r="D365" s="21"/>
      <c r="E365" s="101"/>
      <c r="F365" s="94"/>
      <c r="G365" s="94"/>
      <c r="H365" s="101"/>
      <c r="I365" s="38"/>
      <c r="J365" s="38"/>
    </row>
    <row r="366" spans="6:7" ht="15">
      <c r="F366" s="94"/>
      <c r="G366" s="94"/>
    </row>
    <row r="367" spans="4:10" ht="15">
      <c r="D367" s="21"/>
      <c r="E367" s="101"/>
      <c r="F367" s="94"/>
      <c r="G367" s="94"/>
      <c r="H367" s="101"/>
      <c r="J367" s="38"/>
    </row>
    <row r="368" spans="6:7" ht="15">
      <c r="F368" s="94"/>
      <c r="G368" s="94"/>
    </row>
    <row r="369" spans="6:7" ht="15">
      <c r="F369" s="94"/>
      <c r="G369" s="94"/>
    </row>
    <row r="370" spans="6:7" ht="15">
      <c r="F370" s="94"/>
      <c r="G370" s="94"/>
    </row>
    <row r="371" spans="6:7" ht="15">
      <c r="F371" s="94"/>
      <c r="G371" s="94"/>
    </row>
    <row r="372" spans="6:7" ht="15">
      <c r="F372" s="94"/>
      <c r="G372" s="94"/>
    </row>
    <row r="373" spans="6:7" ht="15">
      <c r="F373" s="94"/>
      <c r="G373" s="94"/>
    </row>
    <row r="374" spans="6:7" ht="15">
      <c r="F374" s="94"/>
      <c r="G374" s="94"/>
    </row>
    <row r="375" spans="6:7" ht="15">
      <c r="F375" s="94"/>
      <c r="G375" s="94"/>
    </row>
    <row r="376" spans="6:7" ht="15">
      <c r="F376" s="94"/>
      <c r="G376" s="94"/>
    </row>
    <row r="377" spans="6:7" ht="15">
      <c r="F377" s="94"/>
      <c r="G377" s="94"/>
    </row>
    <row r="378" spans="6:7" ht="15">
      <c r="F378" s="94"/>
      <c r="G378" s="94"/>
    </row>
    <row r="379" spans="6:7" ht="15">
      <c r="F379" s="94"/>
      <c r="G379" s="94"/>
    </row>
    <row r="380" spans="6:7" ht="15">
      <c r="F380" s="94"/>
      <c r="G380" s="94"/>
    </row>
    <row r="381" spans="6:7" ht="15">
      <c r="F381" s="94"/>
      <c r="G381" s="94"/>
    </row>
    <row r="382" spans="6:7" ht="15">
      <c r="F382" s="94"/>
      <c r="G382" s="94"/>
    </row>
    <row r="383" spans="6:7" ht="15">
      <c r="F383" s="94"/>
      <c r="G383" s="94"/>
    </row>
    <row r="384" spans="6:7" ht="15">
      <c r="F384" s="94"/>
      <c r="G384" s="94"/>
    </row>
    <row r="385" spans="6:7" ht="15">
      <c r="F385" s="94"/>
      <c r="G385" s="94"/>
    </row>
    <row r="386" spans="6:7" ht="15">
      <c r="F386" s="94"/>
      <c r="G386" s="94"/>
    </row>
    <row r="387" spans="6:7" ht="15">
      <c r="F387" s="94"/>
      <c r="G387" s="94"/>
    </row>
    <row r="388" spans="6:7" ht="15">
      <c r="F388" s="94"/>
      <c r="G388" s="94"/>
    </row>
    <row r="389" spans="6:7" ht="15">
      <c r="F389" s="94"/>
      <c r="G389" s="94"/>
    </row>
    <row r="390" spans="6:7" ht="15">
      <c r="F390" s="94"/>
      <c r="G390" s="94"/>
    </row>
    <row r="391" spans="6:7" ht="15">
      <c r="F391" s="94"/>
      <c r="G391" s="94"/>
    </row>
    <row r="392" spans="6:7" ht="15">
      <c r="F392" s="94"/>
      <c r="G392" s="94"/>
    </row>
    <row r="393" spans="6:7" ht="15">
      <c r="F393" s="94"/>
      <c r="G393" s="94"/>
    </row>
    <row r="394" spans="6:7" ht="15">
      <c r="F394" s="94"/>
      <c r="G394" s="94"/>
    </row>
    <row r="395" spans="6:7" ht="15">
      <c r="F395" s="94"/>
      <c r="G395" s="94"/>
    </row>
    <row r="396" spans="6:7" ht="15">
      <c r="F396" s="94"/>
      <c r="G396" s="94"/>
    </row>
    <row r="397" spans="6:7" ht="15">
      <c r="F397" s="94"/>
      <c r="G397" s="94"/>
    </row>
    <row r="398" spans="6:7" ht="15">
      <c r="F398" s="94"/>
      <c r="G398" s="94"/>
    </row>
    <row r="399" spans="6:7" ht="15">
      <c r="F399" s="94"/>
      <c r="G399" s="94"/>
    </row>
    <row r="400" spans="6:7" ht="15">
      <c r="F400" s="94"/>
      <c r="G400" s="94"/>
    </row>
    <row r="401" spans="6:7" ht="15">
      <c r="F401" s="94"/>
      <c r="G401" s="94"/>
    </row>
    <row r="402" spans="6:7" ht="15">
      <c r="F402" s="94"/>
      <c r="G402" s="94"/>
    </row>
    <row r="403" spans="6:7" ht="15">
      <c r="F403" s="94"/>
      <c r="G403" s="94"/>
    </row>
    <row r="404" spans="6:7" ht="15">
      <c r="F404" s="94"/>
      <c r="G404" s="94"/>
    </row>
    <row r="405" spans="6:7" ht="15">
      <c r="F405" s="94"/>
      <c r="G405" s="94"/>
    </row>
    <row r="406" spans="6:7" ht="15">
      <c r="F406" s="94"/>
      <c r="G406" s="94"/>
    </row>
    <row r="407" spans="6:7" ht="15">
      <c r="F407" s="94"/>
      <c r="G407" s="94"/>
    </row>
    <row r="408" spans="6:7" ht="15">
      <c r="F408" s="94"/>
      <c r="G408" s="94"/>
    </row>
    <row r="409" spans="6:7" ht="15">
      <c r="F409" s="94"/>
      <c r="G409" s="94"/>
    </row>
    <row r="410" spans="6:7" ht="15">
      <c r="F410" s="94"/>
      <c r="G410" s="94"/>
    </row>
    <row r="411" spans="6:7" ht="15">
      <c r="F411" s="94"/>
      <c r="G411" s="94"/>
    </row>
    <row r="412" spans="6:7" ht="15">
      <c r="F412" s="94"/>
      <c r="G412" s="94"/>
    </row>
    <row r="413" spans="6:7" ht="15">
      <c r="F413" s="94"/>
      <c r="G413" s="94"/>
    </row>
    <row r="414" spans="6:7" ht="15">
      <c r="F414" s="94"/>
      <c r="G414" s="94"/>
    </row>
    <row r="415" spans="6:7" ht="15">
      <c r="F415" s="94"/>
      <c r="G415" s="94"/>
    </row>
    <row r="416" spans="6:7" ht="15">
      <c r="F416" s="94"/>
      <c r="G416" s="94"/>
    </row>
    <row r="417" spans="6:7" ht="15">
      <c r="F417" s="94"/>
      <c r="G417" s="94"/>
    </row>
    <row r="418" spans="6:7" ht="15">
      <c r="F418" s="94"/>
      <c r="G418" s="94"/>
    </row>
    <row r="419" spans="6:7" ht="15">
      <c r="F419" s="94"/>
      <c r="G419" s="94"/>
    </row>
    <row r="420" spans="6:7" ht="15">
      <c r="F420" s="94"/>
      <c r="G420" s="94"/>
    </row>
    <row r="421" spans="6:7" ht="15">
      <c r="F421" s="94"/>
      <c r="G421" s="94"/>
    </row>
    <row r="422" spans="6:7" ht="15">
      <c r="F422" s="94"/>
      <c r="G422" s="94"/>
    </row>
    <row r="423" spans="6:7" ht="15">
      <c r="F423" s="94"/>
      <c r="G423" s="94"/>
    </row>
    <row r="424" spans="6:7" ht="15">
      <c r="F424" s="94"/>
      <c r="G424" s="94"/>
    </row>
    <row r="425" spans="6:7" ht="15">
      <c r="F425" s="94"/>
      <c r="G425" s="94"/>
    </row>
    <row r="426" spans="6:7" ht="15">
      <c r="F426" s="94"/>
      <c r="G426" s="94"/>
    </row>
    <row r="427" spans="6:7" ht="15">
      <c r="F427" s="94"/>
      <c r="G427" s="94"/>
    </row>
    <row r="428" spans="6:7" ht="15">
      <c r="F428" s="94"/>
      <c r="G428" s="94"/>
    </row>
    <row r="429" spans="6:7" ht="15">
      <c r="F429" s="94"/>
      <c r="G429" s="94"/>
    </row>
    <row r="430" spans="6:7" ht="15">
      <c r="F430" s="94"/>
      <c r="G430" s="94"/>
    </row>
    <row r="431" spans="6:7" ht="15">
      <c r="F431" s="94"/>
      <c r="G431" s="94"/>
    </row>
    <row r="432" spans="6:7" ht="15">
      <c r="F432" s="94"/>
      <c r="G432" s="94"/>
    </row>
    <row r="433" spans="6:7" ht="15">
      <c r="F433" s="94"/>
      <c r="G433" s="94"/>
    </row>
    <row r="434" spans="6:7" ht="15">
      <c r="F434" s="94"/>
      <c r="G434" s="94"/>
    </row>
    <row r="435" spans="6:7" ht="15">
      <c r="F435" s="94"/>
      <c r="G435" s="94"/>
    </row>
    <row r="436" spans="6:7" ht="15">
      <c r="F436" s="94"/>
      <c r="G436" s="94"/>
    </row>
    <row r="437" spans="6:7" ht="15">
      <c r="F437" s="94"/>
      <c r="G437" s="94"/>
    </row>
    <row r="438" spans="6:7" ht="15">
      <c r="F438" s="94"/>
      <c r="G438" s="94"/>
    </row>
    <row r="439" spans="6:7" ht="15">
      <c r="F439" s="94"/>
      <c r="G439" s="94"/>
    </row>
    <row r="440" spans="6:7" ht="15">
      <c r="F440" s="94"/>
      <c r="G440" s="94"/>
    </row>
    <row r="441" spans="6:7" ht="15">
      <c r="F441" s="94"/>
      <c r="G441" s="94"/>
    </row>
    <row r="442" spans="6:7" ht="15">
      <c r="F442" s="94"/>
      <c r="G442" s="94"/>
    </row>
    <row r="443" spans="6:7" ht="15">
      <c r="F443" s="94"/>
      <c r="G443" s="94"/>
    </row>
    <row r="444" spans="6:7" ht="15">
      <c r="F444" s="94"/>
      <c r="G444" s="94"/>
    </row>
    <row r="445" spans="6:7" ht="15">
      <c r="F445" s="94"/>
      <c r="G445" s="94"/>
    </row>
    <row r="446" spans="6:7" ht="15">
      <c r="F446" s="94"/>
      <c r="G446" s="94"/>
    </row>
    <row r="447" spans="6:7" ht="15">
      <c r="F447" s="94"/>
      <c r="G447" s="94"/>
    </row>
    <row r="448" spans="6:7" ht="15">
      <c r="F448" s="94"/>
      <c r="G448" s="94"/>
    </row>
    <row r="449" spans="6:7" ht="15">
      <c r="F449" s="94"/>
      <c r="G449" s="94"/>
    </row>
    <row r="450" spans="6:7" ht="15">
      <c r="F450" s="94"/>
      <c r="G450" s="94"/>
    </row>
    <row r="451" spans="6:7" ht="15">
      <c r="F451" s="94"/>
      <c r="G451" s="94"/>
    </row>
    <row r="452" spans="6:7" ht="15">
      <c r="F452" s="94"/>
      <c r="G452" s="94"/>
    </row>
    <row r="453" spans="6:7" ht="15">
      <c r="F453" s="94"/>
      <c r="G453" s="94"/>
    </row>
    <row r="454" spans="6:7" ht="15">
      <c r="F454" s="94"/>
      <c r="G454" s="94"/>
    </row>
    <row r="455" spans="6:7" ht="15">
      <c r="F455" s="94"/>
      <c r="G455" s="94"/>
    </row>
    <row r="456" spans="6:7" ht="15">
      <c r="F456" s="94"/>
      <c r="G456" s="94"/>
    </row>
    <row r="457" spans="6:7" ht="15">
      <c r="F457" s="94"/>
      <c r="G457" s="94"/>
    </row>
    <row r="458" spans="6:7" ht="15">
      <c r="F458" s="94"/>
      <c r="G458" s="94"/>
    </row>
    <row r="459" spans="6:7" ht="15">
      <c r="F459" s="94"/>
      <c r="G459" s="94"/>
    </row>
    <row r="460" spans="6:7" ht="15">
      <c r="F460" s="94"/>
      <c r="G460" s="94"/>
    </row>
    <row r="461" spans="6:7" ht="15">
      <c r="F461" s="94"/>
      <c r="G461" s="94"/>
    </row>
    <row r="462" spans="6:7" ht="15">
      <c r="F462" s="94"/>
      <c r="G462" s="94"/>
    </row>
    <row r="463" spans="6:7" ht="15">
      <c r="F463" s="94"/>
      <c r="G463" s="94"/>
    </row>
    <row r="464" spans="6:7" ht="15">
      <c r="F464" s="94"/>
      <c r="G464" s="94"/>
    </row>
    <row r="465" spans="6:7" ht="15">
      <c r="F465" s="94"/>
      <c r="G465" s="94"/>
    </row>
    <row r="466" spans="6:7" ht="15">
      <c r="F466" s="94"/>
      <c r="G466" s="94"/>
    </row>
    <row r="467" spans="6:7" ht="15">
      <c r="F467" s="94"/>
      <c r="G467" s="94"/>
    </row>
    <row r="468" spans="6:7" ht="15">
      <c r="F468" s="94"/>
      <c r="G468" s="94"/>
    </row>
    <row r="469" spans="6:7" ht="15">
      <c r="F469" s="94"/>
      <c r="G469" s="94"/>
    </row>
    <row r="470" spans="6:7" ht="15">
      <c r="F470" s="94"/>
      <c r="G470" s="94"/>
    </row>
    <row r="471" spans="6:7" ht="15">
      <c r="F471" s="94"/>
      <c r="G471" s="94"/>
    </row>
    <row r="472" spans="6:7" ht="15">
      <c r="F472" s="94"/>
      <c r="G472" s="94"/>
    </row>
    <row r="473" spans="6:7" ht="15">
      <c r="F473" s="94"/>
      <c r="G473" s="94"/>
    </row>
    <row r="474" spans="6:7" ht="15">
      <c r="F474" s="94"/>
      <c r="G474" s="94"/>
    </row>
    <row r="475" spans="6:7" ht="15">
      <c r="F475" s="94"/>
      <c r="G475" s="94"/>
    </row>
    <row r="476" spans="6:7" ht="15">
      <c r="F476" s="94"/>
      <c r="G476" s="94"/>
    </row>
    <row r="477" spans="6:7" ht="15">
      <c r="F477" s="94"/>
      <c r="G477" s="94"/>
    </row>
    <row r="478" spans="6:7" ht="15">
      <c r="F478" s="94"/>
      <c r="G478" s="94"/>
    </row>
    <row r="479" spans="6:7" ht="15">
      <c r="F479" s="94"/>
      <c r="G479" s="94"/>
    </row>
    <row r="480" spans="6:7" ht="15">
      <c r="F480" s="94"/>
      <c r="G480" s="94"/>
    </row>
    <row r="481" spans="6:7" ht="15">
      <c r="F481" s="94"/>
      <c r="G481" s="94"/>
    </row>
    <row r="482" spans="6:7" ht="15">
      <c r="F482" s="94"/>
      <c r="G482" s="94"/>
    </row>
    <row r="483" spans="6:7" ht="15">
      <c r="F483" s="94"/>
      <c r="G483" s="94"/>
    </row>
    <row r="484" spans="6:7" ht="15">
      <c r="F484" s="94"/>
      <c r="G484" s="94"/>
    </row>
    <row r="485" spans="6:7" ht="15">
      <c r="F485" s="94"/>
      <c r="G485" s="94"/>
    </row>
    <row r="486" spans="6:7" ht="15">
      <c r="F486" s="94"/>
      <c r="G486" s="94"/>
    </row>
    <row r="487" spans="6:7" ht="15">
      <c r="F487" s="94"/>
      <c r="G487" s="94"/>
    </row>
    <row r="488" spans="6:7" ht="15">
      <c r="F488" s="94"/>
      <c r="G488" s="94"/>
    </row>
    <row r="489" spans="6:7" ht="15">
      <c r="F489" s="94"/>
      <c r="G489" s="94"/>
    </row>
    <row r="490" spans="6:7" ht="15">
      <c r="F490" s="94"/>
      <c r="G490" s="94"/>
    </row>
    <row r="491" spans="6:7" ht="15">
      <c r="F491" s="94"/>
      <c r="G491" s="94"/>
    </row>
    <row r="492" spans="6:7" ht="15">
      <c r="F492" s="94"/>
      <c r="G492" s="94"/>
    </row>
    <row r="493" spans="6:7" ht="15">
      <c r="F493" s="94"/>
      <c r="G493" s="94"/>
    </row>
    <row r="494" spans="6:7" ht="15">
      <c r="F494" s="94"/>
      <c r="G494" s="94"/>
    </row>
    <row r="495" spans="6:7" ht="15">
      <c r="F495" s="94"/>
      <c r="G495" s="94"/>
    </row>
    <row r="496" spans="6:7" ht="15">
      <c r="F496" s="94"/>
      <c r="G496" s="94"/>
    </row>
    <row r="497" spans="6:7" ht="15">
      <c r="F497" s="94"/>
      <c r="G497" s="94"/>
    </row>
    <row r="498" spans="6:7" ht="15">
      <c r="F498" s="94"/>
      <c r="G498" s="94"/>
    </row>
    <row r="499" spans="6:7" ht="15">
      <c r="F499" s="94"/>
      <c r="G499" s="94"/>
    </row>
    <row r="500" spans="6:7" ht="15">
      <c r="F500" s="94"/>
      <c r="G500" s="94"/>
    </row>
    <row r="501" spans="6:7" ht="15">
      <c r="F501" s="94"/>
      <c r="G501" s="94"/>
    </row>
    <row r="502" spans="6:7" ht="15">
      <c r="F502" s="94"/>
      <c r="G502" s="94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2012-06-14T14:41:44Z</dcterms:created>
  <dcterms:modified xsi:type="dcterms:W3CDTF">2012-06-14T14:43:22Z</dcterms:modified>
  <cp:category/>
  <cp:version/>
  <cp:contentType/>
  <cp:contentStatus/>
</cp:coreProperties>
</file>