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IDEA Distributions\"/>
    </mc:Choice>
  </mc:AlternateContent>
  <xr:revisionPtr revIDLastSave="0" documentId="8_{49BAC313-EE3B-4DA4-8771-69BC08104DB4}" xr6:coauthVersionLast="47" xr6:coauthVersionMax="47" xr10:uidLastSave="{00000000-0000-0000-0000-000000000000}"/>
  <workbookProtection workbookAlgorithmName="SHA-512" workbookHashValue="U+cAFaGb9cLsFJsDMZctXNQ2OtvLwOEjLgeCSZLiHfwukjFZ7yD/aUgsgTHwSkNK9PAdrnIIgIXAqBRwrUY4Vw==" workbookSaltValue="j+1eIO/4AiY2AqdyGJ2M9A==" workbookSpinCount="100000" lockStructure="1"/>
  <bookViews>
    <workbookView xWindow="-120" yWindow="-120" windowWidth="29040" windowHeight="15840" tabRatio="832" firstSheet="1" activeTab="1" xr2:uid="{00000000-000D-0000-FFFF-FFFF00000000}"/>
  </bookViews>
  <sheets>
    <sheet name="Recon" sheetId="4" state="hidden" r:id="rId1"/>
    <sheet name="Distribution Sheet" sheetId="14" r:id="rId2"/>
    <sheet name="Recon 2" sheetId="8" state="hidden" r:id="rId3"/>
    <sheet name="20-21 Allocation" sheetId="2" state="hidden" r:id="rId4"/>
    <sheet name="20-21 Approved" sheetId="13" state="hidden" r:id="rId5"/>
    <sheet name="Sheet1" sheetId="5" state="hidden" r:id="rId6"/>
    <sheet name="Sheet3" sheetId="7" state="hidden" r:id="rId7"/>
    <sheet name="All 531A Disbursements" sheetId="9" state="hidden" r:id="rId8"/>
    <sheet name="DB Remaining Balances" sheetId="11" state="hidden" r:id="rId9"/>
    <sheet name="Alloction Detail" sheetId="12" state="hidden" r:id="rId10"/>
    <sheet name="Vendor Codes" sheetId="10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7" hidden="1">'All 531A Disbursements'!$A$1:$H$698</definedName>
    <definedName name="_xlnm._FilterDatabase" localSheetId="8" hidden="1">'DB Remaining Balances'!$A$1:$I$1</definedName>
    <definedName name="_xlnm._FilterDatabase" localSheetId="0" hidden="1">Recon!$B$1:$N$1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8" i="9" l="1"/>
  <c r="B377" i="9"/>
  <c r="B477" i="9"/>
  <c r="F477" i="9" s="1"/>
  <c r="J68" i="4"/>
  <c r="B3" i="9" l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E7" i="13" l="1"/>
  <c r="E11" i="13"/>
  <c r="E18" i="13"/>
  <c r="E20" i="13"/>
  <c r="E21" i="13"/>
  <c r="E22" i="13"/>
  <c r="E27" i="13"/>
  <c r="E30" i="13"/>
  <c r="E31" i="13"/>
  <c r="E32" i="13"/>
  <c r="E37" i="13"/>
  <c r="E38" i="13"/>
  <c r="E42" i="13"/>
  <c r="E43" i="13"/>
  <c r="E44" i="13"/>
  <c r="E47" i="13"/>
  <c r="E48" i="13"/>
  <c r="E49" i="13"/>
  <c r="E50" i="13"/>
  <c r="E54" i="13"/>
  <c r="E56" i="13"/>
  <c r="E59" i="13"/>
  <c r="E64" i="13"/>
  <c r="E65" i="13"/>
  <c r="E66" i="13"/>
  <c r="E68" i="13"/>
  <c r="E70" i="13"/>
  <c r="E72" i="13"/>
  <c r="E9" i="13"/>
  <c r="E13" i="13"/>
  <c r="E17" i="13"/>
  <c r="E23" i="13"/>
  <c r="E24" i="13"/>
  <c r="E25" i="13"/>
  <c r="E26" i="13"/>
  <c r="E35" i="13"/>
  <c r="E39" i="13"/>
  <c r="E40" i="13"/>
  <c r="E41" i="13"/>
  <c r="E45" i="13"/>
  <c r="E51" i="13"/>
  <c r="E52" i="13"/>
  <c r="E55" i="13"/>
  <c r="E57" i="13"/>
  <c r="E62" i="13"/>
  <c r="E63" i="13"/>
  <c r="E71" i="13"/>
  <c r="BJ43" i="14" l="1"/>
  <c r="BH43" i="14"/>
  <c r="BF43" i="14"/>
  <c r="BD43" i="14"/>
  <c r="BB43" i="14"/>
  <c r="AZ43" i="14"/>
  <c r="AX43" i="14"/>
  <c r="AV43" i="14"/>
  <c r="AT43" i="14"/>
  <c r="AR43" i="14"/>
  <c r="AP43" i="14"/>
  <c r="AN43" i="14"/>
  <c r="AL43" i="14"/>
  <c r="AJ43" i="14"/>
  <c r="AH43" i="14"/>
  <c r="AF43" i="14"/>
  <c r="AD43" i="14"/>
  <c r="AB43" i="14"/>
  <c r="Z43" i="14"/>
  <c r="X43" i="14"/>
  <c r="V43" i="14"/>
  <c r="T43" i="14"/>
  <c r="R43" i="14"/>
  <c r="P43" i="14"/>
  <c r="N43" i="14"/>
  <c r="L43" i="14"/>
  <c r="J43" i="14"/>
  <c r="H43" i="14"/>
  <c r="G43" i="14"/>
  <c r="J2" i="14"/>
  <c r="L2" i="14"/>
  <c r="N2" i="14"/>
  <c r="P2" i="14"/>
  <c r="R2" i="14"/>
  <c r="T2" i="14"/>
  <c r="V2" i="14"/>
  <c r="X2" i="14"/>
  <c r="Z2" i="14"/>
  <c r="AB2" i="14"/>
  <c r="AD2" i="14"/>
  <c r="J3" i="14"/>
  <c r="L3" i="14"/>
  <c r="N3" i="14"/>
  <c r="P3" i="14"/>
  <c r="R3" i="14"/>
  <c r="T3" i="14"/>
  <c r="V3" i="14"/>
  <c r="X3" i="14"/>
  <c r="Z3" i="14"/>
  <c r="AB3" i="14"/>
  <c r="AD3" i="14"/>
  <c r="J4" i="14"/>
  <c r="L4" i="14"/>
  <c r="N4" i="14"/>
  <c r="P4" i="14"/>
  <c r="R4" i="14"/>
  <c r="T4" i="14"/>
  <c r="V4" i="14"/>
  <c r="X4" i="14"/>
  <c r="Z4" i="14"/>
  <c r="AB4" i="14"/>
  <c r="AD4" i="14"/>
  <c r="J5" i="14"/>
  <c r="L5" i="14"/>
  <c r="N5" i="14"/>
  <c r="P5" i="14"/>
  <c r="R5" i="14"/>
  <c r="T5" i="14"/>
  <c r="V5" i="14"/>
  <c r="X5" i="14"/>
  <c r="Z5" i="14"/>
  <c r="AB5" i="14"/>
  <c r="AD5" i="14"/>
  <c r="J6" i="14"/>
  <c r="L6" i="14"/>
  <c r="N6" i="14"/>
  <c r="P6" i="14"/>
  <c r="R6" i="14"/>
  <c r="T6" i="14"/>
  <c r="V6" i="14"/>
  <c r="X6" i="14"/>
  <c r="Z6" i="14"/>
  <c r="AB6" i="14"/>
  <c r="AD6" i="14"/>
  <c r="J7" i="14"/>
  <c r="L7" i="14"/>
  <c r="N7" i="14"/>
  <c r="P7" i="14"/>
  <c r="R7" i="14"/>
  <c r="T7" i="14"/>
  <c r="V7" i="14"/>
  <c r="X7" i="14"/>
  <c r="Z7" i="14"/>
  <c r="AB7" i="14"/>
  <c r="AD7" i="14"/>
  <c r="J8" i="14"/>
  <c r="L8" i="14"/>
  <c r="N8" i="14"/>
  <c r="P8" i="14"/>
  <c r="R8" i="14"/>
  <c r="T8" i="14"/>
  <c r="V8" i="14"/>
  <c r="X8" i="14"/>
  <c r="Z8" i="14"/>
  <c r="AB8" i="14"/>
  <c r="AD8" i="14"/>
  <c r="J9" i="14"/>
  <c r="L9" i="14"/>
  <c r="N9" i="14"/>
  <c r="P9" i="14"/>
  <c r="R9" i="14"/>
  <c r="T9" i="14"/>
  <c r="V9" i="14"/>
  <c r="X9" i="14"/>
  <c r="Z9" i="14"/>
  <c r="AB9" i="14"/>
  <c r="AD9" i="14"/>
  <c r="J10" i="14"/>
  <c r="L10" i="14"/>
  <c r="N10" i="14"/>
  <c r="P10" i="14"/>
  <c r="R10" i="14"/>
  <c r="T10" i="14"/>
  <c r="V10" i="14"/>
  <c r="X10" i="14"/>
  <c r="Z10" i="14"/>
  <c r="AB10" i="14"/>
  <c r="AD10" i="14"/>
  <c r="J11" i="14"/>
  <c r="L11" i="14"/>
  <c r="N11" i="14"/>
  <c r="P11" i="14"/>
  <c r="R11" i="14"/>
  <c r="T11" i="14"/>
  <c r="V11" i="14"/>
  <c r="X11" i="14"/>
  <c r="Z11" i="14"/>
  <c r="AB11" i="14"/>
  <c r="AD11" i="14"/>
  <c r="J12" i="14"/>
  <c r="L12" i="14"/>
  <c r="N12" i="14"/>
  <c r="P12" i="14"/>
  <c r="R12" i="14"/>
  <c r="T12" i="14"/>
  <c r="V12" i="14"/>
  <c r="X12" i="14"/>
  <c r="Z12" i="14"/>
  <c r="AB12" i="14"/>
  <c r="AD12" i="14"/>
  <c r="J13" i="14"/>
  <c r="L13" i="14"/>
  <c r="N13" i="14"/>
  <c r="P13" i="14"/>
  <c r="R13" i="14"/>
  <c r="T13" i="14"/>
  <c r="V13" i="14"/>
  <c r="X13" i="14"/>
  <c r="Z13" i="14"/>
  <c r="AB13" i="14"/>
  <c r="AD13" i="14"/>
  <c r="J14" i="14"/>
  <c r="L14" i="14"/>
  <c r="N14" i="14"/>
  <c r="P14" i="14"/>
  <c r="R14" i="14"/>
  <c r="T14" i="14"/>
  <c r="V14" i="14"/>
  <c r="X14" i="14"/>
  <c r="Z14" i="14"/>
  <c r="AB14" i="14"/>
  <c r="AD14" i="14"/>
  <c r="J15" i="14"/>
  <c r="L15" i="14"/>
  <c r="N15" i="14"/>
  <c r="P15" i="14"/>
  <c r="R15" i="14"/>
  <c r="T15" i="14"/>
  <c r="V15" i="14"/>
  <c r="X15" i="14"/>
  <c r="Z15" i="14"/>
  <c r="AB15" i="14"/>
  <c r="AD15" i="14"/>
  <c r="J16" i="14"/>
  <c r="L16" i="14"/>
  <c r="N16" i="14"/>
  <c r="P16" i="14"/>
  <c r="R16" i="14"/>
  <c r="T16" i="14"/>
  <c r="V16" i="14"/>
  <c r="X16" i="14"/>
  <c r="Z16" i="14"/>
  <c r="AB16" i="14"/>
  <c r="AD16" i="14"/>
  <c r="J17" i="14"/>
  <c r="L17" i="14"/>
  <c r="N17" i="14"/>
  <c r="P17" i="14"/>
  <c r="R17" i="14"/>
  <c r="T17" i="14"/>
  <c r="V17" i="14"/>
  <c r="X17" i="14"/>
  <c r="Z17" i="14"/>
  <c r="AB17" i="14"/>
  <c r="AD17" i="14"/>
  <c r="J18" i="14"/>
  <c r="L18" i="14"/>
  <c r="N18" i="14"/>
  <c r="P18" i="14"/>
  <c r="R18" i="14"/>
  <c r="T18" i="14"/>
  <c r="V18" i="14"/>
  <c r="X18" i="14"/>
  <c r="Z18" i="14"/>
  <c r="AB18" i="14"/>
  <c r="AD18" i="14"/>
  <c r="J19" i="14"/>
  <c r="L19" i="14"/>
  <c r="N19" i="14"/>
  <c r="P19" i="14"/>
  <c r="R19" i="14"/>
  <c r="T19" i="14"/>
  <c r="V19" i="14"/>
  <c r="X19" i="14"/>
  <c r="Z19" i="14"/>
  <c r="AB19" i="14"/>
  <c r="AD19" i="14"/>
  <c r="J20" i="14"/>
  <c r="L20" i="14"/>
  <c r="N20" i="14"/>
  <c r="P20" i="14"/>
  <c r="R20" i="14"/>
  <c r="T20" i="14"/>
  <c r="V20" i="14"/>
  <c r="X20" i="14"/>
  <c r="Z20" i="14"/>
  <c r="AB20" i="14"/>
  <c r="AD20" i="14"/>
  <c r="J21" i="14"/>
  <c r="L21" i="14"/>
  <c r="N21" i="14"/>
  <c r="P21" i="14"/>
  <c r="R21" i="14"/>
  <c r="T21" i="14"/>
  <c r="V21" i="14"/>
  <c r="X21" i="14"/>
  <c r="Z21" i="14"/>
  <c r="AB21" i="14"/>
  <c r="AD21" i="14"/>
  <c r="J22" i="14"/>
  <c r="L22" i="14"/>
  <c r="N22" i="14"/>
  <c r="P22" i="14"/>
  <c r="R22" i="14"/>
  <c r="T22" i="14"/>
  <c r="V22" i="14"/>
  <c r="X22" i="14"/>
  <c r="Z22" i="14"/>
  <c r="AB22" i="14"/>
  <c r="AD22" i="14"/>
  <c r="J23" i="14"/>
  <c r="L23" i="14"/>
  <c r="N23" i="14"/>
  <c r="P23" i="14"/>
  <c r="R23" i="14"/>
  <c r="T23" i="14"/>
  <c r="V23" i="14"/>
  <c r="X23" i="14"/>
  <c r="Z23" i="14"/>
  <c r="AB23" i="14"/>
  <c r="AD23" i="14"/>
  <c r="J24" i="14"/>
  <c r="L24" i="14"/>
  <c r="N24" i="14"/>
  <c r="P24" i="14"/>
  <c r="R24" i="14"/>
  <c r="T24" i="14"/>
  <c r="V24" i="14"/>
  <c r="X24" i="14"/>
  <c r="Z24" i="14"/>
  <c r="AB24" i="14"/>
  <c r="AD24" i="14"/>
  <c r="J25" i="14"/>
  <c r="L25" i="14"/>
  <c r="N25" i="14"/>
  <c r="P25" i="14"/>
  <c r="R25" i="14"/>
  <c r="T25" i="14"/>
  <c r="V25" i="14"/>
  <c r="X25" i="14"/>
  <c r="Z25" i="14"/>
  <c r="AB25" i="14"/>
  <c r="AD25" i="14"/>
  <c r="J26" i="14"/>
  <c r="L26" i="14"/>
  <c r="N26" i="14"/>
  <c r="P26" i="14"/>
  <c r="R26" i="14"/>
  <c r="T26" i="14"/>
  <c r="V26" i="14"/>
  <c r="X26" i="14"/>
  <c r="Z26" i="14"/>
  <c r="AB26" i="14"/>
  <c r="AD26" i="14"/>
  <c r="J27" i="14"/>
  <c r="L27" i="14"/>
  <c r="N27" i="14"/>
  <c r="P27" i="14"/>
  <c r="R27" i="14"/>
  <c r="T27" i="14"/>
  <c r="V27" i="14"/>
  <c r="X27" i="14"/>
  <c r="Z27" i="14"/>
  <c r="AB27" i="14"/>
  <c r="AD27" i="14"/>
  <c r="J28" i="14"/>
  <c r="L28" i="14"/>
  <c r="N28" i="14"/>
  <c r="P28" i="14"/>
  <c r="R28" i="14"/>
  <c r="T28" i="14"/>
  <c r="V28" i="14"/>
  <c r="X28" i="14"/>
  <c r="Z28" i="14"/>
  <c r="AB28" i="14"/>
  <c r="AD28" i="14"/>
  <c r="J29" i="14"/>
  <c r="L29" i="14"/>
  <c r="N29" i="14"/>
  <c r="P29" i="14"/>
  <c r="R29" i="14"/>
  <c r="T29" i="14"/>
  <c r="V29" i="14"/>
  <c r="X29" i="14"/>
  <c r="Z29" i="14"/>
  <c r="AB29" i="14"/>
  <c r="AD29" i="14"/>
  <c r="J30" i="14"/>
  <c r="L30" i="14"/>
  <c r="N30" i="14"/>
  <c r="P30" i="14"/>
  <c r="R30" i="14"/>
  <c r="T30" i="14"/>
  <c r="V30" i="14"/>
  <c r="X30" i="14"/>
  <c r="Z30" i="14"/>
  <c r="AB30" i="14"/>
  <c r="AD30" i="14"/>
  <c r="J31" i="14"/>
  <c r="L31" i="14"/>
  <c r="N31" i="14"/>
  <c r="P31" i="14"/>
  <c r="R31" i="14"/>
  <c r="T31" i="14"/>
  <c r="V31" i="14"/>
  <c r="X31" i="14"/>
  <c r="Z31" i="14"/>
  <c r="AB31" i="14"/>
  <c r="AD31" i="14"/>
  <c r="J32" i="14"/>
  <c r="L32" i="14"/>
  <c r="N32" i="14"/>
  <c r="P32" i="14"/>
  <c r="R32" i="14"/>
  <c r="T32" i="14"/>
  <c r="V32" i="14"/>
  <c r="X32" i="14"/>
  <c r="Z32" i="14"/>
  <c r="AB32" i="14"/>
  <c r="AD32" i="14"/>
  <c r="J33" i="14"/>
  <c r="L33" i="14"/>
  <c r="N33" i="14"/>
  <c r="P33" i="14"/>
  <c r="R33" i="14"/>
  <c r="T33" i="14"/>
  <c r="V33" i="14"/>
  <c r="X33" i="14"/>
  <c r="Z33" i="14"/>
  <c r="AB33" i="14"/>
  <c r="AD33" i="14"/>
  <c r="J34" i="14"/>
  <c r="L34" i="14"/>
  <c r="N34" i="14"/>
  <c r="P34" i="14"/>
  <c r="R34" i="14"/>
  <c r="T34" i="14"/>
  <c r="V34" i="14"/>
  <c r="X34" i="14"/>
  <c r="Z34" i="14"/>
  <c r="AB34" i="14"/>
  <c r="AD34" i="14"/>
  <c r="J35" i="14"/>
  <c r="L35" i="14"/>
  <c r="N35" i="14"/>
  <c r="P35" i="14"/>
  <c r="R35" i="14"/>
  <c r="T35" i="14"/>
  <c r="V35" i="14"/>
  <c r="X35" i="14"/>
  <c r="Z35" i="14"/>
  <c r="AB35" i="14"/>
  <c r="AD35" i="14"/>
  <c r="J36" i="14"/>
  <c r="L36" i="14"/>
  <c r="N36" i="14"/>
  <c r="P36" i="14"/>
  <c r="R36" i="14"/>
  <c r="T36" i="14"/>
  <c r="V36" i="14"/>
  <c r="X36" i="14"/>
  <c r="Z36" i="14"/>
  <c r="AB36" i="14"/>
  <c r="AD36" i="14"/>
  <c r="J37" i="14"/>
  <c r="L37" i="14"/>
  <c r="N37" i="14"/>
  <c r="P37" i="14"/>
  <c r="R37" i="14"/>
  <c r="T37" i="14"/>
  <c r="V37" i="14"/>
  <c r="X37" i="14"/>
  <c r="Z37" i="14"/>
  <c r="AB37" i="14"/>
  <c r="AD37" i="14"/>
  <c r="J38" i="14"/>
  <c r="L38" i="14"/>
  <c r="N38" i="14"/>
  <c r="P38" i="14"/>
  <c r="R38" i="14"/>
  <c r="T38" i="14"/>
  <c r="V38" i="14"/>
  <c r="X38" i="14"/>
  <c r="Z38" i="14"/>
  <c r="AB38" i="14"/>
  <c r="AD38" i="14"/>
  <c r="J39" i="14"/>
  <c r="L39" i="14"/>
  <c r="N39" i="14"/>
  <c r="P39" i="14"/>
  <c r="R39" i="14"/>
  <c r="T39" i="14"/>
  <c r="V39" i="14"/>
  <c r="X39" i="14"/>
  <c r="Z39" i="14"/>
  <c r="AB39" i="14"/>
  <c r="AD39" i="14"/>
  <c r="J40" i="14"/>
  <c r="L40" i="14"/>
  <c r="N40" i="14"/>
  <c r="P40" i="14"/>
  <c r="R40" i="14"/>
  <c r="T40" i="14"/>
  <c r="V40" i="14"/>
  <c r="X40" i="14"/>
  <c r="Z40" i="14"/>
  <c r="AB40" i="14"/>
  <c r="AD40" i="14"/>
  <c r="J41" i="14"/>
  <c r="L41" i="14"/>
  <c r="N41" i="14"/>
  <c r="P41" i="14"/>
  <c r="R41" i="14"/>
  <c r="T41" i="14"/>
  <c r="V41" i="14"/>
  <c r="X41" i="14"/>
  <c r="Z41" i="14"/>
  <c r="AB41" i="14"/>
  <c r="AD41" i="14"/>
  <c r="J42" i="14"/>
  <c r="L42" i="14"/>
  <c r="N42" i="14"/>
  <c r="P42" i="14"/>
  <c r="R42" i="14"/>
  <c r="T42" i="14"/>
  <c r="V42" i="14"/>
  <c r="X42" i="14"/>
  <c r="Z42" i="14"/>
  <c r="AB42" i="14"/>
  <c r="AD42" i="14"/>
  <c r="J44" i="14"/>
  <c r="L44" i="14"/>
  <c r="N44" i="14"/>
  <c r="P44" i="14"/>
  <c r="R44" i="14"/>
  <c r="T44" i="14"/>
  <c r="V44" i="14"/>
  <c r="X44" i="14"/>
  <c r="Z44" i="14"/>
  <c r="AB44" i="14"/>
  <c r="AD44" i="14"/>
  <c r="J45" i="14"/>
  <c r="L45" i="14"/>
  <c r="N45" i="14"/>
  <c r="P45" i="14"/>
  <c r="R45" i="14"/>
  <c r="T45" i="14"/>
  <c r="V45" i="14"/>
  <c r="X45" i="14"/>
  <c r="Z45" i="14"/>
  <c r="AB45" i="14"/>
  <c r="AD45" i="14"/>
  <c r="J46" i="14"/>
  <c r="L46" i="14"/>
  <c r="N46" i="14"/>
  <c r="P46" i="14"/>
  <c r="R46" i="14"/>
  <c r="T46" i="14"/>
  <c r="V46" i="14"/>
  <c r="X46" i="14"/>
  <c r="Z46" i="14"/>
  <c r="AB46" i="14"/>
  <c r="AD46" i="14"/>
  <c r="J47" i="14"/>
  <c r="L47" i="14"/>
  <c r="N47" i="14"/>
  <c r="P47" i="14"/>
  <c r="R47" i="14"/>
  <c r="T47" i="14"/>
  <c r="V47" i="14"/>
  <c r="X47" i="14"/>
  <c r="Z47" i="14"/>
  <c r="AB47" i="14"/>
  <c r="AD47" i="14"/>
  <c r="J48" i="14"/>
  <c r="L48" i="14"/>
  <c r="N48" i="14"/>
  <c r="P48" i="14"/>
  <c r="R48" i="14"/>
  <c r="T48" i="14"/>
  <c r="V48" i="14"/>
  <c r="X48" i="14"/>
  <c r="Z48" i="14"/>
  <c r="AB48" i="14"/>
  <c r="AD48" i="14"/>
  <c r="J49" i="14"/>
  <c r="L49" i="14"/>
  <c r="N49" i="14"/>
  <c r="P49" i="14"/>
  <c r="R49" i="14"/>
  <c r="T49" i="14"/>
  <c r="V49" i="14"/>
  <c r="X49" i="14"/>
  <c r="Z49" i="14"/>
  <c r="AB49" i="14"/>
  <c r="AD49" i="14"/>
  <c r="J50" i="14"/>
  <c r="L50" i="14"/>
  <c r="N50" i="14"/>
  <c r="P50" i="14"/>
  <c r="R50" i="14"/>
  <c r="T50" i="14"/>
  <c r="V50" i="14"/>
  <c r="X50" i="14"/>
  <c r="Z50" i="14"/>
  <c r="AB50" i="14"/>
  <c r="AD50" i="14"/>
  <c r="J51" i="14"/>
  <c r="L51" i="14"/>
  <c r="N51" i="14"/>
  <c r="P51" i="14"/>
  <c r="R51" i="14"/>
  <c r="T51" i="14"/>
  <c r="V51" i="14"/>
  <c r="X51" i="14"/>
  <c r="Z51" i="14"/>
  <c r="AB51" i="14"/>
  <c r="AD51" i="14"/>
  <c r="J52" i="14"/>
  <c r="L52" i="14"/>
  <c r="N52" i="14"/>
  <c r="P52" i="14"/>
  <c r="R52" i="14"/>
  <c r="T52" i="14"/>
  <c r="V52" i="14"/>
  <c r="X52" i="14"/>
  <c r="Z52" i="14"/>
  <c r="AB52" i="14"/>
  <c r="AD52" i="14"/>
  <c r="J53" i="14"/>
  <c r="L53" i="14"/>
  <c r="N53" i="14"/>
  <c r="P53" i="14"/>
  <c r="R53" i="14"/>
  <c r="T53" i="14"/>
  <c r="V53" i="14"/>
  <c r="X53" i="14"/>
  <c r="Z53" i="14"/>
  <c r="AB53" i="14"/>
  <c r="AD53" i="14"/>
  <c r="J54" i="14"/>
  <c r="L54" i="14"/>
  <c r="N54" i="14"/>
  <c r="P54" i="14"/>
  <c r="R54" i="14"/>
  <c r="T54" i="14"/>
  <c r="V54" i="14"/>
  <c r="X54" i="14"/>
  <c r="Z54" i="14"/>
  <c r="AB54" i="14"/>
  <c r="AD54" i="14"/>
  <c r="J55" i="14"/>
  <c r="L55" i="14"/>
  <c r="N55" i="14"/>
  <c r="P55" i="14"/>
  <c r="R55" i="14"/>
  <c r="T55" i="14"/>
  <c r="V55" i="14"/>
  <c r="X55" i="14"/>
  <c r="Z55" i="14"/>
  <c r="AB55" i="14"/>
  <c r="AD55" i="14"/>
  <c r="J56" i="14"/>
  <c r="L56" i="14"/>
  <c r="N56" i="14"/>
  <c r="P56" i="14"/>
  <c r="R56" i="14"/>
  <c r="T56" i="14"/>
  <c r="V56" i="14"/>
  <c r="X56" i="14"/>
  <c r="Z56" i="14"/>
  <c r="AB56" i="14"/>
  <c r="AD56" i="14"/>
  <c r="J57" i="14"/>
  <c r="L57" i="14"/>
  <c r="N57" i="14"/>
  <c r="P57" i="14"/>
  <c r="R57" i="14"/>
  <c r="T57" i="14"/>
  <c r="V57" i="14"/>
  <c r="X57" i="14"/>
  <c r="Z57" i="14"/>
  <c r="AB57" i="14"/>
  <c r="AD57" i="14"/>
  <c r="J58" i="14"/>
  <c r="L58" i="14"/>
  <c r="N58" i="14"/>
  <c r="P58" i="14"/>
  <c r="R58" i="14"/>
  <c r="T58" i="14"/>
  <c r="V58" i="14"/>
  <c r="X58" i="14"/>
  <c r="Z58" i="14"/>
  <c r="AB58" i="14"/>
  <c r="AD58" i="14"/>
  <c r="J59" i="14"/>
  <c r="L59" i="14"/>
  <c r="N59" i="14"/>
  <c r="P59" i="14"/>
  <c r="R59" i="14"/>
  <c r="T59" i="14"/>
  <c r="V59" i="14"/>
  <c r="X59" i="14"/>
  <c r="Z59" i="14"/>
  <c r="AB59" i="14"/>
  <c r="AD59" i="14"/>
  <c r="J60" i="14"/>
  <c r="L60" i="14"/>
  <c r="N60" i="14"/>
  <c r="P60" i="14"/>
  <c r="R60" i="14"/>
  <c r="T60" i="14"/>
  <c r="V60" i="14"/>
  <c r="X60" i="14"/>
  <c r="Z60" i="14"/>
  <c r="AB60" i="14"/>
  <c r="AD60" i="14"/>
  <c r="J61" i="14"/>
  <c r="L61" i="14"/>
  <c r="N61" i="14"/>
  <c r="P61" i="14"/>
  <c r="R61" i="14"/>
  <c r="T61" i="14"/>
  <c r="V61" i="14"/>
  <c r="X61" i="14"/>
  <c r="Z61" i="14"/>
  <c r="AB61" i="14"/>
  <c r="AD61" i="14"/>
  <c r="J62" i="14"/>
  <c r="L62" i="14"/>
  <c r="N62" i="14"/>
  <c r="P62" i="14"/>
  <c r="R62" i="14"/>
  <c r="T62" i="14"/>
  <c r="V62" i="14"/>
  <c r="X62" i="14"/>
  <c r="Z62" i="14"/>
  <c r="AB62" i="14"/>
  <c r="AD62" i="14"/>
  <c r="J63" i="14"/>
  <c r="L63" i="14"/>
  <c r="N63" i="14"/>
  <c r="P63" i="14"/>
  <c r="R63" i="14"/>
  <c r="T63" i="14"/>
  <c r="V63" i="14"/>
  <c r="X63" i="14"/>
  <c r="Z63" i="14"/>
  <c r="AB63" i="14"/>
  <c r="AD63" i="14"/>
  <c r="J64" i="14"/>
  <c r="L64" i="14"/>
  <c r="N64" i="14"/>
  <c r="P64" i="14"/>
  <c r="R64" i="14"/>
  <c r="T64" i="14"/>
  <c r="V64" i="14"/>
  <c r="X64" i="14"/>
  <c r="Z64" i="14"/>
  <c r="AB64" i="14"/>
  <c r="AD64" i="14"/>
  <c r="J65" i="14"/>
  <c r="L65" i="14"/>
  <c r="N65" i="14"/>
  <c r="P65" i="14"/>
  <c r="R65" i="14"/>
  <c r="T65" i="14"/>
  <c r="V65" i="14"/>
  <c r="X65" i="14"/>
  <c r="Z65" i="14"/>
  <c r="AB65" i="14"/>
  <c r="AD65" i="14"/>
  <c r="J66" i="14"/>
  <c r="L66" i="14"/>
  <c r="N66" i="14"/>
  <c r="P66" i="14"/>
  <c r="R66" i="14"/>
  <c r="T66" i="14"/>
  <c r="V66" i="14"/>
  <c r="X66" i="14"/>
  <c r="Z66" i="14"/>
  <c r="AB66" i="14"/>
  <c r="AD66" i="14"/>
  <c r="J67" i="14"/>
  <c r="L67" i="14"/>
  <c r="N67" i="14"/>
  <c r="P67" i="14"/>
  <c r="R67" i="14"/>
  <c r="T67" i="14"/>
  <c r="V67" i="14"/>
  <c r="X67" i="14"/>
  <c r="Z67" i="14"/>
  <c r="AB67" i="14"/>
  <c r="AD67" i="14"/>
  <c r="J68" i="14"/>
  <c r="L68" i="14"/>
  <c r="N68" i="14"/>
  <c r="P68" i="14"/>
  <c r="R68" i="14"/>
  <c r="T68" i="14"/>
  <c r="V68" i="14"/>
  <c r="X68" i="14"/>
  <c r="Z68" i="14"/>
  <c r="AB68" i="14"/>
  <c r="AD68" i="14"/>
  <c r="J69" i="14"/>
  <c r="L69" i="14"/>
  <c r="N69" i="14"/>
  <c r="P69" i="14"/>
  <c r="R69" i="14"/>
  <c r="T69" i="14"/>
  <c r="V69" i="14"/>
  <c r="X69" i="14"/>
  <c r="Z69" i="14"/>
  <c r="AB69" i="14"/>
  <c r="AD69" i="14"/>
  <c r="Z71" i="14" l="1"/>
  <c r="V71" i="14"/>
  <c r="R71" i="14"/>
  <c r="N71" i="14"/>
  <c r="AB71" i="14"/>
  <c r="X71" i="14"/>
  <c r="T71" i="14"/>
  <c r="P71" i="14"/>
  <c r="L71" i="14"/>
  <c r="AD71" i="14"/>
  <c r="J71" i="14"/>
  <c r="I52" i="13" l="1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29" i="13"/>
  <c r="I30" i="13"/>
  <c r="I31" i="13"/>
  <c r="I32" i="13"/>
  <c r="I33" i="13"/>
  <c r="I34" i="13"/>
  <c r="I35" i="13"/>
  <c r="I20" i="13"/>
  <c r="I21" i="13"/>
  <c r="I22" i="13"/>
  <c r="I23" i="13"/>
  <c r="I24" i="13"/>
  <c r="I25" i="13"/>
  <c r="I26" i="13"/>
  <c r="I27" i="13"/>
  <c r="I28" i="13"/>
  <c r="I15" i="13"/>
  <c r="I16" i="13"/>
  <c r="I17" i="13"/>
  <c r="I18" i="13"/>
  <c r="I19" i="13"/>
  <c r="I9" i="13"/>
  <c r="I10" i="13"/>
  <c r="I11" i="13"/>
  <c r="I12" i="13"/>
  <c r="I13" i="13"/>
  <c r="I14" i="13"/>
  <c r="I6" i="13"/>
  <c r="I7" i="13"/>
  <c r="I8" i="13"/>
  <c r="I5" i="13"/>
  <c r="J43" i="4"/>
  <c r="G43" i="4"/>
  <c r="L43" i="4" s="1"/>
  <c r="C74" i="2"/>
  <c r="C68" i="2"/>
  <c r="D70" i="13" s="1"/>
  <c r="C69" i="2"/>
  <c r="D71" i="13" s="1"/>
  <c r="L71" i="13" s="1"/>
  <c r="C70" i="2"/>
  <c r="D72" i="13" s="1"/>
  <c r="K72" i="13" s="1"/>
  <c r="C67" i="2"/>
  <c r="C2" i="2"/>
  <c r="C3" i="2"/>
  <c r="C4" i="2"/>
  <c r="C5" i="2"/>
  <c r="D6" i="4" s="1"/>
  <c r="D6" i="14" s="1"/>
  <c r="C6" i="2"/>
  <c r="C7" i="2"/>
  <c r="C8" i="2"/>
  <c r="D9" i="4" s="1"/>
  <c r="D9" i="14" s="1"/>
  <c r="C9" i="2"/>
  <c r="C10" i="2"/>
  <c r="C11" i="2"/>
  <c r="D15" i="13" s="1"/>
  <c r="C12" i="2"/>
  <c r="D16" i="13" s="1"/>
  <c r="C13" i="2"/>
  <c r="D17" i="13" s="1"/>
  <c r="C14" i="2"/>
  <c r="D18" i="13" s="1"/>
  <c r="F18" i="13" s="1"/>
  <c r="J18" i="13" s="1"/>
  <c r="C15" i="2"/>
  <c r="D19" i="13" s="1"/>
  <c r="C16" i="2"/>
  <c r="D20" i="13" s="1"/>
  <c r="C17" i="2"/>
  <c r="D21" i="13" s="1"/>
  <c r="C18" i="2"/>
  <c r="D22" i="13" s="1"/>
  <c r="C19" i="2"/>
  <c r="D23" i="13" s="1"/>
  <c r="C20" i="2"/>
  <c r="D24" i="13" s="1"/>
  <c r="C21" i="2"/>
  <c r="D25" i="13" s="1"/>
  <c r="C22" i="2"/>
  <c r="D26" i="13" s="1"/>
  <c r="F26" i="13" s="1"/>
  <c r="J26" i="13" s="1"/>
  <c r="C23" i="2"/>
  <c r="D27" i="13" s="1"/>
  <c r="C24" i="2"/>
  <c r="D28" i="13" s="1"/>
  <c r="C25" i="2"/>
  <c r="D29" i="13" s="1"/>
  <c r="C26" i="2"/>
  <c r="D30" i="13" s="1"/>
  <c r="C27" i="2"/>
  <c r="D31" i="13" s="1"/>
  <c r="C28" i="2"/>
  <c r="D32" i="13" s="1"/>
  <c r="C29" i="2"/>
  <c r="D33" i="13" s="1"/>
  <c r="C30" i="2"/>
  <c r="D34" i="13" s="1"/>
  <c r="C31" i="2"/>
  <c r="D35" i="13" s="1"/>
  <c r="C32" i="2"/>
  <c r="D36" i="13" s="1"/>
  <c r="C33" i="2"/>
  <c r="D37" i="13" s="1"/>
  <c r="C34" i="2"/>
  <c r="D38" i="13" s="1"/>
  <c r="F38" i="13" s="1"/>
  <c r="J38" i="13" s="1"/>
  <c r="C35" i="2"/>
  <c r="D39" i="13" s="1"/>
  <c r="C36" i="2"/>
  <c r="D40" i="13" s="1"/>
  <c r="C37" i="2"/>
  <c r="D41" i="13" s="1"/>
  <c r="C38" i="2"/>
  <c r="D42" i="13" s="1"/>
  <c r="C39" i="2"/>
  <c r="D43" i="13" s="1"/>
  <c r="C40" i="2"/>
  <c r="D44" i="13" s="1"/>
  <c r="C41" i="2"/>
  <c r="D45" i="13" s="1"/>
  <c r="C42" i="2"/>
  <c r="C43" i="2"/>
  <c r="D47" i="13" s="1"/>
  <c r="C44" i="2"/>
  <c r="D48" i="13" s="1"/>
  <c r="K48" i="13" s="1"/>
  <c r="C45" i="2"/>
  <c r="D49" i="13" s="1"/>
  <c r="C46" i="2"/>
  <c r="D50" i="13" s="1"/>
  <c r="F50" i="13" s="1"/>
  <c r="J50" i="13" s="1"/>
  <c r="C47" i="2"/>
  <c r="D51" i="13" s="1"/>
  <c r="C48" i="2"/>
  <c r="D52" i="13" s="1"/>
  <c r="C49" i="2"/>
  <c r="D53" i="13" s="1"/>
  <c r="C50" i="2"/>
  <c r="D54" i="13" s="1"/>
  <c r="C51" i="2"/>
  <c r="D55" i="13" s="1"/>
  <c r="C52" i="2"/>
  <c r="D56" i="13" s="1"/>
  <c r="C53" i="2"/>
  <c r="D57" i="13" s="1"/>
  <c r="C54" i="2"/>
  <c r="D58" i="13" s="1"/>
  <c r="C55" i="2"/>
  <c r="D59" i="13" s="1"/>
  <c r="C56" i="2"/>
  <c r="D60" i="13" s="1"/>
  <c r="C57" i="2"/>
  <c r="D61" i="13" s="1"/>
  <c r="C58" i="2"/>
  <c r="D62" i="13" s="1"/>
  <c r="K62" i="13" s="1"/>
  <c r="C59" i="2"/>
  <c r="D63" i="13" s="1"/>
  <c r="C60" i="2"/>
  <c r="D64" i="13" s="1"/>
  <c r="C61" i="2"/>
  <c r="D65" i="13" s="1"/>
  <c r="C62" i="2"/>
  <c r="D66" i="13" s="1"/>
  <c r="F66" i="13" s="1"/>
  <c r="J66" i="13" s="1"/>
  <c r="C63" i="2"/>
  <c r="D67" i="13" s="1"/>
  <c r="C64" i="2"/>
  <c r="D68" i="13" s="1"/>
  <c r="C1" i="2"/>
  <c r="F54" i="13" l="1"/>
  <c r="J54" i="13" s="1"/>
  <c r="K54" i="13"/>
  <c r="C71" i="2"/>
  <c r="D43" i="4"/>
  <c r="C65" i="2"/>
  <c r="D13" i="13"/>
  <c r="K13" i="13" s="1"/>
  <c r="D9" i="13"/>
  <c r="K9" i="13" s="1"/>
  <c r="D12" i="13"/>
  <c r="K12" i="13" s="1"/>
  <c r="D8" i="13"/>
  <c r="K8" i="13" s="1"/>
  <c r="D46" i="13"/>
  <c r="L46" i="13" s="1"/>
  <c r="D14" i="13"/>
  <c r="L14" i="13" s="1"/>
  <c r="D11" i="13"/>
  <c r="L11" i="13" s="1"/>
  <c r="D7" i="13"/>
  <c r="L7" i="13" s="1"/>
  <c r="D10" i="13"/>
  <c r="L10" i="13" s="1"/>
  <c r="D6" i="13"/>
  <c r="K61" i="13"/>
  <c r="L61" i="13"/>
  <c r="F57" i="13"/>
  <c r="J57" i="13" s="1"/>
  <c r="K57" i="13"/>
  <c r="L57" i="13"/>
  <c r="K53" i="13"/>
  <c r="L53" i="13"/>
  <c r="F49" i="13"/>
  <c r="J49" i="13" s="1"/>
  <c r="K49" i="13"/>
  <c r="L49" i="13"/>
  <c r="F45" i="13"/>
  <c r="J45" i="13" s="1"/>
  <c r="K45" i="13"/>
  <c r="L45" i="13"/>
  <c r="F41" i="13"/>
  <c r="J41" i="13" s="1"/>
  <c r="K41" i="13"/>
  <c r="L41" i="13"/>
  <c r="K37" i="13"/>
  <c r="L37" i="13"/>
  <c r="F37" i="13"/>
  <c r="J37" i="13" s="1"/>
  <c r="K33" i="13"/>
  <c r="L33" i="13"/>
  <c r="K29" i="13"/>
  <c r="L29" i="13"/>
  <c r="F25" i="13"/>
  <c r="J25" i="13" s="1"/>
  <c r="K25" i="13"/>
  <c r="L25" i="13"/>
  <c r="K21" i="13"/>
  <c r="L21" i="13"/>
  <c r="F21" i="13"/>
  <c r="J21" i="13" s="1"/>
  <c r="F17" i="13"/>
  <c r="J17" i="13" s="1"/>
  <c r="K17" i="13"/>
  <c r="L17" i="13"/>
  <c r="K68" i="13"/>
  <c r="L68" i="13"/>
  <c r="F68" i="13"/>
  <c r="J68" i="13" s="1"/>
  <c r="L64" i="13"/>
  <c r="K64" i="13"/>
  <c r="F64" i="13"/>
  <c r="J64" i="13" s="1"/>
  <c r="K60" i="13"/>
  <c r="L60" i="13"/>
  <c r="K56" i="13"/>
  <c r="L56" i="13"/>
  <c r="F56" i="13"/>
  <c r="J56" i="13" s="1"/>
  <c r="L52" i="13"/>
  <c r="K52" i="13"/>
  <c r="F52" i="13"/>
  <c r="J52" i="13" s="1"/>
  <c r="L48" i="13"/>
  <c r="F48" i="13"/>
  <c r="J48" i="13" s="1"/>
  <c r="L44" i="13"/>
  <c r="K44" i="13"/>
  <c r="F44" i="13"/>
  <c r="J44" i="13" s="1"/>
  <c r="K40" i="13"/>
  <c r="L40" i="13"/>
  <c r="F40" i="13"/>
  <c r="J40" i="13" s="1"/>
  <c r="L36" i="13"/>
  <c r="K36" i="13"/>
  <c r="K32" i="13"/>
  <c r="L32" i="13"/>
  <c r="F32" i="13"/>
  <c r="J32" i="13" s="1"/>
  <c r="K28" i="13"/>
  <c r="L28" i="13"/>
  <c r="K24" i="13"/>
  <c r="L24" i="13"/>
  <c r="F24" i="13"/>
  <c r="J24" i="13" s="1"/>
  <c r="L20" i="13"/>
  <c r="K20" i="13"/>
  <c r="F20" i="13"/>
  <c r="J20" i="13" s="1"/>
  <c r="K16" i="13"/>
  <c r="L16" i="13"/>
  <c r="L72" i="13"/>
  <c r="F72" i="13"/>
  <c r="J72" i="13" s="1"/>
  <c r="F65" i="13"/>
  <c r="J65" i="13" s="1"/>
  <c r="K65" i="13"/>
  <c r="L65" i="13"/>
  <c r="L63" i="13"/>
  <c r="K63" i="13"/>
  <c r="F63" i="13"/>
  <c r="J63" i="13" s="1"/>
  <c r="L55" i="13"/>
  <c r="K55" i="13"/>
  <c r="F55" i="13"/>
  <c r="J55" i="13" s="1"/>
  <c r="L47" i="13"/>
  <c r="K47" i="13"/>
  <c r="F47" i="13"/>
  <c r="J47" i="13" s="1"/>
  <c r="L39" i="13"/>
  <c r="K39" i="13"/>
  <c r="F39" i="13"/>
  <c r="J39" i="13" s="1"/>
  <c r="L31" i="13"/>
  <c r="K31" i="13"/>
  <c r="F31" i="13"/>
  <c r="J31" i="13" s="1"/>
  <c r="L23" i="13"/>
  <c r="K23" i="13"/>
  <c r="F23" i="13"/>
  <c r="J23" i="13" s="1"/>
  <c r="L15" i="13"/>
  <c r="K15" i="13"/>
  <c r="K71" i="13"/>
  <c r="F71" i="13"/>
  <c r="J71" i="13" s="1"/>
  <c r="L67" i="13"/>
  <c r="K67" i="13"/>
  <c r="L59" i="13"/>
  <c r="K59" i="13"/>
  <c r="F59" i="13"/>
  <c r="J59" i="13" s="1"/>
  <c r="L51" i="13"/>
  <c r="K51" i="13"/>
  <c r="F51" i="13"/>
  <c r="J51" i="13" s="1"/>
  <c r="L43" i="13"/>
  <c r="K43" i="13"/>
  <c r="F43" i="13"/>
  <c r="J43" i="13" s="1"/>
  <c r="L35" i="13"/>
  <c r="K35" i="13"/>
  <c r="F35" i="13"/>
  <c r="J35" i="13" s="1"/>
  <c r="L27" i="13"/>
  <c r="K27" i="13"/>
  <c r="F27" i="13"/>
  <c r="J27" i="13" s="1"/>
  <c r="L19" i="13"/>
  <c r="K19" i="13"/>
  <c r="L70" i="13"/>
  <c r="K70" i="13"/>
  <c r="L58" i="13"/>
  <c r="K58" i="13"/>
  <c r="L34" i="13"/>
  <c r="K34" i="13"/>
  <c r="L22" i="13"/>
  <c r="K22" i="13"/>
  <c r="F70" i="13"/>
  <c r="J70" i="13" s="1"/>
  <c r="F22" i="13"/>
  <c r="J22" i="13" s="1"/>
  <c r="D69" i="13"/>
  <c r="L66" i="13"/>
  <c r="K66" i="13"/>
  <c r="L54" i="13"/>
  <c r="L42" i="13"/>
  <c r="K42" i="13"/>
  <c r="L30" i="13"/>
  <c r="K30" i="13"/>
  <c r="L18" i="13"/>
  <c r="K18" i="13"/>
  <c r="F42" i="13"/>
  <c r="J42" i="13" s="1"/>
  <c r="D5" i="13"/>
  <c r="L5" i="13" s="1"/>
  <c r="L62" i="13"/>
  <c r="L50" i="13"/>
  <c r="K50" i="13"/>
  <c r="L38" i="13"/>
  <c r="K38" i="13"/>
  <c r="L26" i="13"/>
  <c r="K26" i="13"/>
  <c r="F62" i="13"/>
  <c r="J62" i="13" s="1"/>
  <c r="F30" i="13"/>
  <c r="J30" i="13" s="1"/>
  <c r="F13" i="13" l="1"/>
  <c r="J13" i="13" s="1"/>
  <c r="H43" i="4"/>
  <c r="D43" i="14"/>
  <c r="K11" i="13"/>
  <c r="F11" i="13"/>
  <c r="J11" i="13" s="1"/>
  <c r="L8" i="13"/>
  <c r="F7" i="13"/>
  <c r="J7" i="13" s="1"/>
  <c r="K7" i="13"/>
  <c r="F46" i="13"/>
  <c r="J46" i="13" s="1"/>
  <c r="K46" i="13"/>
  <c r="F43" i="4" s="1"/>
  <c r="I43" i="4" s="1"/>
  <c r="K43" i="4" s="1"/>
  <c r="L12" i="13"/>
  <c r="L13" i="13"/>
  <c r="F9" i="13"/>
  <c r="J9" i="13" s="1"/>
  <c r="K10" i="13"/>
  <c r="K14" i="13"/>
  <c r="C73" i="2"/>
  <c r="K6" i="13"/>
  <c r="L6" i="13"/>
  <c r="L9" i="13"/>
  <c r="K5" i="13"/>
  <c r="K69" i="13"/>
  <c r="L69" i="13"/>
  <c r="D73" i="13"/>
  <c r="J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4" i="4"/>
  <c r="G45" i="4"/>
  <c r="G46" i="4"/>
  <c r="L46" i="4" s="1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L68" i="4" s="1"/>
  <c r="G69" i="4"/>
  <c r="G2" i="4"/>
  <c r="D74" i="13" l="1"/>
  <c r="D75" i="13" s="1"/>
  <c r="D72" i="4"/>
  <c r="F43" i="14"/>
  <c r="L73" i="13"/>
  <c r="K73" i="13"/>
  <c r="H9" i="4" l="1"/>
  <c r="B178" i="9"/>
  <c r="I73" i="13" l="1"/>
  <c r="G73" i="13"/>
  <c r="H73" i="13"/>
  <c r="B516" i="9" l="1"/>
  <c r="F516" i="9" s="1"/>
  <c r="B521" i="9"/>
  <c r="F521" i="9" s="1"/>
  <c r="B522" i="9"/>
  <c r="F522" i="9" s="1"/>
  <c r="B517" i="9"/>
  <c r="F517" i="9" s="1"/>
  <c r="B519" i="9"/>
  <c r="F519" i="9" s="1"/>
  <c r="B520" i="9"/>
  <c r="F520" i="9" s="1"/>
  <c r="B523" i="9"/>
  <c r="F523" i="9" s="1"/>
  <c r="B527" i="9"/>
  <c r="F527" i="9" s="1"/>
  <c r="B526" i="9"/>
  <c r="F526" i="9" s="1"/>
  <c r="B525" i="9"/>
  <c r="F525" i="9" s="1"/>
  <c r="B528" i="9"/>
  <c r="F528" i="9" s="1"/>
  <c r="B529" i="9"/>
  <c r="F529" i="9" s="1"/>
  <c r="B533" i="9"/>
  <c r="F533" i="9" s="1"/>
  <c r="B530" i="9"/>
  <c r="F530" i="9" s="1"/>
  <c r="B531" i="9"/>
  <c r="F531" i="9" s="1"/>
  <c r="B532" i="9"/>
  <c r="F532" i="9" s="1"/>
  <c r="B524" i="9"/>
  <c r="F524" i="9" s="1"/>
  <c r="B534" i="9"/>
  <c r="F534" i="9" s="1"/>
  <c r="B535" i="9"/>
  <c r="F535" i="9" s="1"/>
  <c r="B536" i="9"/>
  <c r="F536" i="9" s="1"/>
  <c r="B537" i="9"/>
  <c r="F537" i="9" s="1"/>
  <c r="B538" i="9"/>
  <c r="F538" i="9" s="1"/>
  <c r="B540" i="9"/>
  <c r="F540" i="9" s="1"/>
  <c r="B539" i="9"/>
  <c r="F539" i="9" s="1"/>
  <c r="B541" i="9"/>
  <c r="F541" i="9" s="1"/>
  <c r="B542" i="9"/>
  <c r="F542" i="9" s="1"/>
  <c r="B543" i="9"/>
  <c r="F543" i="9" s="1"/>
  <c r="B546" i="9"/>
  <c r="F546" i="9" s="1"/>
  <c r="B547" i="9"/>
  <c r="F547" i="9" s="1"/>
  <c r="B545" i="9"/>
  <c r="F545" i="9" s="1"/>
  <c r="B544" i="9"/>
  <c r="F544" i="9" s="1"/>
  <c r="B548" i="9"/>
  <c r="F548" i="9" s="1"/>
  <c r="B549" i="9"/>
  <c r="F549" i="9" s="1"/>
  <c r="B550" i="9"/>
  <c r="F550" i="9" s="1"/>
  <c r="B551" i="9"/>
  <c r="F551" i="9" s="1"/>
  <c r="B552" i="9"/>
  <c r="F552" i="9" s="1"/>
  <c r="B553" i="9"/>
  <c r="F553" i="9" s="1"/>
  <c r="B554" i="9"/>
  <c r="F554" i="9" s="1"/>
  <c r="B555" i="9"/>
  <c r="F555" i="9" s="1"/>
  <c r="B556" i="9"/>
  <c r="F556" i="9" s="1"/>
  <c r="B557" i="9"/>
  <c r="F557" i="9" s="1"/>
  <c r="B558" i="9"/>
  <c r="F558" i="9" s="1"/>
  <c r="B559" i="9"/>
  <c r="F559" i="9" s="1"/>
  <c r="B560" i="9"/>
  <c r="F560" i="9" s="1"/>
  <c r="B561" i="9"/>
  <c r="F561" i="9" s="1"/>
  <c r="B562" i="9"/>
  <c r="F562" i="9" s="1"/>
  <c r="B563" i="9"/>
  <c r="F563" i="9" s="1"/>
  <c r="B564" i="9"/>
  <c r="F564" i="9" s="1"/>
  <c r="B565" i="9"/>
  <c r="F565" i="9" s="1"/>
  <c r="B566" i="9"/>
  <c r="F566" i="9" s="1"/>
  <c r="B567" i="9"/>
  <c r="F567" i="9" s="1"/>
  <c r="B568" i="9"/>
  <c r="F568" i="9" s="1"/>
  <c r="B569" i="9"/>
  <c r="F569" i="9" s="1"/>
  <c r="B570" i="9"/>
  <c r="F570" i="9" s="1"/>
  <c r="B571" i="9"/>
  <c r="F571" i="9" s="1"/>
  <c r="B572" i="9"/>
  <c r="F572" i="9" s="1"/>
  <c r="B573" i="9"/>
  <c r="F573" i="9" s="1"/>
  <c r="B574" i="9"/>
  <c r="F574" i="9" s="1"/>
  <c r="B575" i="9"/>
  <c r="F575" i="9" s="1"/>
  <c r="B576" i="9"/>
  <c r="F576" i="9" s="1"/>
  <c r="B577" i="9"/>
  <c r="F577" i="9" s="1"/>
  <c r="B578" i="9"/>
  <c r="F578" i="9" s="1"/>
  <c r="B579" i="9"/>
  <c r="F579" i="9" s="1"/>
  <c r="B580" i="9"/>
  <c r="F580" i="9" s="1"/>
  <c r="B581" i="9"/>
  <c r="F581" i="9" s="1"/>
  <c r="B582" i="9"/>
  <c r="F582" i="9" s="1"/>
  <c r="B583" i="9"/>
  <c r="F583" i="9" s="1"/>
  <c r="B584" i="9"/>
  <c r="F584" i="9" s="1"/>
  <c r="B585" i="9"/>
  <c r="F585" i="9" s="1"/>
  <c r="B586" i="9"/>
  <c r="F586" i="9" s="1"/>
  <c r="B587" i="9"/>
  <c r="F587" i="9" s="1"/>
  <c r="B588" i="9"/>
  <c r="F588" i="9" s="1"/>
  <c r="B589" i="9"/>
  <c r="F589" i="9" s="1"/>
  <c r="B590" i="9"/>
  <c r="F590" i="9" s="1"/>
  <c r="B591" i="9"/>
  <c r="F591" i="9" s="1"/>
  <c r="B592" i="9"/>
  <c r="F592" i="9" s="1"/>
  <c r="B593" i="9"/>
  <c r="F593" i="9" s="1"/>
  <c r="B594" i="9"/>
  <c r="F594" i="9" s="1"/>
  <c r="B595" i="9"/>
  <c r="F595" i="9" s="1"/>
  <c r="B596" i="9"/>
  <c r="F596" i="9" s="1"/>
  <c r="B597" i="9"/>
  <c r="F597" i="9" s="1"/>
  <c r="B598" i="9"/>
  <c r="F598" i="9" s="1"/>
  <c r="B599" i="9"/>
  <c r="F599" i="9" s="1"/>
  <c r="B600" i="9"/>
  <c r="F600" i="9" s="1"/>
  <c r="B601" i="9"/>
  <c r="F601" i="9" s="1"/>
  <c r="B602" i="9"/>
  <c r="F602" i="9" s="1"/>
  <c r="B603" i="9"/>
  <c r="F603" i="9" s="1"/>
  <c r="B604" i="9"/>
  <c r="F604" i="9" s="1"/>
  <c r="B605" i="9"/>
  <c r="F605" i="9" s="1"/>
  <c r="B606" i="9"/>
  <c r="F606" i="9" s="1"/>
  <c r="B607" i="9"/>
  <c r="F607" i="9" s="1"/>
  <c r="B608" i="9"/>
  <c r="F608" i="9" s="1"/>
  <c r="B609" i="9"/>
  <c r="F609" i="9" s="1"/>
  <c r="B610" i="9"/>
  <c r="F610" i="9" s="1"/>
  <c r="B611" i="9"/>
  <c r="F611" i="9" s="1"/>
  <c r="B612" i="9"/>
  <c r="F612" i="9" s="1"/>
  <c r="B613" i="9"/>
  <c r="F613" i="9" s="1"/>
  <c r="B614" i="9"/>
  <c r="F614" i="9" s="1"/>
  <c r="B615" i="9"/>
  <c r="F615" i="9" s="1"/>
  <c r="B616" i="9"/>
  <c r="F616" i="9" s="1"/>
  <c r="B617" i="9"/>
  <c r="F617" i="9" s="1"/>
  <c r="B618" i="9"/>
  <c r="F618" i="9" s="1"/>
  <c r="B619" i="9"/>
  <c r="F619" i="9" s="1"/>
  <c r="B620" i="9"/>
  <c r="F620" i="9" s="1"/>
  <c r="B621" i="9"/>
  <c r="F621" i="9" s="1"/>
  <c r="B622" i="9"/>
  <c r="F622" i="9" s="1"/>
  <c r="B623" i="9"/>
  <c r="F623" i="9" s="1"/>
  <c r="B624" i="9"/>
  <c r="F624" i="9" s="1"/>
  <c r="B625" i="9"/>
  <c r="F625" i="9" s="1"/>
  <c r="B626" i="9"/>
  <c r="F626" i="9" s="1"/>
  <c r="B627" i="9"/>
  <c r="F627" i="9" s="1"/>
  <c r="B628" i="9"/>
  <c r="F628" i="9" s="1"/>
  <c r="B629" i="9"/>
  <c r="F629" i="9" s="1"/>
  <c r="B630" i="9"/>
  <c r="F630" i="9" s="1"/>
  <c r="B631" i="9"/>
  <c r="F631" i="9" s="1"/>
  <c r="B632" i="9"/>
  <c r="F632" i="9" s="1"/>
  <c r="B633" i="9"/>
  <c r="F633" i="9" s="1"/>
  <c r="B634" i="9"/>
  <c r="F634" i="9" s="1"/>
  <c r="B635" i="9"/>
  <c r="F635" i="9" s="1"/>
  <c r="B636" i="9"/>
  <c r="F636" i="9" s="1"/>
  <c r="B637" i="9"/>
  <c r="F637" i="9" s="1"/>
  <c r="B638" i="9"/>
  <c r="F638" i="9" s="1"/>
  <c r="B639" i="9"/>
  <c r="F639" i="9" s="1"/>
  <c r="B640" i="9"/>
  <c r="F640" i="9" s="1"/>
  <c r="B641" i="9"/>
  <c r="F641" i="9" s="1"/>
  <c r="B642" i="9"/>
  <c r="F642" i="9" s="1"/>
  <c r="B643" i="9"/>
  <c r="F643" i="9" s="1"/>
  <c r="B644" i="9"/>
  <c r="F644" i="9" s="1"/>
  <c r="B645" i="9"/>
  <c r="F645" i="9" s="1"/>
  <c r="B646" i="9"/>
  <c r="F646" i="9" s="1"/>
  <c r="B647" i="9"/>
  <c r="F647" i="9" s="1"/>
  <c r="B648" i="9"/>
  <c r="F648" i="9" s="1"/>
  <c r="B649" i="9"/>
  <c r="F649" i="9" s="1"/>
  <c r="B650" i="9"/>
  <c r="F650" i="9" s="1"/>
  <c r="B651" i="9"/>
  <c r="F651" i="9" s="1"/>
  <c r="B652" i="9"/>
  <c r="F652" i="9" s="1"/>
  <c r="B653" i="9"/>
  <c r="F653" i="9" s="1"/>
  <c r="B654" i="9"/>
  <c r="F654" i="9" s="1"/>
  <c r="B655" i="9"/>
  <c r="F655" i="9" s="1"/>
  <c r="B656" i="9"/>
  <c r="F656" i="9" s="1"/>
  <c r="B657" i="9"/>
  <c r="F657" i="9" s="1"/>
  <c r="B658" i="9"/>
  <c r="F658" i="9" s="1"/>
  <c r="B659" i="9"/>
  <c r="F659" i="9" s="1"/>
  <c r="B660" i="9"/>
  <c r="F660" i="9" s="1"/>
  <c r="B661" i="9"/>
  <c r="F661" i="9" s="1"/>
  <c r="B662" i="9"/>
  <c r="F662" i="9" s="1"/>
  <c r="B663" i="9"/>
  <c r="F663" i="9" s="1"/>
  <c r="B664" i="9"/>
  <c r="F664" i="9" s="1"/>
  <c r="B665" i="9"/>
  <c r="F665" i="9" s="1"/>
  <c r="B666" i="9"/>
  <c r="F666" i="9" s="1"/>
  <c r="B667" i="9"/>
  <c r="F667" i="9" s="1"/>
  <c r="B668" i="9"/>
  <c r="F668" i="9" s="1"/>
  <c r="B669" i="9"/>
  <c r="F669" i="9" s="1"/>
  <c r="B670" i="9"/>
  <c r="F670" i="9" s="1"/>
  <c r="B671" i="9"/>
  <c r="F671" i="9" s="1"/>
  <c r="B672" i="9"/>
  <c r="F672" i="9" s="1"/>
  <c r="B673" i="9"/>
  <c r="F673" i="9" s="1"/>
  <c r="B674" i="9"/>
  <c r="F674" i="9" s="1"/>
  <c r="B675" i="9"/>
  <c r="F675" i="9" s="1"/>
  <c r="B676" i="9"/>
  <c r="F676" i="9" s="1"/>
  <c r="B677" i="9"/>
  <c r="F677" i="9" s="1"/>
  <c r="B678" i="9"/>
  <c r="F678" i="9" s="1"/>
  <c r="B679" i="9"/>
  <c r="F679" i="9" s="1"/>
  <c r="B680" i="9"/>
  <c r="F680" i="9" s="1"/>
  <c r="B681" i="9"/>
  <c r="F681" i="9" s="1"/>
  <c r="B682" i="9"/>
  <c r="F682" i="9" s="1"/>
  <c r="B683" i="9"/>
  <c r="F683" i="9" s="1"/>
  <c r="B684" i="9"/>
  <c r="F684" i="9" s="1"/>
  <c r="B685" i="9"/>
  <c r="F685" i="9" s="1"/>
  <c r="B686" i="9"/>
  <c r="F686" i="9" s="1"/>
  <c r="B687" i="9"/>
  <c r="F687" i="9" s="1"/>
  <c r="B688" i="9"/>
  <c r="F688" i="9" s="1"/>
  <c r="B689" i="9"/>
  <c r="F689" i="9" s="1"/>
  <c r="B690" i="9"/>
  <c r="F690" i="9" s="1"/>
  <c r="B691" i="9"/>
  <c r="F691" i="9" s="1"/>
  <c r="B692" i="9"/>
  <c r="F692" i="9" s="1"/>
  <c r="B693" i="9"/>
  <c r="F693" i="9" s="1"/>
  <c r="B694" i="9"/>
  <c r="F694" i="9" s="1"/>
  <c r="B695" i="9"/>
  <c r="F695" i="9" s="1"/>
  <c r="B696" i="9"/>
  <c r="F696" i="9" s="1"/>
  <c r="B697" i="9"/>
  <c r="F697" i="9" s="1"/>
  <c r="B698" i="9"/>
  <c r="F698" i="9" s="1"/>
  <c r="B499" i="9"/>
  <c r="F499" i="9" s="1"/>
  <c r="B500" i="9"/>
  <c r="F500" i="9" s="1"/>
  <c r="B501" i="9"/>
  <c r="F501" i="9" s="1"/>
  <c r="B502" i="9"/>
  <c r="F502" i="9" s="1"/>
  <c r="B504" i="9"/>
  <c r="F504" i="9" s="1"/>
  <c r="B503" i="9"/>
  <c r="F503" i="9" s="1"/>
  <c r="B505" i="9"/>
  <c r="F505" i="9" s="1"/>
  <c r="B509" i="9"/>
  <c r="F509" i="9" s="1"/>
  <c r="B508" i="9"/>
  <c r="F508" i="9" s="1"/>
  <c r="B507" i="9"/>
  <c r="F507" i="9" s="1"/>
  <c r="B506" i="9"/>
  <c r="F506" i="9" s="1"/>
  <c r="B518" i="9"/>
  <c r="F518" i="9" s="1"/>
  <c r="B510" i="9"/>
  <c r="F510" i="9" s="1"/>
  <c r="B511" i="9"/>
  <c r="F511" i="9" s="1"/>
  <c r="B515" i="9"/>
  <c r="F515" i="9" s="1"/>
  <c r="B512" i="9"/>
  <c r="F512" i="9" s="1"/>
  <c r="B513" i="9"/>
  <c r="F513" i="9" s="1"/>
  <c r="B514" i="9"/>
  <c r="F514" i="9" s="1"/>
  <c r="F9" i="4" l="1"/>
  <c r="B120" i="9" l="1"/>
  <c r="B134" i="9"/>
  <c r="B135" i="9"/>
  <c r="F62" i="9"/>
  <c r="F92" i="9"/>
  <c r="BJ2" i="14"/>
  <c r="BJ69" i="14"/>
  <c r="BJ68" i="14"/>
  <c r="BJ67" i="14"/>
  <c r="BJ66" i="14"/>
  <c r="BJ65" i="14"/>
  <c r="BJ64" i="14"/>
  <c r="BJ63" i="14"/>
  <c r="BJ62" i="14"/>
  <c r="BJ61" i="14"/>
  <c r="BJ60" i="14"/>
  <c r="BJ59" i="14"/>
  <c r="BJ58" i="14"/>
  <c r="BJ57" i="14"/>
  <c r="BJ56" i="14"/>
  <c r="BJ55" i="14"/>
  <c r="BJ54" i="14"/>
  <c r="BJ53" i="14"/>
  <c r="BJ52" i="14"/>
  <c r="BJ51" i="14"/>
  <c r="BJ50" i="14"/>
  <c r="BJ49" i="14"/>
  <c r="BJ48" i="14"/>
  <c r="BJ47" i="14"/>
  <c r="BJ46" i="14"/>
  <c r="BJ45" i="14"/>
  <c r="BJ44" i="14"/>
  <c r="BJ42" i="14"/>
  <c r="BJ41" i="14"/>
  <c r="BJ40" i="14"/>
  <c r="BJ39" i="14"/>
  <c r="BJ38" i="14"/>
  <c r="BJ37" i="14"/>
  <c r="BJ36" i="14"/>
  <c r="BJ35" i="14"/>
  <c r="BJ34" i="14"/>
  <c r="BJ33" i="14"/>
  <c r="BJ32" i="14"/>
  <c r="BJ31" i="14"/>
  <c r="BJ30" i="14"/>
  <c r="BJ29" i="14"/>
  <c r="BJ28" i="14"/>
  <c r="BJ27" i="14"/>
  <c r="BJ26" i="14"/>
  <c r="BJ25" i="14"/>
  <c r="BJ24" i="14"/>
  <c r="BJ23" i="14"/>
  <c r="BJ22" i="14"/>
  <c r="BJ21" i="14"/>
  <c r="BJ20" i="14"/>
  <c r="BJ19" i="14"/>
  <c r="BJ18" i="14"/>
  <c r="BJ17" i="14"/>
  <c r="BJ16" i="14"/>
  <c r="BJ15" i="14"/>
  <c r="BJ14" i="14"/>
  <c r="BJ13" i="14"/>
  <c r="BJ12" i="14"/>
  <c r="BJ11" i="14"/>
  <c r="BJ10" i="14"/>
  <c r="BJ9" i="14"/>
  <c r="BJ8" i="14"/>
  <c r="BJ7" i="14"/>
  <c r="BJ6" i="14"/>
  <c r="BJ5" i="14"/>
  <c r="BJ4" i="14"/>
  <c r="BJ3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H2" i="14"/>
  <c r="BF69" i="14"/>
  <c r="BF68" i="14"/>
  <c r="BF67" i="14"/>
  <c r="BF66" i="14"/>
  <c r="BF65" i="14"/>
  <c r="BF64" i="14"/>
  <c r="BF63" i="14"/>
  <c r="BF62" i="14"/>
  <c r="BF61" i="14"/>
  <c r="BF60" i="14"/>
  <c r="BF59" i="14"/>
  <c r="BF58" i="14"/>
  <c r="BF57" i="14"/>
  <c r="BF56" i="14"/>
  <c r="BF55" i="14"/>
  <c r="BF54" i="14"/>
  <c r="BF53" i="14"/>
  <c r="BF52" i="14"/>
  <c r="BF51" i="14"/>
  <c r="BF50" i="14"/>
  <c r="BF49" i="14"/>
  <c r="BF48" i="14"/>
  <c r="BF47" i="14"/>
  <c r="BF46" i="14"/>
  <c r="BF45" i="14"/>
  <c r="BF44" i="14"/>
  <c r="BF42" i="14"/>
  <c r="BF41" i="14"/>
  <c r="BF40" i="14"/>
  <c r="BF39" i="14"/>
  <c r="BF38" i="14"/>
  <c r="BF37" i="14"/>
  <c r="BF36" i="14"/>
  <c r="BF35" i="14"/>
  <c r="BF34" i="14"/>
  <c r="BF33" i="14"/>
  <c r="BF32" i="14"/>
  <c r="BF31" i="14"/>
  <c r="BF30" i="14"/>
  <c r="BF29" i="14"/>
  <c r="B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BF14" i="14"/>
  <c r="BF13" i="14"/>
  <c r="BF12" i="14"/>
  <c r="BF11" i="14"/>
  <c r="BF10" i="14"/>
  <c r="BF9" i="14"/>
  <c r="BF8" i="14"/>
  <c r="BF7" i="14"/>
  <c r="BF6" i="14"/>
  <c r="BF5" i="14"/>
  <c r="BF4" i="14"/>
  <c r="BF3" i="14"/>
  <c r="BF2" i="14"/>
  <c r="BD69" i="14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D56" i="14"/>
  <c r="BD55" i="14"/>
  <c r="BD54" i="14"/>
  <c r="BD53" i="14"/>
  <c r="BD52" i="14"/>
  <c r="BD51" i="14"/>
  <c r="BD50" i="14"/>
  <c r="BD49" i="14"/>
  <c r="BD48" i="14"/>
  <c r="BD47" i="14"/>
  <c r="BD46" i="14"/>
  <c r="BD45" i="14"/>
  <c r="BD44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D30" i="14"/>
  <c r="BD29" i="14"/>
  <c r="BD28" i="14"/>
  <c r="BD27" i="14"/>
  <c r="BD26" i="14"/>
  <c r="BD25" i="14"/>
  <c r="BD24" i="14"/>
  <c r="BD23" i="14"/>
  <c r="BD22" i="14"/>
  <c r="BD21" i="14"/>
  <c r="BD20" i="14"/>
  <c r="BD19" i="14"/>
  <c r="BD18" i="14"/>
  <c r="BD17" i="14"/>
  <c r="BD16" i="14"/>
  <c r="BD15" i="14"/>
  <c r="BD14" i="14"/>
  <c r="BD13" i="14"/>
  <c r="BD12" i="14"/>
  <c r="BD11" i="14"/>
  <c r="BD10" i="14"/>
  <c r="BD9" i="14"/>
  <c r="BD8" i="14"/>
  <c r="BD7" i="14"/>
  <c r="BD6" i="14"/>
  <c r="BD5" i="14"/>
  <c r="BD4" i="14"/>
  <c r="BD3" i="14"/>
  <c r="BD2" i="14"/>
  <c r="BB69" i="14"/>
  <c r="BB68" i="14"/>
  <c r="BB67" i="14"/>
  <c r="BB66" i="14"/>
  <c r="BB65" i="14"/>
  <c r="BB64" i="14"/>
  <c r="BB63" i="14"/>
  <c r="BB62" i="14"/>
  <c r="BB61" i="14"/>
  <c r="BB60" i="14"/>
  <c r="BB59" i="14"/>
  <c r="BB58" i="14"/>
  <c r="BB57" i="14"/>
  <c r="BB56" i="14"/>
  <c r="BB55" i="14"/>
  <c r="BB54" i="14"/>
  <c r="BB53" i="14"/>
  <c r="BB52" i="14"/>
  <c r="BB51" i="14"/>
  <c r="BB50" i="14"/>
  <c r="BB49" i="14"/>
  <c r="BB48" i="14"/>
  <c r="BB47" i="14"/>
  <c r="BB46" i="14"/>
  <c r="BB45" i="14"/>
  <c r="BB44" i="14"/>
  <c r="BB42" i="14"/>
  <c r="BB41" i="14"/>
  <c r="BB40" i="14"/>
  <c r="BB39" i="14"/>
  <c r="BB38" i="14"/>
  <c r="BB37" i="14"/>
  <c r="BB36" i="14"/>
  <c r="BB35" i="14"/>
  <c r="BB34" i="14"/>
  <c r="BB33" i="14"/>
  <c r="BB32" i="14"/>
  <c r="BB31" i="14"/>
  <c r="BB30" i="14"/>
  <c r="BB29" i="14"/>
  <c r="BB28" i="14"/>
  <c r="BB27" i="14"/>
  <c r="BB26" i="14"/>
  <c r="BB25" i="14"/>
  <c r="BB24" i="14"/>
  <c r="BB23" i="14"/>
  <c r="BB22" i="14"/>
  <c r="BB21" i="14"/>
  <c r="BB20" i="14"/>
  <c r="BB19" i="14"/>
  <c r="BB18" i="14"/>
  <c r="BB17" i="14"/>
  <c r="BB16" i="14"/>
  <c r="BB15" i="14"/>
  <c r="BB14" i="14"/>
  <c r="BB13" i="14"/>
  <c r="BB12" i="14"/>
  <c r="BB11" i="14"/>
  <c r="BB10" i="14"/>
  <c r="BB9" i="14"/>
  <c r="BB8" i="14"/>
  <c r="BB7" i="14"/>
  <c r="BB6" i="14"/>
  <c r="BB5" i="14"/>
  <c r="BB4" i="14"/>
  <c r="BB3" i="14"/>
  <c r="BB2" i="14"/>
  <c r="AZ69" i="14"/>
  <c r="AZ68" i="14"/>
  <c r="AZ67" i="14"/>
  <c r="AZ66" i="14"/>
  <c r="AZ65" i="14"/>
  <c r="AZ64" i="14"/>
  <c r="AZ63" i="14"/>
  <c r="AZ62" i="14"/>
  <c r="AZ61" i="14"/>
  <c r="AZ60" i="14"/>
  <c r="AZ59" i="14"/>
  <c r="AZ58" i="14"/>
  <c r="AZ57" i="14"/>
  <c r="AZ56" i="14"/>
  <c r="AZ55" i="14"/>
  <c r="AZ54" i="14"/>
  <c r="AZ53" i="14"/>
  <c r="AZ52" i="14"/>
  <c r="AZ51" i="14"/>
  <c r="AZ50" i="14"/>
  <c r="AZ49" i="14"/>
  <c r="AZ48" i="14"/>
  <c r="AZ47" i="14"/>
  <c r="AZ46" i="14"/>
  <c r="AZ45" i="14"/>
  <c r="AZ44" i="14"/>
  <c r="AZ42" i="14"/>
  <c r="AZ41" i="14"/>
  <c r="AZ40" i="14"/>
  <c r="AZ39" i="14"/>
  <c r="AZ38" i="14"/>
  <c r="AZ37" i="14"/>
  <c r="AZ36" i="14"/>
  <c r="AZ35" i="14"/>
  <c r="AZ34" i="14"/>
  <c r="AZ33" i="14"/>
  <c r="AZ32" i="14"/>
  <c r="AZ31" i="14"/>
  <c r="AZ30" i="14"/>
  <c r="AZ29" i="14"/>
  <c r="AZ28" i="14"/>
  <c r="AZ27" i="14"/>
  <c r="AZ26" i="14"/>
  <c r="AZ25" i="14"/>
  <c r="AZ24" i="14"/>
  <c r="AZ23" i="14"/>
  <c r="AZ22" i="14"/>
  <c r="AZ21" i="14"/>
  <c r="AZ20" i="14"/>
  <c r="AZ19" i="14"/>
  <c r="AZ18" i="14"/>
  <c r="AZ17" i="14"/>
  <c r="AZ16" i="14"/>
  <c r="AZ15" i="14"/>
  <c r="AZ14" i="14"/>
  <c r="AZ13" i="14"/>
  <c r="AZ12" i="14"/>
  <c r="AZ11" i="14"/>
  <c r="AZ10" i="14"/>
  <c r="AZ9" i="14"/>
  <c r="AZ8" i="14"/>
  <c r="AZ7" i="14"/>
  <c r="AZ6" i="14"/>
  <c r="AZ5" i="14"/>
  <c r="AZ4" i="14"/>
  <c r="AZ3" i="14"/>
  <c r="AZ2" i="14"/>
  <c r="AX69" i="14"/>
  <c r="AX68" i="14"/>
  <c r="AX67" i="14"/>
  <c r="AX66" i="14"/>
  <c r="AX65" i="14"/>
  <c r="AX64" i="14"/>
  <c r="AX63" i="14"/>
  <c r="AX62" i="14"/>
  <c r="AX61" i="14"/>
  <c r="AX60" i="14"/>
  <c r="AX59" i="14"/>
  <c r="AX58" i="14"/>
  <c r="AX57" i="14"/>
  <c r="AX56" i="14"/>
  <c r="AX55" i="14"/>
  <c r="AX54" i="14"/>
  <c r="AX53" i="14"/>
  <c r="AX52" i="14"/>
  <c r="AX51" i="14"/>
  <c r="AX50" i="14"/>
  <c r="AX49" i="14"/>
  <c r="AX48" i="14"/>
  <c r="AX47" i="14"/>
  <c r="AX46" i="14"/>
  <c r="AX45" i="14"/>
  <c r="AX44" i="14"/>
  <c r="AX42" i="14"/>
  <c r="AX41" i="14"/>
  <c r="AX40" i="14"/>
  <c r="AX39" i="14"/>
  <c r="AX38" i="14"/>
  <c r="AX37" i="14"/>
  <c r="AX36" i="14"/>
  <c r="AX35" i="14"/>
  <c r="AX34" i="14"/>
  <c r="AX33" i="14"/>
  <c r="AX32" i="14"/>
  <c r="AX31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X2" i="14"/>
  <c r="AV69" i="14"/>
  <c r="AV68" i="14"/>
  <c r="AV67" i="14"/>
  <c r="AV66" i="14"/>
  <c r="AV65" i="14"/>
  <c r="AV64" i="14"/>
  <c r="AV63" i="14"/>
  <c r="AV62" i="14"/>
  <c r="AV61" i="14"/>
  <c r="AV60" i="14"/>
  <c r="AV59" i="14"/>
  <c r="AV58" i="14"/>
  <c r="AV57" i="14"/>
  <c r="AV56" i="14"/>
  <c r="AV55" i="14"/>
  <c r="AV54" i="14"/>
  <c r="AV53" i="14"/>
  <c r="AV52" i="14"/>
  <c r="AV51" i="14"/>
  <c r="AV50" i="14"/>
  <c r="AV49" i="14"/>
  <c r="AV48" i="14"/>
  <c r="AV47" i="14"/>
  <c r="AV46" i="14"/>
  <c r="AV45" i="14"/>
  <c r="AV44" i="14"/>
  <c r="AV42" i="14"/>
  <c r="AV41" i="14"/>
  <c r="AV40" i="14"/>
  <c r="AV39" i="14"/>
  <c r="AV38" i="14"/>
  <c r="AV37" i="14"/>
  <c r="AV36" i="14"/>
  <c r="AV35" i="14"/>
  <c r="AV34" i="14"/>
  <c r="AV33" i="14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6" i="14"/>
  <c r="AV5" i="14"/>
  <c r="AV4" i="14"/>
  <c r="AV3" i="14"/>
  <c r="AV2" i="14"/>
  <c r="AT69" i="14"/>
  <c r="AT68" i="14"/>
  <c r="AT67" i="14"/>
  <c r="AT66" i="14"/>
  <c r="AT65" i="14"/>
  <c r="AT64" i="14"/>
  <c r="AT63" i="14"/>
  <c r="AT62" i="14"/>
  <c r="AT61" i="14"/>
  <c r="AT60" i="14"/>
  <c r="AT59" i="14"/>
  <c r="AT58" i="14"/>
  <c r="AT57" i="14"/>
  <c r="AT56" i="14"/>
  <c r="AT55" i="14"/>
  <c r="AT54" i="14"/>
  <c r="AT53" i="14"/>
  <c r="AT52" i="14"/>
  <c r="AT51" i="14"/>
  <c r="AT50" i="14"/>
  <c r="AT49" i="14"/>
  <c r="AT48" i="14"/>
  <c r="AT47" i="14"/>
  <c r="AT46" i="14"/>
  <c r="AT45" i="14"/>
  <c r="AT44" i="14"/>
  <c r="AT42" i="14"/>
  <c r="AT41" i="14"/>
  <c r="AT40" i="14"/>
  <c r="AT39" i="14"/>
  <c r="AT38" i="14"/>
  <c r="AT37" i="14"/>
  <c r="AT36" i="14"/>
  <c r="AT35" i="14"/>
  <c r="AT34" i="14"/>
  <c r="AT33" i="14"/>
  <c r="AT32" i="14"/>
  <c r="AT31" i="14"/>
  <c r="AT30" i="14"/>
  <c r="AT29" i="14"/>
  <c r="AT28" i="14"/>
  <c r="AT27" i="14"/>
  <c r="AT26" i="14"/>
  <c r="AT25" i="14"/>
  <c r="AT24" i="14"/>
  <c r="AT23" i="14"/>
  <c r="AT22" i="14"/>
  <c r="AT21" i="14"/>
  <c r="AT20" i="14"/>
  <c r="AT19" i="14"/>
  <c r="AT18" i="14"/>
  <c r="AT17" i="14"/>
  <c r="AT16" i="14"/>
  <c r="AT15" i="14"/>
  <c r="AT14" i="14"/>
  <c r="AT13" i="14"/>
  <c r="AT12" i="14"/>
  <c r="AT11" i="14"/>
  <c r="AT10" i="14"/>
  <c r="AT9" i="14"/>
  <c r="AT8" i="14"/>
  <c r="AT7" i="14"/>
  <c r="AT6" i="14"/>
  <c r="AT5" i="14"/>
  <c r="AT4" i="14"/>
  <c r="AT3" i="14"/>
  <c r="AT2" i="14"/>
  <c r="AR69" i="14"/>
  <c r="AR68" i="14"/>
  <c r="AR67" i="14"/>
  <c r="AR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45" i="14"/>
  <c r="AR44" i="14"/>
  <c r="AR42" i="14"/>
  <c r="AR41" i="14"/>
  <c r="AR40" i="14"/>
  <c r="AR39" i="14"/>
  <c r="AR38" i="14"/>
  <c r="AR37" i="14"/>
  <c r="AR36" i="14"/>
  <c r="AR35" i="14"/>
  <c r="AR34" i="14"/>
  <c r="AR33" i="14"/>
  <c r="AR32" i="14"/>
  <c r="AR31" i="14"/>
  <c r="AR30" i="14"/>
  <c r="AR29" i="14"/>
  <c r="AR28" i="14"/>
  <c r="AR27" i="14"/>
  <c r="AR26" i="14"/>
  <c r="AR25" i="14"/>
  <c r="AR24" i="14"/>
  <c r="AR23" i="14"/>
  <c r="AR22" i="14"/>
  <c r="AR21" i="14"/>
  <c r="AR20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R7" i="14"/>
  <c r="AR6" i="14"/>
  <c r="AR5" i="14"/>
  <c r="AR4" i="14"/>
  <c r="AR3" i="14"/>
  <c r="AR2" i="14"/>
  <c r="AP69" i="14"/>
  <c r="AP68" i="14"/>
  <c r="AP67" i="14"/>
  <c r="AP66" i="14"/>
  <c r="AP65" i="14"/>
  <c r="AP64" i="14"/>
  <c r="AP63" i="14"/>
  <c r="AP62" i="14"/>
  <c r="AP61" i="14"/>
  <c r="AP60" i="14"/>
  <c r="AP59" i="14"/>
  <c r="AP58" i="14"/>
  <c r="AP57" i="14"/>
  <c r="AP56" i="14"/>
  <c r="AP55" i="14"/>
  <c r="AP54" i="14"/>
  <c r="AP53" i="14"/>
  <c r="AP52" i="14"/>
  <c r="AP51" i="14"/>
  <c r="AP50" i="14"/>
  <c r="AP49" i="14"/>
  <c r="AP48" i="14"/>
  <c r="AP47" i="14"/>
  <c r="AP46" i="14"/>
  <c r="AP45" i="14"/>
  <c r="AP44" i="14"/>
  <c r="AP42" i="14"/>
  <c r="AP41" i="14"/>
  <c r="AP40" i="14"/>
  <c r="AP39" i="14"/>
  <c r="AP38" i="14"/>
  <c r="AP37" i="14"/>
  <c r="AP36" i="14"/>
  <c r="AP35" i="14"/>
  <c r="AP34" i="14"/>
  <c r="AP33" i="14"/>
  <c r="AP32" i="14"/>
  <c r="AP31" i="14"/>
  <c r="AP30" i="14"/>
  <c r="AP29" i="14"/>
  <c r="AP28" i="14"/>
  <c r="AP27" i="14"/>
  <c r="AP26" i="14"/>
  <c r="AP25" i="14"/>
  <c r="AP24" i="14"/>
  <c r="AP23" i="14"/>
  <c r="AP22" i="14"/>
  <c r="AP21" i="14"/>
  <c r="AP20" i="14"/>
  <c r="AP19" i="14"/>
  <c r="AP18" i="14"/>
  <c r="AP17" i="14"/>
  <c r="AP16" i="14"/>
  <c r="AP15" i="14"/>
  <c r="AP14" i="14"/>
  <c r="AP13" i="14"/>
  <c r="AP12" i="14"/>
  <c r="AP11" i="14"/>
  <c r="AP10" i="14"/>
  <c r="AP9" i="14"/>
  <c r="AP8" i="14"/>
  <c r="AP7" i="14"/>
  <c r="AP6" i="14"/>
  <c r="AP5" i="14"/>
  <c r="AP4" i="14"/>
  <c r="AP3" i="14"/>
  <c r="AP2" i="14"/>
  <c r="AN69" i="14"/>
  <c r="AN68" i="14"/>
  <c r="AN67" i="14"/>
  <c r="AN66" i="14"/>
  <c r="AN65" i="14"/>
  <c r="AN64" i="14"/>
  <c r="AN63" i="14"/>
  <c r="AN62" i="14"/>
  <c r="AN61" i="14"/>
  <c r="AN60" i="14"/>
  <c r="AN59" i="14"/>
  <c r="AN58" i="14"/>
  <c r="AN57" i="14"/>
  <c r="AN56" i="14"/>
  <c r="AN55" i="14"/>
  <c r="AN54" i="14"/>
  <c r="AN53" i="14"/>
  <c r="AN52" i="14"/>
  <c r="AN51" i="14"/>
  <c r="AN50" i="14"/>
  <c r="AN49" i="14"/>
  <c r="AN48" i="14"/>
  <c r="AN47" i="14"/>
  <c r="AN46" i="14"/>
  <c r="AN45" i="14"/>
  <c r="AN44" i="14"/>
  <c r="AN42" i="14"/>
  <c r="AN41" i="14"/>
  <c r="AN40" i="14"/>
  <c r="AN39" i="14"/>
  <c r="AN38" i="14"/>
  <c r="AN37" i="14"/>
  <c r="AN36" i="14"/>
  <c r="AN35" i="14"/>
  <c r="AN34" i="14"/>
  <c r="AN33" i="14"/>
  <c r="AN32" i="14"/>
  <c r="AN31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N2" i="14"/>
  <c r="AL69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2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L13" i="14"/>
  <c r="AL12" i="14"/>
  <c r="AL11" i="14"/>
  <c r="AL10" i="14"/>
  <c r="AL9" i="14"/>
  <c r="AL8" i="14"/>
  <c r="AL7" i="14"/>
  <c r="AL6" i="14"/>
  <c r="AL5" i="14"/>
  <c r="AL4" i="14"/>
  <c r="AL3" i="14"/>
  <c r="AL2" i="14"/>
  <c r="AJ69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J12" i="14"/>
  <c r="AJ11" i="14"/>
  <c r="AJ10" i="14"/>
  <c r="AJ9" i="14"/>
  <c r="AJ8" i="14"/>
  <c r="AJ7" i="14"/>
  <c r="AJ6" i="14"/>
  <c r="AJ5" i="14"/>
  <c r="AJ4" i="14"/>
  <c r="AJ3" i="14"/>
  <c r="AJ2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3" i="14"/>
  <c r="AH2" i="14"/>
  <c r="AF69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12" i="14"/>
  <c r="AF11" i="14"/>
  <c r="AF10" i="14"/>
  <c r="AF9" i="14"/>
  <c r="AF8" i="14"/>
  <c r="AF7" i="14"/>
  <c r="AF6" i="14"/>
  <c r="AF5" i="14"/>
  <c r="AF4" i="14"/>
  <c r="AF3" i="14"/>
  <c r="AF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2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F9" i="14"/>
  <c r="G8" i="14"/>
  <c r="G7" i="14"/>
  <c r="G6" i="14"/>
  <c r="F6" i="14"/>
  <c r="G5" i="14"/>
  <c r="G4" i="14"/>
  <c r="G3" i="14"/>
  <c r="G2" i="14"/>
  <c r="BH71" i="14" l="1"/>
  <c r="BD71" i="14"/>
  <c r="AZ71" i="14"/>
  <c r="AV71" i="14"/>
  <c r="AR71" i="14"/>
  <c r="AN71" i="14"/>
  <c r="AJ71" i="14"/>
  <c r="AF71" i="14"/>
  <c r="H71" i="14"/>
  <c r="BJ71" i="14"/>
  <c r="BF71" i="14"/>
  <c r="BB71" i="14"/>
  <c r="AX71" i="14"/>
  <c r="AT71" i="14"/>
  <c r="AP71" i="14"/>
  <c r="AL71" i="14"/>
  <c r="AH71" i="14"/>
  <c r="G71" i="14"/>
  <c r="J72" i="4"/>
  <c r="F21" i="9"/>
  <c r="F3" i="9"/>
  <c r="F6" i="9"/>
  <c r="F4" i="9"/>
  <c r="F5" i="9"/>
  <c r="F7" i="9"/>
  <c r="F9" i="9"/>
  <c r="F11" i="9"/>
  <c r="F10" i="9"/>
  <c r="F8" i="9"/>
  <c r="F15" i="9"/>
  <c r="F13" i="9"/>
  <c r="F12" i="9"/>
  <c r="F18" i="9"/>
  <c r="F14" i="9"/>
  <c r="F19" i="9"/>
  <c r="F20" i="9"/>
  <c r="F17" i="9"/>
  <c r="F35" i="9"/>
  <c r="F22" i="9"/>
  <c r="F41" i="9"/>
  <c r="F25" i="9"/>
  <c r="F34" i="9"/>
  <c r="F24" i="9"/>
  <c r="F16" i="9"/>
  <c r="F23" i="9"/>
  <c r="F48" i="9"/>
  <c r="F28" i="9"/>
  <c r="F31" i="9"/>
  <c r="F54" i="9"/>
  <c r="F32" i="9"/>
  <c r="F36" i="9"/>
  <c r="F27" i="9"/>
  <c r="F33" i="9"/>
  <c r="F29" i="9"/>
  <c r="F38" i="9"/>
  <c r="F57" i="9"/>
  <c r="F37" i="9"/>
  <c r="F64" i="9"/>
  <c r="F45" i="9"/>
  <c r="F46" i="9"/>
  <c r="F40" i="9"/>
  <c r="F61" i="9"/>
  <c r="F47" i="9"/>
  <c r="F26" i="9"/>
  <c r="F30" i="9"/>
  <c r="F58" i="9"/>
  <c r="F60" i="9"/>
  <c r="F42" i="9"/>
  <c r="F44" i="9"/>
  <c r="F49" i="9"/>
  <c r="F43" i="9"/>
  <c r="F56" i="9"/>
  <c r="F39" i="9"/>
  <c r="F63" i="9"/>
  <c r="F94" i="9"/>
  <c r="F74" i="9"/>
  <c r="F55" i="9"/>
  <c r="F90" i="9"/>
  <c r="F72" i="9"/>
  <c r="F75" i="9"/>
  <c r="F67" i="9"/>
  <c r="F73" i="9"/>
  <c r="F65" i="9"/>
  <c r="F59" i="9"/>
  <c r="F52" i="9"/>
  <c r="F53" i="9"/>
  <c r="F69" i="9"/>
  <c r="F71" i="9"/>
  <c r="F68" i="9"/>
  <c r="F51" i="9"/>
  <c r="F86" i="9"/>
  <c r="F70" i="9"/>
  <c r="F76" i="9"/>
  <c r="F95" i="9"/>
  <c r="F77" i="9"/>
  <c r="F106" i="9"/>
  <c r="F81" i="9"/>
  <c r="F82" i="9"/>
  <c r="F78" i="9"/>
  <c r="F85" i="9"/>
  <c r="F83" i="9"/>
  <c r="F88" i="9"/>
  <c r="F50" i="9"/>
  <c r="F79" i="9"/>
  <c r="F84" i="9"/>
  <c r="F80" i="9"/>
  <c r="F66" i="9"/>
  <c r="F93" i="9"/>
  <c r="F91" i="9"/>
  <c r="F104" i="9"/>
  <c r="F96" i="9"/>
  <c r="B130" i="9"/>
  <c r="F130" i="9" s="1"/>
  <c r="B131" i="9"/>
  <c r="F131" i="9" s="1"/>
  <c r="F97" i="9"/>
  <c r="F87" i="9"/>
  <c r="F100" i="9"/>
  <c r="B139" i="9"/>
  <c r="F139" i="9" s="1"/>
  <c r="F101" i="9"/>
  <c r="F99" i="9"/>
  <c r="F103" i="9"/>
  <c r="F105" i="9"/>
  <c r="B133" i="9"/>
  <c r="F133" i="9" s="1"/>
  <c r="B107" i="9"/>
  <c r="F107" i="9" s="1"/>
  <c r="B111" i="9"/>
  <c r="F111" i="9" s="1"/>
  <c r="B150" i="9"/>
  <c r="F150" i="9" s="1"/>
  <c r="F102" i="9"/>
  <c r="B110" i="9"/>
  <c r="F110" i="9" s="1"/>
  <c r="B112" i="9"/>
  <c r="F112" i="9" s="1"/>
  <c r="B143" i="9"/>
  <c r="F143" i="9" s="1"/>
  <c r="B127" i="9"/>
  <c r="F127" i="9" s="1"/>
  <c r="B113" i="9"/>
  <c r="F113" i="9" s="1"/>
  <c r="B132" i="9"/>
  <c r="F132" i="9" s="1"/>
  <c r="B122" i="9"/>
  <c r="F122" i="9" s="1"/>
  <c r="B126" i="9"/>
  <c r="F126" i="9" s="1"/>
  <c r="B119" i="9"/>
  <c r="F119" i="9" s="1"/>
  <c r="B149" i="9"/>
  <c r="F149" i="9" s="1"/>
  <c r="B118" i="9"/>
  <c r="F118" i="9" s="1"/>
  <c r="B109" i="9"/>
  <c r="F109" i="9" s="1"/>
  <c r="B108" i="9"/>
  <c r="F108" i="9" s="1"/>
  <c r="B115" i="9"/>
  <c r="F115" i="9" s="1"/>
  <c r="B121" i="9"/>
  <c r="F121" i="9" s="1"/>
  <c r="B123" i="9"/>
  <c r="F123" i="9" s="1"/>
  <c r="B128" i="9"/>
  <c r="F128" i="9" s="1"/>
  <c r="B125" i="9"/>
  <c r="F125" i="9" s="1"/>
  <c r="F89" i="9"/>
  <c r="F98" i="9"/>
  <c r="B145" i="9"/>
  <c r="F145" i="9" s="1"/>
  <c r="B129" i="9"/>
  <c r="F129" i="9" s="1"/>
  <c r="B155" i="9"/>
  <c r="F155" i="9" s="1"/>
  <c r="B160" i="9"/>
  <c r="F160" i="9" s="1"/>
  <c r="B147" i="9"/>
  <c r="F147" i="9" s="1"/>
  <c r="B114" i="9"/>
  <c r="F114" i="9" s="1"/>
  <c r="F120" i="9"/>
  <c r="B164" i="9"/>
  <c r="F164" i="9" s="1"/>
  <c r="B140" i="9"/>
  <c r="F140" i="9" s="1"/>
  <c r="B124" i="9"/>
  <c r="F124" i="9" s="1"/>
  <c r="B141" i="9"/>
  <c r="F141" i="9" s="1"/>
  <c r="F134" i="9"/>
  <c r="F135" i="9"/>
  <c r="B144" i="9"/>
  <c r="F144" i="9" s="1"/>
  <c r="B171" i="9"/>
  <c r="F171" i="9" s="1"/>
  <c r="B146" i="9"/>
  <c r="F146" i="9" s="1"/>
  <c r="B153" i="9"/>
  <c r="F153" i="9" s="1"/>
  <c r="B176" i="9"/>
  <c r="F176" i="9" s="1"/>
  <c r="B151" i="9"/>
  <c r="F151" i="9" s="1"/>
  <c r="B136" i="9"/>
  <c r="F136" i="9" s="1"/>
  <c r="B138" i="9"/>
  <c r="F138" i="9" s="1"/>
  <c r="B117" i="9"/>
  <c r="F117" i="9" s="1"/>
  <c r="B189" i="9"/>
  <c r="F189" i="9" s="1"/>
  <c r="B177" i="9"/>
  <c r="F177" i="9" s="1"/>
  <c r="B154" i="9"/>
  <c r="F154" i="9" s="1"/>
  <c r="B191" i="9"/>
  <c r="F191" i="9" s="1"/>
  <c r="B162" i="9"/>
  <c r="F162" i="9" s="1"/>
  <c r="B169" i="9"/>
  <c r="F169" i="9" s="1"/>
  <c r="B174" i="9"/>
  <c r="F174" i="9" s="1"/>
  <c r="B156" i="9"/>
  <c r="F156" i="9" s="1"/>
  <c r="B152" i="9"/>
  <c r="F152" i="9" s="1"/>
  <c r="B142" i="9"/>
  <c r="F142" i="9" s="1"/>
  <c r="B172" i="9"/>
  <c r="F172" i="9" s="1"/>
  <c r="B175" i="9"/>
  <c r="F175" i="9" s="1"/>
  <c r="B173" i="9"/>
  <c r="F173" i="9" s="1"/>
  <c r="B116" i="9"/>
  <c r="F116" i="9" s="1"/>
  <c r="B165" i="9"/>
  <c r="F165" i="9" s="1"/>
  <c r="B157" i="9"/>
  <c r="F157" i="9" s="1"/>
  <c r="B166" i="9"/>
  <c r="F166" i="9" s="1"/>
  <c r="B167" i="9"/>
  <c r="F167" i="9" s="1"/>
  <c r="B170" i="9"/>
  <c r="F170" i="9" s="1"/>
  <c r="B163" i="9"/>
  <c r="F163" i="9" s="1"/>
  <c r="B148" i="9"/>
  <c r="F148" i="9" s="1"/>
  <c r="B137" i="9"/>
  <c r="F137" i="9" s="1"/>
  <c r="B181" i="9"/>
  <c r="F181" i="9" s="1"/>
  <c r="B186" i="9"/>
  <c r="F186" i="9" s="1"/>
  <c r="B190" i="9"/>
  <c r="F190" i="9" s="1"/>
  <c r="F178" i="9"/>
  <c r="B168" i="9"/>
  <c r="F168" i="9" s="1"/>
  <c r="B179" i="9"/>
  <c r="F179" i="9" s="1"/>
  <c r="B182" i="9"/>
  <c r="F182" i="9" s="1"/>
  <c r="B222" i="9"/>
  <c r="F222" i="9" s="1"/>
  <c r="B183" i="9"/>
  <c r="F183" i="9" s="1"/>
  <c r="B158" i="9"/>
  <c r="F158" i="9" s="1"/>
  <c r="B184" i="9"/>
  <c r="F184" i="9" s="1"/>
  <c r="B180" i="9"/>
  <c r="F180" i="9" s="1"/>
  <c r="B185" i="9"/>
  <c r="F185" i="9" s="1"/>
  <c r="B213" i="9"/>
  <c r="F213" i="9" s="1"/>
  <c r="B193" i="9"/>
  <c r="F193" i="9" s="1"/>
  <c r="B196" i="9"/>
  <c r="F196" i="9" s="1"/>
  <c r="B201" i="9"/>
  <c r="F201" i="9" s="1"/>
  <c r="B188" i="9"/>
  <c r="F188" i="9" s="1"/>
  <c r="B161" i="9"/>
  <c r="F161" i="9" s="1"/>
  <c r="B228" i="9"/>
  <c r="F228" i="9" s="1"/>
  <c r="B197" i="9"/>
  <c r="F197" i="9" s="1"/>
  <c r="B194" i="9"/>
  <c r="F194" i="9" s="1"/>
  <c r="B214" i="9"/>
  <c r="F214" i="9" s="1"/>
  <c r="B211" i="9"/>
  <c r="F211" i="9" s="1"/>
  <c r="B225" i="9"/>
  <c r="F225" i="9" s="1"/>
  <c r="B198" i="9"/>
  <c r="F198" i="9" s="1"/>
  <c r="B205" i="9"/>
  <c r="F205" i="9" s="1"/>
  <c r="B159" i="9"/>
  <c r="F159" i="9" s="1"/>
  <c r="B209" i="9"/>
  <c r="F209" i="9" s="1"/>
  <c r="B223" i="9"/>
  <c r="F223" i="9" s="1"/>
  <c r="B204" i="9"/>
  <c r="F204" i="9" s="1"/>
  <c r="B218" i="9"/>
  <c r="F218" i="9" s="1"/>
  <c r="B215" i="9"/>
  <c r="F215" i="9" s="1"/>
  <c r="B195" i="9"/>
  <c r="F195" i="9" s="1"/>
  <c r="B221" i="9"/>
  <c r="F221" i="9" s="1"/>
  <c r="B206" i="9"/>
  <c r="F206" i="9" s="1"/>
  <c r="B210" i="9"/>
  <c r="F210" i="9" s="1"/>
  <c r="B202" i="9"/>
  <c r="F202" i="9" s="1"/>
  <c r="B208" i="9"/>
  <c r="F208" i="9" s="1"/>
  <c r="B227" i="9"/>
  <c r="F227" i="9" s="1"/>
  <c r="B212" i="9"/>
  <c r="F212" i="9" s="1"/>
  <c r="B187" i="9"/>
  <c r="F187" i="9" s="1"/>
  <c r="B203" i="9"/>
  <c r="F203" i="9" s="1"/>
  <c r="B226" i="9"/>
  <c r="F226" i="9" s="1"/>
  <c r="B207" i="9"/>
  <c r="F207" i="9" s="1"/>
  <c r="B229" i="9"/>
  <c r="F229" i="9" s="1"/>
  <c r="B216" i="9"/>
  <c r="F216" i="9" s="1"/>
  <c r="B219" i="9"/>
  <c r="F219" i="9" s="1"/>
  <c r="B220" i="9"/>
  <c r="F220" i="9" s="1"/>
  <c r="B224" i="9"/>
  <c r="F224" i="9" s="1"/>
  <c r="B217" i="9"/>
  <c r="F217" i="9" s="1"/>
  <c r="B192" i="9"/>
  <c r="F192" i="9" s="1"/>
  <c r="B232" i="9"/>
  <c r="F232" i="9" s="1"/>
  <c r="B277" i="9"/>
  <c r="F277" i="9" s="1"/>
  <c r="B230" i="9"/>
  <c r="F230" i="9" s="1"/>
  <c r="B200" i="9"/>
  <c r="F200" i="9" s="1"/>
  <c r="B259" i="9"/>
  <c r="F259" i="9" s="1"/>
  <c r="B238" i="9"/>
  <c r="F238" i="9" s="1"/>
  <c r="B237" i="9"/>
  <c r="F237" i="9" s="1"/>
  <c r="B231" i="9"/>
  <c r="F231" i="9" s="1"/>
  <c r="B257" i="9"/>
  <c r="F257" i="9" s="1"/>
  <c r="B258" i="9"/>
  <c r="F258" i="9" s="1"/>
  <c r="B233" i="9"/>
  <c r="F233" i="9" s="1"/>
  <c r="B235" i="9"/>
  <c r="F235" i="9" s="1"/>
  <c r="B236" i="9"/>
  <c r="F236" i="9" s="1"/>
  <c r="B199" i="9"/>
  <c r="F199" i="9" s="1"/>
  <c r="B256" i="9"/>
  <c r="F256" i="9" s="1"/>
  <c r="B255" i="9"/>
  <c r="F255" i="9" s="1"/>
  <c r="B234" i="9"/>
  <c r="F234" i="9" s="1"/>
  <c r="B270" i="9"/>
  <c r="F270" i="9" s="1"/>
  <c r="B268" i="9"/>
  <c r="F268" i="9" s="1"/>
  <c r="B239" i="9"/>
  <c r="F239" i="9" s="1"/>
  <c r="B254" i="9"/>
  <c r="F254" i="9" s="1"/>
  <c r="B253" i="9"/>
  <c r="F253" i="9" s="1"/>
  <c r="B242" i="9"/>
  <c r="F242" i="9" s="1"/>
  <c r="B244" i="9"/>
  <c r="F244" i="9" s="1"/>
  <c r="B251" i="9"/>
  <c r="F251" i="9" s="1"/>
  <c r="B248" i="9"/>
  <c r="F248" i="9" s="1"/>
  <c r="B252" i="9"/>
  <c r="F252" i="9" s="1"/>
  <c r="B266" i="9"/>
  <c r="F266" i="9" s="1"/>
  <c r="B250" i="9"/>
  <c r="F250" i="9" s="1"/>
  <c r="B265" i="9"/>
  <c r="F265" i="9" s="1"/>
  <c r="B260" i="9"/>
  <c r="F260" i="9" s="1"/>
  <c r="B245" i="9"/>
  <c r="F245" i="9" s="1"/>
  <c r="B243" i="9"/>
  <c r="F243" i="9" s="1"/>
  <c r="B271" i="9"/>
  <c r="F271" i="9" s="1"/>
  <c r="B273" i="9"/>
  <c r="F273" i="9" s="1"/>
  <c r="B247" i="9"/>
  <c r="F247" i="9" s="1"/>
  <c r="B246" i="9"/>
  <c r="F246" i="9" s="1"/>
  <c r="B276" i="9"/>
  <c r="F276" i="9" s="1"/>
  <c r="B274" i="9"/>
  <c r="F274" i="9" s="1"/>
  <c r="B249" i="9"/>
  <c r="F249" i="9" s="1"/>
  <c r="B275" i="9"/>
  <c r="F275" i="9" s="1"/>
  <c r="B284" i="9"/>
  <c r="F284" i="9" s="1"/>
  <c r="B261" i="9"/>
  <c r="F261" i="9" s="1"/>
  <c r="B269" i="9"/>
  <c r="F269" i="9" s="1"/>
  <c r="B272" i="9"/>
  <c r="F272" i="9" s="1"/>
  <c r="B279" i="9"/>
  <c r="F279" i="9" s="1"/>
  <c r="B278" i="9"/>
  <c r="F278" i="9" s="1"/>
  <c r="B264" i="9"/>
  <c r="F264" i="9" s="1"/>
  <c r="B241" i="9"/>
  <c r="F241" i="9" s="1"/>
  <c r="B280" i="9"/>
  <c r="F280" i="9" s="1"/>
  <c r="B285" i="9"/>
  <c r="F285" i="9" s="1"/>
  <c r="B290" i="9"/>
  <c r="F290" i="9" s="1"/>
  <c r="B312" i="9"/>
  <c r="F312" i="9" s="1"/>
  <c r="B267" i="9"/>
  <c r="F267" i="9" s="1"/>
  <c r="B281" i="9"/>
  <c r="F281" i="9" s="1"/>
  <c r="B338" i="9"/>
  <c r="F338" i="9" s="1"/>
  <c r="B282" i="9"/>
  <c r="F282" i="9" s="1"/>
  <c r="B286" i="9"/>
  <c r="F286" i="9" s="1"/>
  <c r="B240" i="9"/>
  <c r="F240" i="9" s="1"/>
  <c r="B313" i="9"/>
  <c r="F313" i="9" s="1"/>
  <c r="B314" i="9"/>
  <c r="F314" i="9" s="1"/>
  <c r="B283" i="9"/>
  <c r="F283" i="9" s="1"/>
  <c r="B287" i="9"/>
  <c r="F287" i="9" s="1"/>
  <c r="B262" i="9"/>
  <c r="F262" i="9" s="1"/>
  <c r="B263" i="9"/>
  <c r="F263" i="9" s="1"/>
  <c r="B306" i="9"/>
  <c r="F306" i="9" s="1"/>
  <c r="B330" i="9"/>
  <c r="F330" i="9" s="1"/>
  <c r="B308" i="9"/>
  <c r="F308" i="9" s="1"/>
  <c r="B296" i="9"/>
  <c r="F296" i="9" s="1"/>
  <c r="B288" i="9"/>
  <c r="F288" i="9" s="1"/>
  <c r="B300" i="9"/>
  <c r="F300" i="9" s="1"/>
  <c r="B302" i="9"/>
  <c r="F302" i="9" s="1"/>
  <c r="B307" i="9"/>
  <c r="F307" i="9" s="1"/>
  <c r="B297" i="9"/>
  <c r="F297" i="9" s="1"/>
  <c r="B323" i="9"/>
  <c r="F323" i="9" s="1"/>
  <c r="B305" i="9"/>
  <c r="F305" i="9" s="1"/>
  <c r="B303" i="9"/>
  <c r="F303" i="9" s="1"/>
  <c r="B291" i="9"/>
  <c r="F291" i="9" s="1"/>
  <c r="B299" i="9"/>
  <c r="F299" i="9" s="1"/>
  <c r="B304" i="9"/>
  <c r="F304" i="9" s="1"/>
  <c r="B294" i="9"/>
  <c r="F294" i="9" s="1"/>
  <c r="B337" i="9"/>
  <c r="F337" i="9" s="1"/>
  <c r="B309" i="9"/>
  <c r="F309" i="9" s="1"/>
  <c r="B310" i="9"/>
  <c r="F310" i="9" s="1"/>
  <c r="B311" i="9"/>
  <c r="F311" i="9" s="1"/>
  <c r="B298" i="9"/>
  <c r="F298" i="9" s="1"/>
  <c r="B334" i="9"/>
  <c r="F334" i="9" s="1"/>
  <c r="B315" i="9"/>
  <c r="F315" i="9" s="1"/>
  <c r="B316" i="9"/>
  <c r="F316" i="9" s="1"/>
  <c r="B318" i="9"/>
  <c r="F318" i="9" s="1"/>
  <c r="B319" i="9"/>
  <c r="F319" i="9" s="1"/>
  <c r="B368" i="9"/>
  <c r="F368" i="9" s="1"/>
  <c r="B295" i="9"/>
  <c r="F295" i="9" s="1"/>
  <c r="B324" i="9"/>
  <c r="F324" i="9" s="1"/>
  <c r="B317" i="9"/>
  <c r="F317" i="9" s="1"/>
  <c r="B331" i="9"/>
  <c r="F331" i="9" s="1"/>
  <c r="B346" i="9"/>
  <c r="F346" i="9" s="1"/>
  <c r="B329" i="9"/>
  <c r="F329" i="9" s="1"/>
  <c r="B325" i="9"/>
  <c r="F325" i="9" s="1"/>
  <c r="B327" i="9"/>
  <c r="F327" i="9" s="1"/>
  <c r="B328" i="9"/>
  <c r="F328" i="9" s="1"/>
  <c r="B335" i="9"/>
  <c r="F335" i="9" s="1"/>
  <c r="B326" i="9"/>
  <c r="F326" i="9" s="1"/>
  <c r="B322" i="9"/>
  <c r="F322" i="9" s="1"/>
  <c r="B332" i="9"/>
  <c r="F332" i="9" s="1"/>
  <c r="B289" i="9"/>
  <c r="F289" i="9" s="1"/>
  <c r="B344" i="9"/>
  <c r="F344" i="9" s="1"/>
  <c r="B349" i="9"/>
  <c r="F349" i="9" s="1"/>
  <c r="B356" i="9"/>
  <c r="F356" i="9" s="1"/>
  <c r="B333" i="9"/>
  <c r="F333" i="9" s="1"/>
  <c r="B292" i="9"/>
  <c r="F292" i="9" s="1"/>
  <c r="B293" i="9"/>
  <c r="F293" i="9" s="1"/>
  <c r="B320" i="9"/>
  <c r="F320" i="9" s="1"/>
  <c r="B343" i="9"/>
  <c r="F343" i="9" s="1"/>
  <c r="B347" i="9"/>
  <c r="F347" i="9" s="1"/>
  <c r="B352" i="9"/>
  <c r="F352" i="9" s="1"/>
  <c r="B358" i="9"/>
  <c r="F358" i="9" s="1"/>
  <c r="B351" i="9"/>
  <c r="F351" i="9" s="1"/>
  <c r="B321" i="9"/>
  <c r="F321" i="9" s="1"/>
  <c r="B339" i="9"/>
  <c r="F339" i="9" s="1"/>
  <c r="B340" i="9"/>
  <c r="F340" i="9" s="1"/>
  <c r="B341" i="9"/>
  <c r="F341" i="9" s="1"/>
  <c r="B342" i="9"/>
  <c r="F342" i="9" s="1"/>
  <c r="B360" i="9"/>
  <c r="F360" i="9" s="1"/>
  <c r="B361" i="9"/>
  <c r="F361" i="9" s="1"/>
  <c r="B345" i="9"/>
  <c r="F345" i="9" s="1"/>
  <c r="B372" i="9"/>
  <c r="F372" i="9" s="1"/>
  <c r="B366" i="9"/>
  <c r="F366" i="9" s="1"/>
  <c r="B336" i="9"/>
  <c r="F336" i="9" s="1"/>
  <c r="B353" i="9"/>
  <c r="F353" i="9" s="1"/>
  <c r="B359" i="9"/>
  <c r="F359" i="9" s="1"/>
  <c r="B301" i="9"/>
  <c r="F301" i="9" s="1"/>
  <c r="B357" i="9"/>
  <c r="F357" i="9" s="1"/>
  <c r="B370" i="9"/>
  <c r="F370" i="9" s="1"/>
  <c r="B362" i="9"/>
  <c r="F362" i="9" s="1"/>
  <c r="B365" i="9"/>
  <c r="F365" i="9" s="1"/>
  <c r="B371" i="9"/>
  <c r="F371" i="9" s="1"/>
  <c r="B363" i="9"/>
  <c r="F363" i="9" s="1"/>
  <c r="B354" i="9"/>
  <c r="F354" i="9" s="1"/>
  <c r="B355" i="9"/>
  <c r="F355" i="9" s="1"/>
  <c r="B364" i="9"/>
  <c r="F364" i="9" s="1"/>
  <c r="B369" i="9"/>
  <c r="F369" i="9" s="1"/>
  <c r="B348" i="9"/>
  <c r="F348" i="9" s="1"/>
  <c r="B367" i="9"/>
  <c r="F367" i="9" s="1"/>
  <c r="B350" i="9"/>
  <c r="F350" i="9" s="1"/>
  <c r="B373" i="9"/>
  <c r="F373" i="9" s="1"/>
  <c r="B374" i="9"/>
  <c r="F374" i="9" s="1"/>
  <c r="B375" i="9"/>
  <c r="F375" i="9" s="1"/>
  <c r="B376" i="9"/>
  <c r="F376" i="9" s="1"/>
  <c r="B379" i="9"/>
  <c r="F379" i="9" s="1"/>
  <c r="F377" i="9"/>
  <c r="B380" i="9"/>
  <c r="F380" i="9" s="1"/>
  <c r="F378" i="9"/>
  <c r="B383" i="9"/>
  <c r="F383" i="9" s="1"/>
  <c r="B384" i="9"/>
  <c r="F384" i="9" s="1"/>
  <c r="B386" i="9"/>
  <c r="F386" i="9" s="1"/>
  <c r="B381" i="9"/>
  <c r="F381" i="9" s="1"/>
  <c r="B382" i="9"/>
  <c r="F382" i="9" s="1"/>
  <c r="B385" i="9"/>
  <c r="F385" i="9" s="1"/>
  <c r="B387" i="9"/>
  <c r="F387" i="9" s="1"/>
  <c r="B402" i="9"/>
  <c r="F402" i="9" s="1"/>
  <c r="B388" i="9"/>
  <c r="F388" i="9" s="1"/>
  <c r="B389" i="9"/>
  <c r="F389" i="9" s="1"/>
  <c r="B391" i="9"/>
  <c r="F391" i="9" s="1"/>
  <c r="B396" i="9"/>
  <c r="F396" i="9" s="1"/>
  <c r="B398" i="9"/>
  <c r="F398" i="9" s="1"/>
  <c r="B408" i="9"/>
  <c r="F408" i="9" s="1"/>
  <c r="B400" i="9"/>
  <c r="F400" i="9" s="1"/>
  <c r="B401" i="9"/>
  <c r="F401" i="9" s="1"/>
  <c r="B403" i="9"/>
  <c r="F403" i="9" s="1"/>
  <c r="B399" i="9"/>
  <c r="F399" i="9" s="1"/>
  <c r="B404" i="9"/>
  <c r="F404" i="9" s="1"/>
  <c r="B405" i="9"/>
  <c r="F405" i="9" s="1"/>
  <c r="B407" i="9"/>
  <c r="F407" i="9" s="1"/>
  <c r="B397" i="9"/>
  <c r="F397" i="9" s="1"/>
  <c r="B406" i="9"/>
  <c r="F406" i="9" s="1"/>
  <c r="B392" i="9"/>
  <c r="F392" i="9" s="1"/>
  <c r="B394" i="9"/>
  <c r="F394" i="9" s="1"/>
  <c r="B390" i="9"/>
  <c r="F390" i="9" s="1"/>
  <c r="B393" i="9"/>
  <c r="F393" i="9" s="1"/>
  <c r="B395" i="9"/>
  <c r="F395" i="9" s="1"/>
  <c r="B409" i="9"/>
  <c r="F409" i="9" s="1"/>
  <c r="B427" i="9"/>
  <c r="F427" i="9" s="1"/>
  <c r="B428" i="9"/>
  <c r="F428" i="9" s="1"/>
  <c r="B410" i="9"/>
  <c r="F410" i="9" s="1"/>
  <c r="B411" i="9"/>
  <c r="F411" i="9" s="1"/>
  <c r="B412" i="9"/>
  <c r="F412" i="9" s="1"/>
  <c r="B440" i="9"/>
  <c r="F440" i="9" s="1"/>
  <c r="B417" i="9"/>
  <c r="F417" i="9" s="1"/>
  <c r="B413" i="9"/>
  <c r="F413" i="9" s="1"/>
  <c r="B414" i="9"/>
  <c r="F414" i="9" s="1"/>
  <c r="B421" i="9"/>
  <c r="F421" i="9" s="1"/>
  <c r="B418" i="9"/>
  <c r="F418" i="9" s="1"/>
  <c r="B419" i="9"/>
  <c r="F419" i="9" s="1"/>
  <c r="B426" i="9"/>
  <c r="F426" i="9" s="1"/>
  <c r="B424" i="9"/>
  <c r="F424" i="9" s="1"/>
  <c r="B425" i="9"/>
  <c r="F425" i="9" s="1"/>
  <c r="B430" i="9"/>
  <c r="F430" i="9" s="1"/>
  <c r="B420" i="9"/>
  <c r="F420" i="9" s="1"/>
  <c r="B439" i="9"/>
  <c r="F439" i="9" s="1"/>
  <c r="B432" i="9"/>
  <c r="F432" i="9" s="1"/>
  <c r="B433" i="9"/>
  <c r="F433" i="9" s="1"/>
  <c r="B434" i="9"/>
  <c r="F434" i="9" s="1"/>
  <c r="B436" i="9"/>
  <c r="F436" i="9" s="1"/>
  <c r="B415" i="9"/>
  <c r="F415" i="9" s="1"/>
  <c r="B429" i="9"/>
  <c r="F429" i="9" s="1"/>
  <c r="B422" i="9"/>
  <c r="F422" i="9" s="1"/>
  <c r="B423" i="9"/>
  <c r="F423" i="9" s="1"/>
  <c r="B431" i="9"/>
  <c r="F431" i="9" s="1"/>
  <c r="B435" i="9"/>
  <c r="F435" i="9" s="1"/>
  <c r="B437" i="9"/>
  <c r="F437" i="9" s="1"/>
  <c r="B438" i="9"/>
  <c r="F438" i="9" s="1"/>
  <c r="B416" i="9"/>
  <c r="F416" i="9" s="1"/>
  <c r="B441" i="9"/>
  <c r="F441" i="9" s="1"/>
  <c r="B442" i="9"/>
  <c r="F442" i="9" s="1"/>
  <c r="B443" i="9"/>
  <c r="F443" i="9" s="1"/>
  <c r="B444" i="9"/>
  <c r="F444" i="9" s="1"/>
  <c r="B447" i="9"/>
  <c r="F447" i="9" s="1"/>
  <c r="B448" i="9"/>
  <c r="F448" i="9" s="1"/>
  <c r="B446" i="9"/>
  <c r="F446" i="9" s="1"/>
  <c r="B469" i="9"/>
  <c r="F469" i="9" s="1"/>
  <c r="B455" i="9"/>
  <c r="F455" i="9" s="1"/>
  <c r="B458" i="9"/>
  <c r="F458" i="9" s="1"/>
  <c r="B459" i="9"/>
  <c r="F459" i="9" s="1"/>
  <c r="B450" i="9"/>
  <c r="F450" i="9" s="1"/>
  <c r="B456" i="9"/>
  <c r="F456" i="9" s="1"/>
  <c r="B470" i="9"/>
  <c r="F470" i="9" s="1"/>
  <c r="B462" i="9"/>
  <c r="F462" i="9" s="1"/>
  <c r="B463" i="9"/>
  <c r="F463" i="9" s="1"/>
  <c r="B449" i="9"/>
  <c r="F449" i="9" s="1"/>
  <c r="B454" i="9"/>
  <c r="F454" i="9" s="1"/>
  <c r="B466" i="9"/>
  <c r="F466" i="9" s="1"/>
  <c r="B473" i="9"/>
  <c r="F473" i="9" s="1"/>
  <c r="B471" i="9"/>
  <c r="F471" i="9" s="1"/>
  <c r="B457" i="9"/>
  <c r="F457" i="9" s="1"/>
  <c r="B467" i="9"/>
  <c r="F467" i="9" s="1"/>
  <c r="B468" i="9"/>
  <c r="F468" i="9" s="1"/>
  <c r="B451" i="9"/>
  <c r="F451" i="9" s="1"/>
  <c r="B452" i="9"/>
  <c r="F452" i="9" s="1"/>
  <c r="B460" i="9"/>
  <c r="F460" i="9" s="1"/>
  <c r="B461" i="9"/>
  <c r="F461" i="9" s="1"/>
  <c r="B445" i="9"/>
  <c r="F445" i="9" s="1"/>
  <c r="B474" i="9"/>
  <c r="F474" i="9" s="1"/>
  <c r="B453" i="9"/>
  <c r="F453" i="9" s="1"/>
  <c r="B465" i="9"/>
  <c r="F465" i="9" s="1"/>
  <c r="B472" i="9"/>
  <c r="F472" i="9" s="1"/>
  <c r="B464" i="9"/>
  <c r="F464" i="9" s="1"/>
  <c r="B475" i="9"/>
  <c r="F475" i="9" s="1"/>
  <c r="B476" i="9"/>
  <c r="F476" i="9" s="1"/>
  <c r="B496" i="9"/>
  <c r="F496" i="9" s="1"/>
  <c r="B491" i="9"/>
  <c r="F491" i="9" s="1"/>
  <c r="B487" i="9"/>
  <c r="F487" i="9" s="1"/>
  <c r="B490" i="9"/>
  <c r="F490" i="9" s="1"/>
  <c r="B478" i="9"/>
  <c r="F478" i="9" s="1"/>
  <c r="B480" i="9"/>
  <c r="F480" i="9" s="1"/>
  <c r="B481" i="9"/>
  <c r="F481" i="9" s="1"/>
  <c r="B479" i="9"/>
  <c r="F479" i="9" s="1"/>
  <c r="B482" i="9"/>
  <c r="F482" i="9" s="1"/>
  <c r="B483" i="9"/>
  <c r="F483" i="9" s="1"/>
  <c r="B486" i="9"/>
  <c r="F486" i="9" s="1"/>
  <c r="B492" i="9"/>
  <c r="F492" i="9" s="1"/>
  <c r="B485" i="9"/>
  <c r="F485" i="9" s="1"/>
  <c r="B488" i="9"/>
  <c r="F488" i="9" s="1"/>
  <c r="B484" i="9"/>
  <c r="F484" i="9" s="1"/>
  <c r="B497" i="9"/>
  <c r="F497" i="9" s="1"/>
  <c r="B489" i="9"/>
  <c r="F489" i="9" s="1"/>
  <c r="B493" i="9"/>
  <c r="F493" i="9" s="1"/>
  <c r="B494" i="9"/>
  <c r="F494" i="9" s="1"/>
  <c r="B495" i="9"/>
  <c r="F495" i="9" s="1"/>
  <c r="B498" i="9"/>
  <c r="F498" i="9" s="1"/>
  <c r="B2" i="9"/>
  <c r="F2" i="9" s="1"/>
  <c r="J49" i="4"/>
  <c r="D49" i="4"/>
  <c r="F49" i="4" l="1"/>
  <c r="D49" i="14"/>
  <c r="F49" i="14" s="1"/>
  <c r="I34" i="14"/>
  <c r="I60" i="14"/>
  <c r="I53" i="14"/>
  <c r="I31" i="14"/>
  <c r="I50" i="14"/>
  <c r="I19" i="14"/>
  <c r="I57" i="14"/>
  <c r="I42" i="14"/>
  <c r="I21" i="14"/>
  <c r="I27" i="14"/>
  <c r="I4" i="14"/>
  <c r="I36" i="14"/>
  <c r="I69" i="14"/>
  <c r="I63" i="14"/>
  <c r="I64" i="14"/>
  <c r="I33" i="14"/>
  <c r="I66" i="14"/>
  <c r="I59" i="14"/>
  <c r="I52" i="14"/>
  <c r="I20" i="14"/>
  <c r="I30" i="14"/>
  <c r="I17" i="14"/>
  <c r="I22" i="14"/>
  <c r="I44" i="14"/>
  <c r="I24" i="14"/>
  <c r="I35" i="14"/>
  <c r="I54" i="14"/>
  <c r="I8" i="14"/>
  <c r="I40" i="14"/>
  <c r="I10" i="14"/>
  <c r="I7" i="14"/>
  <c r="I5" i="14"/>
  <c r="I37" i="14"/>
  <c r="I2" i="14"/>
  <c r="I67" i="14"/>
  <c r="I16" i="14"/>
  <c r="I32" i="14"/>
  <c r="I49" i="14"/>
  <c r="I65" i="14"/>
  <c r="I26" i="14"/>
  <c r="I55" i="14"/>
  <c r="I23" i="14"/>
  <c r="I56" i="14"/>
  <c r="I13" i="14"/>
  <c r="I29" i="14"/>
  <c r="I46" i="14"/>
  <c r="I62" i="14"/>
  <c r="I14" i="14"/>
  <c r="I47" i="14"/>
  <c r="I11" i="14"/>
  <c r="BK43" i="14"/>
  <c r="AE43" i="14"/>
  <c r="W3" i="14"/>
  <c r="Q7" i="14"/>
  <c r="W7" i="14"/>
  <c r="AC7" i="14"/>
  <c r="M9" i="14"/>
  <c r="W9" i="14"/>
  <c r="S11" i="14"/>
  <c r="O13" i="14"/>
  <c r="Y13" i="14"/>
  <c r="O15" i="14"/>
  <c r="AE15" i="14"/>
  <c r="O17" i="14"/>
  <c r="AE17" i="14"/>
  <c r="W19" i="14"/>
  <c r="AC19" i="14"/>
  <c r="W21" i="14"/>
  <c r="AA21" i="14"/>
  <c r="AE23" i="14"/>
  <c r="Y25" i="14"/>
  <c r="AQ43" i="14"/>
  <c r="K43" i="14"/>
  <c r="K3" i="14"/>
  <c r="Q5" i="14"/>
  <c r="U5" i="14"/>
  <c r="M7" i="14"/>
  <c r="S9" i="14"/>
  <c r="AE11" i="14"/>
  <c r="AE13" i="14"/>
  <c r="W15" i="14"/>
  <c r="AA15" i="14"/>
  <c r="K17" i="14"/>
  <c r="U17" i="14"/>
  <c r="K19" i="14"/>
  <c r="O19" i="14"/>
  <c r="O21" i="14"/>
  <c r="M23" i="14"/>
  <c r="Q23" i="14"/>
  <c r="W23" i="14"/>
  <c r="K25" i="14"/>
  <c r="K27" i="14"/>
  <c r="O29" i="14"/>
  <c r="AA43" i="14"/>
  <c r="M5" i="14"/>
  <c r="S5" i="14"/>
  <c r="K11" i="14"/>
  <c r="Q13" i="14"/>
  <c r="W13" i="14"/>
  <c r="W17" i="14"/>
  <c r="U19" i="14"/>
  <c r="Y21" i="14"/>
  <c r="AE21" i="14"/>
  <c r="AC23" i="14"/>
  <c r="Y27" i="14"/>
  <c r="U28" i="14"/>
  <c r="K29" i="14"/>
  <c r="AA29" i="14"/>
  <c r="W30" i="14"/>
  <c r="M32" i="14"/>
  <c r="Q32" i="14"/>
  <c r="K34" i="14"/>
  <c r="AA36" i="14"/>
  <c r="Q38" i="14"/>
  <c r="K40" i="14"/>
  <c r="W40" i="14"/>
  <c r="S45" i="14"/>
  <c r="AE45" i="14"/>
  <c r="U47" i="14"/>
  <c r="Y47" i="14"/>
  <c r="AU43" i="14"/>
  <c r="Y15" i="14"/>
  <c r="S17" i="14"/>
  <c r="Q19" i="14"/>
  <c r="U21" i="14"/>
  <c r="Y23" i="14"/>
  <c r="AA25" i="14"/>
  <c r="AA13" i="14"/>
  <c r="M19" i="14"/>
  <c r="O23" i="14"/>
  <c r="W27" i="14"/>
  <c r="S29" i="14"/>
  <c r="W29" i="14"/>
  <c r="W32" i="14"/>
  <c r="M34" i="14"/>
  <c r="W34" i="14"/>
  <c r="Y36" i="14"/>
  <c r="AE36" i="14"/>
  <c r="AE40" i="14"/>
  <c r="K49" i="14"/>
  <c r="O49" i="14"/>
  <c r="AA49" i="14"/>
  <c r="K51" i="14"/>
  <c r="U51" i="14"/>
  <c r="Y51" i="14"/>
  <c r="Q53" i="14"/>
  <c r="AA53" i="14"/>
  <c r="AE55" i="14"/>
  <c r="Y57" i="14"/>
  <c r="AE57" i="14"/>
  <c r="Q59" i="14"/>
  <c r="O60" i="14"/>
  <c r="Q63" i="14"/>
  <c r="AC63" i="14"/>
  <c r="W65" i="14"/>
  <c r="W68" i="14"/>
  <c r="Q9" i="14"/>
  <c r="AC11" i="14"/>
  <c r="Q21" i="14"/>
  <c r="U29" i="14"/>
  <c r="O32" i="14"/>
  <c r="Y32" i="14"/>
  <c r="M38" i="14"/>
  <c r="M49" i="14"/>
  <c r="Y49" i="14"/>
  <c r="M51" i="14"/>
  <c r="W51" i="14"/>
  <c r="O43" i="14"/>
  <c r="Q25" i="14"/>
  <c r="W25" i="14"/>
  <c r="AC28" i="14"/>
  <c r="AE29" i="14"/>
  <c r="O30" i="14"/>
  <c r="S32" i="14"/>
  <c r="S34" i="14"/>
  <c r="AE34" i="14"/>
  <c r="U36" i="14"/>
  <c r="W38" i="14"/>
  <c r="AA38" i="14"/>
  <c r="U40" i="14"/>
  <c r="AA40" i="14"/>
  <c r="K42" i="14"/>
  <c r="Q42" i="14"/>
  <c r="U42" i="14"/>
  <c r="Y42" i="14"/>
  <c r="Q47" i="14"/>
  <c r="W47" i="14"/>
  <c r="AC47" i="14"/>
  <c r="M53" i="14"/>
  <c r="W53" i="14"/>
  <c r="M55" i="14"/>
  <c r="K57" i="14"/>
  <c r="Q57" i="14"/>
  <c r="U57" i="14"/>
  <c r="Y59" i="14"/>
  <c r="W60" i="14"/>
  <c r="M63" i="14"/>
  <c r="Y63" i="14"/>
  <c r="O64" i="14"/>
  <c r="K65" i="14"/>
  <c r="M67" i="14"/>
  <c r="S68" i="14"/>
  <c r="BG43" i="14"/>
  <c r="AE7" i="14"/>
  <c r="W11" i="14"/>
  <c r="M25" i="14"/>
  <c r="AE27" i="14"/>
  <c r="AE32" i="14"/>
  <c r="S51" i="14"/>
  <c r="AC53" i="14"/>
  <c r="Q34" i="14"/>
  <c r="Y38" i="14"/>
  <c r="O45" i="14"/>
  <c r="U45" i="14"/>
  <c r="O47" i="14"/>
  <c r="AE49" i="14"/>
  <c r="U53" i="14"/>
  <c r="W55" i="14"/>
  <c r="W64" i="14"/>
  <c r="AA68" i="14"/>
  <c r="S42" i="14"/>
  <c r="Y9" i="14"/>
  <c r="M21" i="14"/>
  <c r="AA65" i="14"/>
  <c r="W5" i="14"/>
  <c r="AA27" i="14"/>
  <c r="M36" i="14"/>
  <c r="S36" i="14"/>
  <c r="U38" i="14"/>
  <c r="W42" i="14"/>
  <c r="AE47" i="14"/>
  <c r="S57" i="14"/>
  <c r="Q62" i="14"/>
  <c r="AE64" i="14"/>
  <c r="O68" i="14"/>
  <c r="Y30" i="14"/>
  <c r="K32" i="14"/>
  <c r="S61" i="14"/>
  <c r="Y62" i="14"/>
  <c r="AE65" i="14"/>
  <c r="AE9" i="14"/>
  <c r="Y66" i="14"/>
  <c r="AE68" i="14"/>
  <c r="Y69" i="14"/>
  <c r="M60" i="14"/>
  <c r="M30" i="14"/>
  <c r="Q68" i="14"/>
  <c r="M62" i="14"/>
  <c r="K53" i="14"/>
  <c r="Y40" i="14"/>
  <c r="S31" i="14"/>
  <c r="AE67" i="14"/>
  <c r="S64" i="14"/>
  <c r="Y61" i="14"/>
  <c r="K55" i="14"/>
  <c r="Y48" i="14"/>
  <c r="U35" i="14"/>
  <c r="K7" i="14"/>
  <c r="Q69" i="14"/>
  <c r="U60" i="14"/>
  <c r="Q39" i="14"/>
  <c r="K68" i="14"/>
  <c r="K63" i="14"/>
  <c r="S60" i="14"/>
  <c r="AE51" i="14"/>
  <c r="AA69" i="14"/>
  <c r="O65" i="14"/>
  <c r="AC59" i="14"/>
  <c r="Q50" i="14"/>
  <c r="AC45" i="14"/>
  <c r="AC42" i="14"/>
  <c r="AC29" i="14"/>
  <c r="W16" i="14"/>
  <c r="M15" i="14"/>
  <c r="AA8" i="14"/>
  <c r="W57" i="14"/>
  <c r="O54" i="14"/>
  <c r="AE50" i="14"/>
  <c r="O48" i="14"/>
  <c r="W39" i="14"/>
  <c r="Y33" i="14"/>
  <c r="Q29" i="14"/>
  <c r="S20" i="14"/>
  <c r="Y8" i="14"/>
  <c r="AC43" i="14"/>
  <c r="O69" i="14"/>
  <c r="AC66" i="14"/>
  <c r="S65" i="14"/>
  <c r="AC62" i="14"/>
  <c r="Q61" i="14"/>
  <c r="M59" i="14"/>
  <c r="AA57" i="14"/>
  <c r="AA55" i="14"/>
  <c r="M54" i="14"/>
  <c r="M52" i="14"/>
  <c r="M50" i="14"/>
  <c r="U48" i="14"/>
  <c r="S46" i="14"/>
  <c r="S44" i="14"/>
  <c r="K41" i="14"/>
  <c r="M39" i="14"/>
  <c r="Y35" i="14"/>
  <c r="AE33" i="14"/>
  <c r="W28" i="14"/>
  <c r="O18" i="14"/>
  <c r="M12" i="14"/>
  <c r="I43" i="14"/>
  <c r="M57" i="14"/>
  <c r="W54" i="14"/>
  <c r="W50" i="14"/>
  <c r="AA45" i="14"/>
  <c r="M37" i="14"/>
  <c r="Q28" i="14"/>
  <c r="K20" i="14"/>
  <c r="AE6" i="14"/>
  <c r="AC68" i="14"/>
  <c r="AA66" i="14"/>
  <c r="Q65" i="14"/>
  <c r="U62" i="14"/>
  <c r="O61" i="14"/>
  <c r="Y58" i="14"/>
  <c r="Y55" i="14"/>
  <c r="K54" i="14"/>
  <c r="Q51" i="14"/>
  <c r="W49" i="14"/>
  <c r="W45" i="14"/>
  <c r="Q44" i="14"/>
  <c r="M40" i="14"/>
  <c r="O36" i="14"/>
  <c r="AC33" i="14"/>
  <c r="AC31" i="14"/>
  <c r="U30" i="14"/>
  <c r="W26" i="14"/>
  <c r="W22" i="14"/>
  <c r="M18" i="14"/>
  <c r="O3" i="14"/>
  <c r="AC26" i="14"/>
  <c r="M17" i="14"/>
  <c r="AA12" i="14"/>
  <c r="O5" i="14"/>
  <c r="AC3" i="14"/>
  <c r="AO43" i="14"/>
  <c r="Y46" i="14"/>
  <c r="U44" i="14"/>
  <c r="AC41" i="14"/>
  <c r="S40" i="14"/>
  <c r="AA37" i="14"/>
  <c r="AA35" i="14"/>
  <c r="U34" i="14"/>
  <c r="AA32" i="14"/>
  <c r="AC30" i="14"/>
  <c r="U27" i="14"/>
  <c r="O24" i="14"/>
  <c r="AC13" i="14"/>
  <c r="AA9" i="14"/>
  <c r="U4" i="14"/>
  <c r="AI43" i="14"/>
  <c r="S27" i="14"/>
  <c r="AA24" i="14"/>
  <c r="U22" i="14"/>
  <c r="Y20" i="14"/>
  <c r="AA18" i="14"/>
  <c r="Q17" i="14"/>
  <c r="Q15" i="14"/>
  <c r="K13" i="14"/>
  <c r="U11" i="14"/>
  <c r="O10" i="14"/>
  <c r="O8" i="14"/>
  <c r="U6" i="14"/>
  <c r="S4" i="14"/>
  <c r="AA2" i="14"/>
  <c r="Y43" i="14"/>
  <c r="Q26" i="14"/>
  <c r="Y24" i="14"/>
  <c r="S22" i="14"/>
  <c r="W20" i="14"/>
  <c r="Q18" i="14"/>
  <c r="AE14" i="14"/>
  <c r="AE12" i="14"/>
  <c r="M11" i="14"/>
  <c r="AC9" i="14"/>
  <c r="AA6" i="14"/>
  <c r="K5" i="14"/>
  <c r="Q3" i="14"/>
  <c r="S43" i="14"/>
  <c r="O59" i="14"/>
  <c r="O42" i="14"/>
  <c r="AE66" i="14"/>
  <c r="O51" i="14"/>
  <c r="S30" i="14"/>
  <c r="AE62" i="14"/>
  <c r="Y60" i="14"/>
  <c r="O38" i="14"/>
  <c r="Q6" i="14"/>
  <c r="W56" i="14"/>
  <c r="AA61" i="14"/>
  <c r="O57" i="14"/>
  <c r="K69" i="14"/>
  <c r="Q55" i="14"/>
  <c r="W44" i="14"/>
  <c r="K28" i="14"/>
  <c r="K8" i="14"/>
  <c r="M56" i="14"/>
  <c r="S49" i="14"/>
  <c r="AC37" i="14"/>
  <c r="M24" i="14"/>
  <c r="O6" i="14"/>
  <c r="AC67" i="14"/>
  <c r="AE61" i="14"/>
  <c r="S58" i="14"/>
  <c r="S56" i="14"/>
  <c r="K66" i="14"/>
  <c r="O56" i="14"/>
  <c r="AC20" i="14"/>
  <c r="Y67" i="14"/>
  <c r="AA60" i="14"/>
  <c r="Q52" i="14"/>
  <c r="W37" i="14"/>
  <c r="K31" i="14"/>
  <c r="W67" i="14"/>
  <c r="K64" i="14"/>
  <c r="K61" i="14"/>
  <c r="Y54" i="14"/>
  <c r="Q48" i="14"/>
  <c r="M35" i="14"/>
  <c r="Y6" i="14"/>
  <c r="K67" i="14"/>
  <c r="AE56" i="14"/>
  <c r="U20" i="14"/>
  <c r="Q67" i="14"/>
  <c r="S62" i="14"/>
  <c r="W58" i="14"/>
  <c r="U49" i="14"/>
  <c r="S69" i="14"/>
  <c r="Q64" i="14"/>
  <c r="U59" i="14"/>
  <c r="AE46" i="14"/>
  <c r="AE44" i="14"/>
  <c r="AE41" i="14"/>
  <c r="S28" i="14"/>
  <c r="O16" i="14"/>
  <c r="AA14" i="14"/>
  <c r="S8" i="14"/>
  <c r="AC56" i="14"/>
  <c r="O53" i="14"/>
  <c r="O50" i="14"/>
  <c r="AC46" i="14"/>
  <c r="AC38" i="14"/>
  <c r="U32" i="14"/>
  <c r="Y28" i="14"/>
  <c r="AC16" i="14"/>
  <c r="W6" i="14"/>
  <c r="BA43" i="14"/>
  <c r="Y68" i="14"/>
  <c r="W66" i="14"/>
  <c r="AC64" i="14"/>
  <c r="W62" i="14"/>
  <c r="AE60" i="14"/>
  <c r="AA58" i="14"/>
  <c r="AA56" i="14"/>
  <c r="U55" i="14"/>
  <c r="S53" i="14"/>
  <c r="AA51" i="14"/>
  <c r="AC49" i="14"/>
  <c r="M48" i="14"/>
  <c r="K46" i="14"/>
  <c r="K44" i="14"/>
  <c r="O40" i="14"/>
  <c r="S38" i="14"/>
  <c r="Q35" i="14"/>
  <c r="W33" i="14"/>
  <c r="Y26" i="14"/>
  <c r="AC17" i="14"/>
  <c r="AE2" i="14"/>
  <c r="W43" i="14"/>
  <c r="U56" i="14"/>
  <c r="Y53" i="14"/>
  <c r="W48" i="14"/>
  <c r="AE39" i="14"/>
  <c r="Q33" i="14"/>
  <c r="S25" i="14"/>
  <c r="U16" i="14"/>
  <c r="AC69" i="14"/>
  <c r="M68" i="14"/>
  <c r="U66" i="14"/>
  <c r="AA64" i="14"/>
  <c r="O62" i="14"/>
  <c r="AC60" i="14"/>
  <c r="Q58" i="14"/>
  <c r="S55" i="14"/>
  <c r="AA52" i="14"/>
  <c r="AA50" i="14"/>
  <c r="AA48" i="14"/>
  <c r="Q45" i="14"/>
  <c r="AE42" i="14"/>
  <c r="K38" i="14"/>
  <c r="AE35" i="14"/>
  <c r="U33" i="14"/>
  <c r="U31" i="14"/>
  <c r="M29" i="14"/>
  <c r="O26" i="14"/>
  <c r="O22" i="14"/>
  <c r="AC14" i="14"/>
  <c r="AC2" i="14"/>
  <c r="U26" i="14"/>
  <c r="S15" i="14"/>
  <c r="S12" i="14"/>
  <c r="AE4" i="14"/>
  <c r="U3" i="14"/>
  <c r="BC43" i="14"/>
  <c r="Q46" i="14"/>
  <c r="M44" i="14"/>
  <c r="U41" i="14"/>
  <c r="AA39" i="14"/>
  <c r="S37" i="14"/>
  <c r="S35" i="14"/>
  <c r="AA33" i="14"/>
  <c r="AE31" i="14"/>
  <c r="Q30" i="14"/>
  <c r="M27" i="14"/>
  <c r="K23" i="14"/>
  <c r="AA10" i="14"/>
  <c r="U9" i="14"/>
  <c r="M4" i="14"/>
  <c r="AA28" i="14"/>
  <c r="AA26" i="14"/>
  <c r="S24" i="14"/>
  <c r="M22" i="14"/>
  <c r="Q20" i="14"/>
  <c r="S18" i="14"/>
  <c r="AA16" i="14"/>
  <c r="K15" i="14"/>
  <c r="Y12" i="14"/>
  <c r="O11" i="14"/>
  <c r="O9" i="14"/>
  <c r="Y7" i="14"/>
  <c r="M6" i="14"/>
  <c r="K4" i="14"/>
  <c r="S2" i="14"/>
  <c r="AK43" i="14"/>
  <c r="AE25" i="14"/>
  <c r="Q24" i="14"/>
  <c r="K22" i="14"/>
  <c r="O20" i="14"/>
  <c r="Y17" i="14"/>
  <c r="W14" i="14"/>
  <c r="W12" i="14"/>
  <c r="AC10" i="14"/>
  <c r="AC8" i="14"/>
  <c r="S6" i="14"/>
  <c r="Y4" i="14"/>
  <c r="Y2" i="14"/>
  <c r="AM43" i="14"/>
  <c r="AA59" i="14"/>
  <c r="U65" i="14"/>
  <c r="M20" i="14"/>
  <c r="AE58" i="14"/>
  <c r="AC34" i="14"/>
  <c r="O67" i="14"/>
  <c r="Q54" i="14"/>
  <c r="U23" i="14"/>
  <c r="S66" i="14"/>
  <c r="AA19" i="14"/>
  <c r="Q66" i="14"/>
  <c r="AE37" i="14"/>
  <c r="W63" i="14"/>
  <c r="W46" i="14"/>
  <c r="W41" i="14"/>
  <c r="AC15" i="14"/>
  <c r="S14" i="14"/>
  <c r="W52" i="14"/>
  <c r="M46" i="14"/>
  <c r="Y31" i="14"/>
  <c r="M16" i="14"/>
  <c r="AE69" i="14"/>
  <c r="O66" i="14"/>
  <c r="AE63" i="14"/>
  <c r="Q60" i="14"/>
  <c r="AC54" i="14"/>
  <c r="AC52" i="14"/>
  <c r="U63" i="14"/>
  <c r="O58" i="14"/>
  <c r="Y64" i="14"/>
  <c r="AC35" i="14"/>
  <c r="Y39" i="14"/>
  <c r="Y52" i="14"/>
  <c r="Y50" i="14"/>
  <c r="AE16" i="14"/>
  <c r="O55" i="14"/>
  <c r="AC36" i="14"/>
  <c r="AC5" i="14"/>
  <c r="S63" i="14"/>
  <c r="K56" i="14"/>
  <c r="U50" i="14"/>
  <c r="AA46" i="14"/>
  <c r="S41" i="14"/>
  <c r="K36" i="14"/>
  <c r="Y29" i="14"/>
  <c r="U12" i="14"/>
  <c r="AC57" i="14"/>
  <c r="O52" i="14"/>
  <c r="U37" i="14"/>
  <c r="U24" i="14"/>
  <c r="M69" i="14"/>
  <c r="AC65" i="14"/>
  <c r="U61" i="14"/>
  <c r="Q56" i="14"/>
  <c r="K52" i="14"/>
  <c r="K48" i="14"/>
  <c r="Q41" i="14"/>
  <c r="O35" i="14"/>
  <c r="AA30" i="14"/>
  <c r="AE22" i="14"/>
  <c r="M14" i="14"/>
  <c r="S23" i="14"/>
  <c r="O7" i="14"/>
  <c r="AG43" i="14"/>
  <c r="AC44" i="14"/>
  <c r="AC40" i="14"/>
  <c r="W36" i="14"/>
  <c r="K33" i="14"/>
  <c r="O28" i="14"/>
  <c r="Q22" i="14"/>
  <c r="AC4" i="14"/>
  <c r="AC27" i="14"/>
  <c r="AC22" i="14"/>
  <c r="Y19" i="14"/>
  <c r="K16" i="14"/>
  <c r="AA11" i="14"/>
  <c r="W8" i="14"/>
  <c r="AA4" i="14"/>
  <c r="Q43" i="14"/>
  <c r="O25" i="14"/>
  <c r="AE20" i="14"/>
  <c r="Q16" i="14"/>
  <c r="Y11" i="14"/>
  <c r="M8" i="14"/>
  <c r="AE3" i="14"/>
  <c r="AY43" i="14"/>
  <c r="AA31" i="14"/>
  <c r="AE5" i="14"/>
  <c r="U68" i="14"/>
  <c r="K14" i="14"/>
  <c r="AA20" i="14"/>
  <c r="K60" i="14"/>
  <c r="AC48" i="14"/>
  <c r="U39" i="14"/>
  <c r="W18" i="14"/>
  <c r="U46" i="14"/>
  <c r="AE28" i="14"/>
  <c r="S67" i="14"/>
  <c r="K59" i="14"/>
  <c r="K50" i="14"/>
  <c r="Q37" i="14"/>
  <c r="AE26" i="14"/>
  <c r="M2" i="14"/>
  <c r="O4" i="14"/>
  <c r="M42" i="14"/>
  <c r="AA34" i="14"/>
  <c r="W24" i="14"/>
  <c r="U43" i="14"/>
  <c r="K21" i="14"/>
  <c r="Q14" i="14"/>
  <c r="AC6" i="14"/>
  <c r="BE43" i="14"/>
  <c r="Y18" i="14"/>
  <c r="M10" i="14"/>
  <c r="M43" i="14"/>
  <c r="AA63" i="14"/>
  <c r="AE53" i="14"/>
  <c r="M61" i="14"/>
  <c r="O41" i="14"/>
  <c r="Q40" i="14"/>
  <c r="Y65" i="14"/>
  <c r="AC50" i="14"/>
  <c r="AA41" i="14"/>
  <c r="O33" i="14"/>
  <c r="U58" i="14"/>
  <c r="O39" i="14"/>
  <c r="U69" i="14"/>
  <c r="AC61" i="14"/>
  <c r="S52" i="14"/>
  <c r="Y41" i="14"/>
  <c r="M31" i="14"/>
  <c r="U14" i="14"/>
  <c r="K12" i="14"/>
  <c r="M41" i="14"/>
  <c r="K37" i="14"/>
  <c r="K30" i="14"/>
  <c r="U7" i="14"/>
  <c r="K24" i="14"/>
  <c r="S16" i="14"/>
  <c r="AE8" i="14"/>
  <c r="K2" i="14"/>
  <c r="S21" i="14"/>
  <c r="O12" i="14"/>
  <c r="AS43" i="14"/>
  <c r="S59" i="14"/>
  <c r="AE38" i="14"/>
  <c r="AA47" i="14"/>
  <c r="K62" i="14"/>
  <c r="AA7" i="14"/>
  <c r="Q10" i="14"/>
  <c r="O37" i="14"/>
  <c r="O46" i="14"/>
  <c r="U15" i="14"/>
  <c r="AC51" i="14"/>
  <c r="AE30" i="14"/>
  <c r="W69" i="14"/>
  <c r="W61" i="14"/>
  <c r="U54" i="14"/>
  <c r="Q49" i="14"/>
  <c r="M45" i="14"/>
  <c r="AC39" i="14"/>
  <c r="Y34" i="14"/>
  <c r="AE18" i="14"/>
  <c r="W2" i="14"/>
  <c r="AC55" i="14"/>
  <c r="S47" i="14"/>
  <c r="Q31" i="14"/>
  <c r="Q11" i="14"/>
  <c r="AA67" i="14"/>
  <c r="U64" i="14"/>
  <c r="AE59" i="14"/>
  <c r="AA54" i="14"/>
  <c r="S50" i="14"/>
  <c r="K45" i="14"/>
  <c r="Y37" i="14"/>
  <c r="M33" i="14"/>
  <c r="Q27" i="14"/>
  <c r="AC18" i="14"/>
  <c r="U2" i="14"/>
  <c r="S13" i="14"/>
  <c r="W4" i="14"/>
  <c r="BI43" i="14"/>
  <c r="AA42" i="14"/>
  <c r="S39" i="14"/>
  <c r="K35" i="14"/>
  <c r="W31" i="14"/>
  <c r="AE24" i="14"/>
  <c r="S10" i="14"/>
  <c r="AA3" i="14"/>
  <c r="S26" i="14"/>
  <c r="AC21" i="14"/>
  <c r="K18" i="14"/>
  <c r="Y14" i="14"/>
  <c r="AE10" i="14"/>
  <c r="S7" i="14"/>
  <c r="Y3" i="14"/>
  <c r="AW43" i="14"/>
  <c r="AA23" i="14"/>
  <c r="S19" i="14"/>
  <c r="O14" i="14"/>
  <c r="U10" i="14"/>
  <c r="K6" i="14"/>
  <c r="Q2" i="14"/>
  <c r="Y10" i="14"/>
  <c r="AC58" i="14"/>
  <c r="M64" i="14"/>
  <c r="O44" i="14"/>
  <c r="AE48" i="14"/>
  <c r="U67" i="14"/>
  <c r="U52" i="14"/>
  <c r="AA44" i="14"/>
  <c r="O34" i="14"/>
  <c r="O2" i="14"/>
  <c r="AE54" i="14"/>
  <c r="Q8" i="14"/>
  <c r="AA62" i="14"/>
  <c r="S54" i="14"/>
  <c r="Y44" i="14"/>
  <c r="AC32" i="14"/>
  <c r="U18" i="14"/>
  <c r="M13" i="14"/>
  <c r="K47" i="14"/>
  <c r="K39" i="14"/>
  <c r="O31" i="14"/>
  <c r="K10" i="14"/>
  <c r="K26" i="14"/>
  <c r="AA17" i="14"/>
  <c r="W10" i="14"/>
  <c r="S3" i="14"/>
  <c r="AA22" i="14"/>
  <c r="U13" i="14"/>
  <c r="Y5" i="14"/>
  <c r="W59" i="14"/>
  <c r="O27" i="14"/>
  <c r="M65" i="14"/>
  <c r="O63" i="14"/>
  <c r="M58" i="14"/>
  <c r="K9" i="14"/>
  <c r="K58" i="14"/>
  <c r="M47" i="14"/>
  <c r="Q36" i="14"/>
  <c r="AC12" i="14"/>
  <c r="AE52" i="14"/>
  <c r="AC24" i="14"/>
  <c r="M66" i="14"/>
  <c r="Y56" i="14"/>
  <c r="S48" i="14"/>
  <c r="W35" i="14"/>
  <c r="AC25" i="14"/>
  <c r="M26" i="14"/>
  <c r="M3" i="14"/>
  <c r="Y45" i="14"/>
  <c r="S33" i="14"/>
  <c r="Y22" i="14"/>
  <c r="M28" i="14"/>
  <c r="AE19" i="14"/>
  <c r="Q12" i="14"/>
  <c r="AA5" i="14"/>
  <c r="U25" i="14"/>
  <c r="Y16" i="14"/>
  <c r="U8" i="14"/>
  <c r="Q4" i="14"/>
  <c r="I12" i="14"/>
  <c r="I28" i="14"/>
  <c r="I45" i="14"/>
  <c r="I61" i="14"/>
  <c r="I18" i="14"/>
  <c r="I51" i="14"/>
  <c r="I15" i="14"/>
  <c r="I48" i="14"/>
  <c r="I9" i="14"/>
  <c r="I25" i="14"/>
  <c r="I41" i="14"/>
  <c r="I58" i="14"/>
  <c r="I6" i="14"/>
  <c r="I38" i="14"/>
  <c r="I3" i="14"/>
  <c r="I39" i="14"/>
  <c r="I68" i="14"/>
  <c r="BK66" i="14"/>
  <c r="AK19" i="14"/>
  <c r="BK50" i="14"/>
  <c r="BK33" i="14"/>
  <c r="BK17" i="14"/>
  <c r="BI68" i="14"/>
  <c r="BI52" i="14"/>
  <c r="BI35" i="14"/>
  <c r="BI19" i="14"/>
  <c r="BI3" i="14"/>
  <c r="BG55" i="14"/>
  <c r="BG38" i="14"/>
  <c r="BG22" i="14"/>
  <c r="BG6" i="14"/>
  <c r="BE58" i="14"/>
  <c r="BE41" i="14"/>
  <c r="BE25" i="14"/>
  <c r="BE9" i="14"/>
  <c r="BC61" i="14"/>
  <c r="BC45" i="14"/>
  <c r="BC28" i="14"/>
  <c r="BC12" i="14"/>
  <c r="BA64" i="14"/>
  <c r="BK53" i="14"/>
  <c r="BK36" i="14"/>
  <c r="BK20" i="14"/>
  <c r="BK4" i="14"/>
  <c r="BI55" i="14"/>
  <c r="BI38" i="14"/>
  <c r="BI22" i="14"/>
  <c r="BI6" i="14"/>
  <c r="BG58" i="14"/>
  <c r="BG41" i="14"/>
  <c r="BG25" i="14"/>
  <c r="BG9" i="14"/>
  <c r="BE61" i="14"/>
  <c r="BE45" i="14"/>
  <c r="BE28" i="14"/>
  <c r="BE12" i="14"/>
  <c r="BC64" i="14"/>
  <c r="BC48" i="14"/>
  <c r="BC31" i="14"/>
  <c r="BC15" i="14"/>
  <c r="BA67" i="14"/>
  <c r="BK60" i="14"/>
  <c r="BK44" i="14"/>
  <c r="BK27" i="14"/>
  <c r="BK11" i="14"/>
  <c r="BI62" i="14"/>
  <c r="BI46" i="14"/>
  <c r="BI29" i="14"/>
  <c r="BI13" i="14"/>
  <c r="BG65" i="14"/>
  <c r="BG49" i="14"/>
  <c r="BG32" i="14"/>
  <c r="BG16" i="14"/>
  <c r="BE68" i="14"/>
  <c r="BA60" i="14"/>
  <c r="BA44" i="14"/>
  <c r="BA27" i="14"/>
  <c r="BA11" i="14"/>
  <c r="AY63" i="14"/>
  <c r="AY47" i="14"/>
  <c r="AY30" i="14"/>
  <c r="AY14" i="14"/>
  <c r="AW66" i="14"/>
  <c r="AW50" i="14"/>
  <c r="AW33" i="14"/>
  <c r="AW17" i="14"/>
  <c r="AU69" i="14"/>
  <c r="AU53" i="14"/>
  <c r="BA59" i="14"/>
  <c r="BA42" i="14"/>
  <c r="BA26" i="14"/>
  <c r="BA10" i="14"/>
  <c r="AY62" i="14"/>
  <c r="AY46" i="14"/>
  <c r="AY29" i="14"/>
  <c r="AY13" i="14"/>
  <c r="AW65" i="14"/>
  <c r="AW49" i="14"/>
  <c r="AW32" i="14"/>
  <c r="AW16" i="14"/>
  <c r="AU68" i="14"/>
  <c r="AU52" i="14"/>
  <c r="AU35" i="14"/>
  <c r="AU19" i="14"/>
  <c r="AU3" i="14"/>
  <c r="AS55" i="14"/>
  <c r="AS38" i="14"/>
  <c r="AS22" i="14"/>
  <c r="AS6" i="14"/>
  <c r="AQ58" i="14"/>
  <c r="BE39" i="14"/>
  <c r="BE23" i="14"/>
  <c r="BE7" i="14"/>
  <c r="BC59" i="14"/>
  <c r="BC42" i="14"/>
  <c r="BC26" i="14"/>
  <c r="BC10" i="14"/>
  <c r="BA62" i="14"/>
  <c r="BA46" i="14"/>
  <c r="BA29" i="14"/>
  <c r="BA13" i="14"/>
  <c r="AY65" i="14"/>
  <c r="AY49" i="14"/>
  <c r="AY32" i="14"/>
  <c r="AY16" i="14"/>
  <c r="AW68" i="14"/>
  <c r="AW52" i="14"/>
  <c r="AW35" i="14"/>
  <c r="AU36" i="14"/>
  <c r="AU20" i="14"/>
  <c r="AU4" i="14"/>
  <c r="AS56" i="14"/>
  <c r="AS39" i="14"/>
  <c r="AS23" i="14"/>
  <c r="AS7" i="14"/>
  <c r="AQ59" i="14"/>
  <c r="AQ42" i="14"/>
  <c r="AQ26" i="14"/>
  <c r="AQ10" i="14"/>
  <c r="AO62" i="14"/>
  <c r="AO46" i="14"/>
  <c r="AO29" i="14"/>
  <c r="AO13" i="14"/>
  <c r="AM65" i="14"/>
  <c r="AM49" i="14"/>
  <c r="AM32" i="14"/>
  <c r="AM16" i="14"/>
  <c r="AK68" i="14"/>
  <c r="AK52" i="14"/>
  <c r="AK35" i="14"/>
  <c r="AQ41" i="14"/>
  <c r="AQ25" i="14"/>
  <c r="AQ9" i="14"/>
  <c r="AO61" i="14"/>
  <c r="AO45" i="14"/>
  <c r="AO28" i="14"/>
  <c r="AO12" i="14"/>
  <c r="AM64" i="14"/>
  <c r="AM48" i="14"/>
  <c r="AM31" i="14"/>
  <c r="AM15" i="14"/>
  <c r="AK67" i="14"/>
  <c r="AK51" i="14"/>
  <c r="AK34" i="14"/>
  <c r="AK18" i="14"/>
  <c r="AI62" i="14"/>
  <c r="AI9" i="14"/>
  <c r="AG34" i="14"/>
  <c r="AI23" i="14"/>
  <c r="AK16" i="14"/>
  <c r="AM9" i="14"/>
  <c r="AO6" i="14"/>
  <c r="AQ3" i="14"/>
  <c r="AQ68" i="14"/>
  <c r="AS65" i="14"/>
  <c r="AU62" i="14"/>
  <c r="AW59" i="14"/>
  <c r="AY56" i="14"/>
  <c r="BA53" i="14"/>
  <c r="BC46" i="14"/>
  <c r="AI15" i="14"/>
  <c r="AK12" i="14"/>
  <c r="AM13" i="14"/>
  <c r="AO10" i="14"/>
  <c r="AQ7" i="14"/>
  <c r="AS4" i="14"/>
  <c r="AS69" i="14"/>
  <c r="AU66" i="14"/>
  <c r="AW63" i="14"/>
  <c r="AY60" i="14"/>
  <c r="BA61" i="14"/>
  <c r="BC58" i="14"/>
  <c r="BE47" i="14"/>
  <c r="BG27" i="14"/>
  <c r="BI8" i="14"/>
  <c r="BI57" i="14"/>
  <c r="BK42" i="14"/>
  <c r="AG38" i="14"/>
  <c r="AI27" i="14"/>
  <c r="AK24" i="14"/>
  <c r="AM21" i="14"/>
  <c r="AO18" i="14"/>
  <c r="AQ15" i="14"/>
  <c r="AG47" i="14"/>
  <c r="AI39" i="14"/>
  <c r="AK32" i="14"/>
  <c r="AM25" i="14"/>
  <c r="AO22" i="14"/>
  <c r="AQ19" i="14"/>
  <c r="AS16" i="14"/>
  <c r="AU13" i="14"/>
  <c r="AW10" i="14"/>
  <c r="AY7" i="14"/>
  <c r="BA4" i="14"/>
  <c r="BA69" i="14"/>
  <c r="BC66" i="14"/>
  <c r="AI31" i="14"/>
  <c r="AK28" i="14"/>
  <c r="AM29" i="14"/>
  <c r="AO26" i="14"/>
  <c r="AQ23" i="14"/>
  <c r="AS20" i="14"/>
  <c r="AU17" i="14"/>
  <c r="AW18" i="14"/>
  <c r="AY15" i="14"/>
  <c r="BA12" i="14"/>
  <c r="BC13" i="14"/>
  <c r="AG6" i="14"/>
  <c r="AI56" i="14"/>
  <c r="AM41" i="14"/>
  <c r="AQ35" i="14"/>
  <c r="AU29" i="14"/>
  <c r="AY23" i="14"/>
  <c r="BC17" i="14"/>
  <c r="AK45" i="14"/>
  <c r="AO42" i="14"/>
  <c r="AS36" i="14"/>
  <c r="AW34" i="14"/>
  <c r="BA28" i="14"/>
  <c r="BE6" i="14"/>
  <c r="BG3" i="14"/>
  <c r="BG64" i="14"/>
  <c r="BI69" i="14"/>
  <c r="BK67" i="14"/>
  <c r="AG63" i="14"/>
  <c r="AK8" i="14"/>
  <c r="AM37" i="14"/>
  <c r="AO51" i="14"/>
  <c r="AG22" i="14"/>
  <c r="AK4" i="14"/>
  <c r="AM58" i="14"/>
  <c r="AQ52" i="14"/>
  <c r="AU46" i="14"/>
  <c r="AY39" i="14"/>
  <c r="BC33" i="14"/>
  <c r="AG67" i="14"/>
  <c r="AK61" i="14"/>
  <c r="AO59" i="14"/>
  <c r="AS53" i="14"/>
  <c r="AW51" i="14"/>
  <c r="BA45" i="14"/>
  <c r="BE18" i="14"/>
  <c r="BG15" i="14"/>
  <c r="BI20" i="14"/>
  <c r="BK14" i="14"/>
  <c r="AG10" i="14"/>
  <c r="AI11" i="14"/>
  <c r="AK40" i="14"/>
  <c r="AM54" i="14"/>
  <c r="AO67" i="14"/>
  <c r="AS12" i="14"/>
  <c r="AU9" i="14"/>
  <c r="AW6" i="14"/>
  <c r="AY3" i="14"/>
  <c r="AY68" i="14"/>
  <c r="BA65" i="14"/>
  <c r="BC62" i="14"/>
  <c r="BE42" i="14"/>
  <c r="BG19" i="14"/>
  <c r="AG59" i="14"/>
  <c r="AK49" i="14"/>
  <c r="AO38" i="14"/>
  <c r="AS32" i="14"/>
  <c r="AW26" i="14"/>
  <c r="BA20" i="14"/>
  <c r="AI48" i="14"/>
  <c r="AM46" i="14"/>
  <c r="AQ39" i="14"/>
  <c r="AU33" i="14"/>
  <c r="AY27" i="14"/>
  <c r="BC25" i="14"/>
  <c r="BE34" i="14"/>
  <c r="BG39" i="14"/>
  <c r="BI32" i="14"/>
  <c r="BK30" i="14"/>
  <c r="AG26" i="14"/>
  <c r="AI44" i="14"/>
  <c r="AK57" i="14"/>
  <c r="AO2" i="14"/>
  <c r="AQ31" i="14"/>
  <c r="AS28" i="14"/>
  <c r="AU25" i="14"/>
  <c r="AW22" i="14"/>
  <c r="AY19" i="14"/>
  <c r="BA16" i="14"/>
  <c r="BC9" i="14"/>
  <c r="BE10" i="14"/>
  <c r="BE55" i="14"/>
  <c r="BG31" i="14"/>
  <c r="BI12" i="14"/>
  <c r="BI61" i="14"/>
  <c r="BK38" i="14"/>
  <c r="AG18" i="14"/>
  <c r="AI3" i="14"/>
  <c r="AI68" i="14"/>
  <c r="AK69" i="14"/>
  <c r="AM66" i="14"/>
  <c r="AO63" i="14"/>
  <c r="AQ60" i="14"/>
  <c r="AS57" i="14"/>
  <c r="AU54" i="14"/>
  <c r="AW47" i="14"/>
  <c r="AY44" i="14"/>
  <c r="BA40" i="14"/>
  <c r="BC37" i="14"/>
  <c r="BE26" i="14"/>
  <c r="BG11" i="14"/>
  <c r="BG60" i="14"/>
  <c r="BI40" i="14"/>
  <c r="BK22" i="14"/>
  <c r="AO55" i="14"/>
  <c r="AU50" i="14"/>
  <c r="BG52" i="14"/>
  <c r="AO34" i="14"/>
  <c r="AS61" i="14"/>
  <c r="AW55" i="14"/>
  <c r="BA49" i="14"/>
  <c r="BE30" i="14"/>
  <c r="BG56" i="14"/>
  <c r="BI49" i="14"/>
  <c r="BK51" i="14"/>
  <c r="AG14" i="14"/>
  <c r="AI19" i="14"/>
  <c r="AK36" i="14"/>
  <c r="AM50" i="14"/>
  <c r="AQ11" i="14"/>
  <c r="AS24" i="14"/>
  <c r="AU37" i="14"/>
  <c r="AW67" i="14"/>
  <c r="BA8" i="14"/>
  <c r="BC21" i="14"/>
  <c r="BE38" i="14"/>
  <c r="BG35" i="14"/>
  <c r="BI28" i="14"/>
  <c r="BK34" i="14"/>
  <c r="AG15" i="14"/>
  <c r="AG31" i="14"/>
  <c r="AG48" i="14"/>
  <c r="AG64" i="14"/>
  <c r="AI12" i="14"/>
  <c r="AI28" i="14"/>
  <c r="AI45" i="14"/>
  <c r="AI61" i="14"/>
  <c r="AK9" i="14"/>
  <c r="AK25" i="14"/>
  <c r="AK41" i="14"/>
  <c r="AK58" i="14"/>
  <c r="AM6" i="14"/>
  <c r="AM22" i="14"/>
  <c r="AM38" i="14"/>
  <c r="AM55" i="14"/>
  <c r="AS49" i="14"/>
  <c r="AI64" i="14"/>
  <c r="AY48" i="14"/>
  <c r="BI45" i="14"/>
  <c r="AG51" i="14"/>
  <c r="AQ48" i="14"/>
  <c r="AU41" i="14"/>
  <c r="AY35" i="14"/>
  <c r="BC29" i="14"/>
  <c r="BE67" i="14"/>
  <c r="BG68" i="14"/>
  <c r="BK6" i="14"/>
  <c r="BK63" i="14"/>
  <c r="AG30" i="14"/>
  <c r="AI35" i="14"/>
  <c r="AK53" i="14"/>
  <c r="AO14" i="14"/>
  <c r="AQ27" i="14"/>
  <c r="AS40" i="14"/>
  <c r="AW2" i="14"/>
  <c r="AY11" i="14"/>
  <c r="BA24" i="14"/>
  <c r="BC54" i="14"/>
  <c r="BE51" i="14"/>
  <c r="BG48" i="14"/>
  <c r="BI53" i="14"/>
  <c r="BK47" i="14"/>
  <c r="AG3" i="14"/>
  <c r="AG19" i="14"/>
  <c r="AG35" i="14"/>
  <c r="AG52" i="14"/>
  <c r="AG68" i="14"/>
  <c r="AI16" i="14"/>
  <c r="AI32" i="14"/>
  <c r="AI49" i="14"/>
  <c r="AI65" i="14"/>
  <c r="AK13" i="14"/>
  <c r="AK29" i="14"/>
  <c r="AK46" i="14"/>
  <c r="AK62" i="14"/>
  <c r="AM10" i="14"/>
  <c r="AM26" i="14"/>
  <c r="AM42" i="14"/>
  <c r="AM59" i="14"/>
  <c r="AI7" i="14"/>
  <c r="AW42" i="14"/>
  <c r="AM62" i="14"/>
  <c r="BC41" i="14"/>
  <c r="BK55" i="14"/>
  <c r="AI60" i="14"/>
  <c r="AQ64" i="14"/>
  <c r="AU58" i="14"/>
  <c r="AY52" i="14"/>
  <c r="BC50" i="14"/>
  <c r="BG7" i="14"/>
  <c r="BI24" i="14"/>
  <c r="BK18" i="14"/>
  <c r="AG42" i="14"/>
  <c r="AI52" i="14"/>
  <c r="AM17" i="14"/>
  <c r="AO30" i="14"/>
  <c r="AQ44" i="14"/>
  <c r="AU5" i="14"/>
  <c r="AW14" i="14"/>
  <c r="AY31" i="14"/>
  <c r="BA57" i="14"/>
  <c r="BE2" i="14"/>
  <c r="BE63" i="14"/>
  <c r="BI4" i="14"/>
  <c r="BI65" i="14"/>
  <c r="BK59" i="14"/>
  <c r="AG7" i="14"/>
  <c r="AG23" i="14"/>
  <c r="AG39" i="14"/>
  <c r="AG56" i="14"/>
  <c r="AI4" i="14"/>
  <c r="AI20" i="14"/>
  <c r="AI36" i="14"/>
  <c r="AI53" i="14"/>
  <c r="AI69" i="14"/>
  <c r="AK17" i="14"/>
  <c r="AK33" i="14"/>
  <c r="AK50" i="14"/>
  <c r="AK66" i="14"/>
  <c r="AM14" i="14"/>
  <c r="AM30" i="14"/>
  <c r="AM47" i="14"/>
  <c r="AK65" i="14"/>
  <c r="BA36" i="14"/>
  <c r="AQ56" i="14"/>
  <c r="BE59" i="14"/>
  <c r="AM5" i="14"/>
  <c r="AS45" i="14"/>
  <c r="AW38" i="14"/>
  <c r="BA32" i="14"/>
  <c r="BE22" i="14"/>
  <c r="BG44" i="14"/>
  <c r="BI36" i="14"/>
  <c r="BK26" i="14"/>
  <c r="AG2" i="14"/>
  <c r="AG55" i="14"/>
  <c r="AK20" i="14"/>
  <c r="AM33" i="14"/>
  <c r="AO47" i="14"/>
  <c r="AS8" i="14"/>
  <c r="AU21" i="14"/>
  <c r="AW30" i="14"/>
  <c r="AY64" i="14"/>
  <c r="BC5" i="14"/>
  <c r="BE14" i="14"/>
  <c r="BG23" i="14"/>
  <c r="BI16" i="14"/>
  <c r="BK10" i="14"/>
  <c r="AG44" i="14"/>
  <c r="AI40" i="14"/>
  <c r="AK37" i="14"/>
  <c r="AM34" i="14"/>
  <c r="AO3" i="14"/>
  <c r="AO19" i="14"/>
  <c r="AO35" i="14"/>
  <c r="AO52" i="14"/>
  <c r="AO68" i="14"/>
  <c r="AQ16" i="14"/>
  <c r="AQ32" i="14"/>
  <c r="AQ49" i="14"/>
  <c r="AQ65" i="14"/>
  <c r="AS13" i="14"/>
  <c r="AS29" i="14"/>
  <c r="AS46" i="14"/>
  <c r="AS62" i="14"/>
  <c r="AU10" i="14"/>
  <c r="AU26" i="14"/>
  <c r="AU42" i="14"/>
  <c r="AU59" i="14"/>
  <c r="AG12" i="14"/>
  <c r="AG28" i="14"/>
  <c r="AG45" i="14"/>
  <c r="AG13" i="14"/>
  <c r="AG29" i="14"/>
  <c r="AG46" i="14"/>
  <c r="AG62" i="14"/>
  <c r="AI10" i="14"/>
  <c r="AI26" i="14"/>
  <c r="AI42" i="14"/>
  <c r="AI59" i="14"/>
  <c r="AK7" i="14"/>
  <c r="AK23" i="14"/>
  <c r="AW3" i="14"/>
  <c r="AW19" i="14"/>
  <c r="AG65" i="14"/>
  <c r="AI13" i="14"/>
  <c r="AI29" i="14"/>
  <c r="AI46" i="14"/>
  <c r="AG60" i="14"/>
  <c r="AI57" i="14"/>
  <c r="AK54" i="14"/>
  <c r="AM51" i="14"/>
  <c r="AO7" i="14"/>
  <c r="AO23" i="14"/>
  <c r="AO39" i="14"/>
  <c r="AO56" i="14"/>
  <c r="AQ4" i="14"/>
  <c r="AQ20" i="14"/>
  <c r="AQ36" i="14"/>
  <c r="AQ53" i="14"/>
  <c r="AQ69" i="14"/>
  <c r="AS17" i="14"/>
  <c r="AS33" i="14"/>
  <c r="AS50" i="14"/>
  <c r="AS66" i="14"/>
  <c r="AU14" i="14"/>
  <c r="AU30" i="14"/>
  <c r="AU47" i="14"/>
  <c r="AU63" i="14"/>
  <c r="AG16" i="14"/>
  <c r="AG32" i="14"/>
  <c r="AG49" i="14"/>
  <c r="AG17" i="14"/>
  <c r="AG33" i="14"/>
  <c r="AG50" i="14"/>
  <c r="AG66" i="14"/>
  <c r="AI14" i="14"/>
  <c r="AI30" i="14"/>
  <c r="AI47" i="14"/>
  <c r="AI63" i="14"/>
  <c r="AK11" i="14"/>
  <c r="AK27" i="14"/>
  <c r="AW7" i="14"/>
  <c r="AG53" i="14"/>
  <c r="AG69" i="14"/>
  <c r="AI17" i="14"/>
  <c r="AI33" i="14"/>
  <c r="AI50" i="14"/>
  <c r="AI66" i="14"/>
  <c r="AG11" i="14"/>
  <c r="AI8" i="14"/>
  <c r="AK5" i="14"/>
  <c r="AM2" i="14"/>
  <c r="AM63" i="14"/>
  <c r="AO11" i="14"/>
  <c r="AO27" i="14"/>
  <c r="AO44" i="14"/>
  <c r="AO60" i="14"/>
  <c r="AQ8" i="14"/>
  <c r="AQ24" i="14"/>
  <c r="AQ40" i="14"/>
  <c r="AQ57" i="14"/>
  <c r="AS5" i="14"/>
  <c r="AS21" i="14"/>
  <c r="AS37" i="14"/>
  <c r="AS54" i="14"/>
  <c r="AU2" i="14"/>
  <c r="AU18" i="14"/>
  <c r="AU34" i="14"/>
  <c r="AU51" i="14"/>
  <c r="AG4" i="14"/>
  <c r="AG20" i="14"/>
  <c r="AG36" i="14"/>
  <c r="AG5" i="14"/>
  <c r="AG21" i="14"/>
  <c r="AG37" i="14"/>
  <c r="AG54" i="14"/>
  <c r="AI2" i="14"/>
  <c r="AI18" i="14"/>
  <c r="AI34" i="14"/>
  <c r="AI51" i="14"/>
  <c r="AI67" i="14"/>
  <c r="AK15" i="14"/>
  <c r="AK31" i="14"/>
  <c r="AW11" i="14"/>
  <c r="AG57" i="14"/>
  <c r="AI5" i="14"/>
  <c r="AI21" i="14"/>
  <c r="AI37" i="14"/>
  <c r="AI54" i="14"/>
  <c r="AK2" i="14"/>
  <c r="AG27" i="14"/>
  <c r="AI24" i="14"/>
  <c r="AK21" i="14"/>
  <c r="AM18" i="14"/>
  <c r="AM67" i="14"/>
  <c r="AO15" i="14"/>
  <c r="AO31" i="14"/>
  <c r="AO48" i="14"/>
  <c r="AO64" i="14"/>
  <c r="AQ12" i="14"/>
  <c r="AQ28" i="14"/>
  <c r="AQ45" i="14"/>
  <c r="AQ61" i="14"/>
  <c r="AS9" i="14"/>
  <c r="AS25" i="14"/>
  <c r="AS41" i="14"/>
  <c r="AS58" i="14"/>
  <c r="AU6" i="14"/>
  <c r="AU22" i="14"/>
  <c r="AU38" i="14"/>
  <c r="AU55" i="14"/>
  <c r="AG8" i="14"/>
  <c r="AG24" i="14"/>
  <c r="AG40" i="14"/>
  <c r="AG9" i="14"/>
  <c r="AG25" i="14"/>
  <c r="AG41" i="14"/>
  <c r="AG58" i="14"/>
  <c r="AI6" i="14"/>
  <c r="AI22" i="14"/>
  <c r="BK62" i="14"/>
  <c r="BK46" i="14"/>
  <c r="BK29" i="14"/>
  <c r="BK13" i="14"/>
  <c r="BI64" i="14"/>
  <c r="BI48" i="14"/>
  <c r="BI31" i="14"/>
  <c r="BI15" i="14"/>
  <c r="BG67" i="14"/>
  <c r="BG51" i="14"/>
  <c r="BG34" i="14"/>
  <c r="BG18" i="14"/>
  <c r="BG2" i="14"/>
  <c r="BE54" i="14"/>
  <c r="BE37" i="14"/>
  <c r="BE21" i="14"/>
  <c r="BE5" i="14"/>
  <c r="BC57" i="14"/>
  <c r="BC40" i="14"/>
  <c r="BC24" i="14"/>
  <c r="BC8" i="14"/>
  <c r="BK65" i="14"/>
  <c r="BK49" i="14"/>
  <c r="BK32" i="14"/>
  <c r="BK16" i="14"/>
  <c r="BI67" i="14"/>
  <c r="BI51" i="14"/>
  <c r="BI34" i="14"/>
  <c r="BI18" i="14"/>
  <c r="BI2" i="14"/>
  <c r="BG54" i="14"/>
  <c r="BG37" i="14"/>
  <c r="BG21" i="14"/>
  <c r="BG5" i="14"/>
  <c r="BE57" i="14"/>
  <c r="BE40" i="14"/>
  <c r="BE24" i="14"/>
  <c r="BE8" i="14"/>
  <c r="BC60" i="14"/>
  <c r="BC44" i="14"/>
  <c r="BC27" i="14"/>
  <c r="BC11" i="14"/>
  <c r="BA63" i="14"/>
  <c r="BK56" i="14"/>
  <c r="BK39" i="14"/>
  <c r="BK23" i="14"/>
  <c r="BK7" i="14"/>
  <c r="BI58" i="14"/>
  <c r="BI41" i="14"/>
  <c r="BI25" i="14"/>
  <c r="BI9" i="14"/>
  <c r="BG61" i="14"/>
  <c r="BG45" i="14"/>
  <c r="BG28" i="14"/>
  <c r="BG12" i="14"/>
  <c r="BE64" i="14"/>
  <c r="BA56" i="14"/>
  <c r="BA39" i="14"/>
  <c r="BA23" i="14"/>
  <c r="BA7" i="14"/>
  <c r="AY59" i="14"/>
  <c r="AY42" i="14"/>
  <c r="AY26" i="14"/>
  <c r="AY10" i="14"/>
  <c r="AW62" i="14"/>
  <c r="AW46" i="14"/>
  <c r="AW29" i="14"/>
  <c r="AW13" i="14"/>
  <c r="AU65" i="14"/>
  <c r="AU49" i="14"/>
  <c r="BA55" i="14"/>
  <c r="BA38" i="14"/>
  <c r="BA22" i="14"/>
  <c r="BA6" i="14"/>
  <c r="AY58" i="14"/>
  <c r="AY41" i="14"/>
  <c r="AY25" i="14"/>
  <c r="AY9" i="14"/>
  <c r="AW61" i="14"/>
  <c r="AW45" i="14"/>
  <c r="AW28" i="14"/>
  <c r="AW12" i="14"/>
  <c r="AU64" i="14"/>
  <c r="AU48" i="14"/>
  <c r="AU31" i="14"/>
  <c r="AU15" i="14"/>
  <c r="AS67" i="14"/>
  <c r="AS51" i="14"/>
  <c r="AS34" i="14"/>
  <c r="AS18" i="14"/>
  <c r="AS2" i="14"/>
  <c r="BE52" i="14"/>
  <c r="BE35" i="14"/>
  <c r="BE19" i="14"/>
  <c r="BE3" i="14"/>
  <c r="BC55" i="14"/>
  <c r="BC38" i="14"/>
  <c r="BC22" i="14"/>
  <c r="BC6" i="14"/>
  <c r="BA58" i="14"/>
  <c r="BA41" i="14"/>
  <c r="BA25" i="14"/>
  <c r="BA9" i="14"/>
  <c r="AY61" i="14"/>
  <c r="AY45" i="14"/>
  <c r="AY28" i="14"/>
  <c r="AY12" i="14"/>
  <c r="AW64" i="14"/>
  <c r="AW48" i="14"/>
  <c r="AW31" i="14"/>
  <c r="AU32" i="14"/>
  <c r="AU16" i="14"/>
  <c r="AS68" i="14"/>
  <c r="AS52" i="14"/>
  <c r="AS35" i="14"/>
  <c r="AS19" i="14"/>
  <c r="AS3" i="14"/>
  <c r="AQ55" i="14"/>
  <c r="AQ38" i="14"/>
  <c r="AQ22" i="14"/>
  <c r="AQ6" i="14"/>
  <c r="AO58" i="14"/>
  <c r="AO41" i="14"/>
  <c r="AO25" i="14"/>
  <c r="AO9" i="14"/>
  <c r="AM61" i="14"/>
  <c r="AM45" i="14"/>
  <c r="AM28" i="14"/>
  <c r="AM12" i="14"/>
  <c r="AK64" i="14"/>
  <c r="AK48" i="14"/>
  <c r="AQ54" i="14"/>
  <c r="AQ37" i="14"/>
  <c r="AQ21" i="14"/>
  <c r="AQ5" i="14"/>
  <c r="AO57" i="14"/>
  <c r="AO40" i="14"/>
  <c r="AO24" i="14"/>
  <c r="AO8" i="14"/>
  <c r="AM60" i="14"/>
  <c r="AM44" i="14"/>
  <c r="AM27" i="14"/>
  <c r="AM11" i="14"/>
  <c r="AK63" i="14"/>
  <c r="AK47" i="14"/>
  <c r="AK30" i="14"/>
  <c r="AK14" i="14"/>
  <c r="AI58" i="14"/>
  <c r="AG61" i="14"/>
  <c r="AK3" i="14"/>
  <c r="BK2" i="14"/>
  <c r="BK58" i="14"/>
  <c r="BK41" i="14"/>
  <c r="BK25" i="14"/>
  <c r="BK9" i="14"/>
  <c r="BI60" i="14"/>
  <c r="BI44" i="14"/>
  <c r="BI27" i="14"/>
  <c r="BI11" i="14"/>
  <c r="BG63" i="14"/>
  <c r="BG47" i="14"/>
  <c r="BG30" i="14"/>
  <c r="BG14" i="14"/>
  <c r="BE66" i="14"/>
  <c r="BE50" i="14"/>
  <c r="BE33" i="14"/>
  <c r="BE17" i="14"/>
  <c r="BC69" i="14"/>
  <c r="BC53" i="14"/>
  <c r="BC36" i="14"/>
  <c r="BC20" i="14"/>
  <c r="BC4" i="14"/>
  <c r="BK61" i="14"/>
  <c r="BK45" i="14"/>
  <c r="BK28" i="14"/>
  <c r="BK12" i="14"/>
  <c r="BI63" i="14"/>
  <c r="BI47" i="14"/>
  <c r="BI30" i="14"/>
  <c r="BI14" i="14"/>
  <c r="BG66" i="14"/>
  <c r="BG50" i="14"/>
  <c r="BG33" i="14"/>
  <c r="BG17" i="14"/>
  <c r="BE69" i="14"/>
  <c r="BE53" i="14"/>
  <c r="BE36" i="14"/>
  <c r="BE20" i="14"/>
  <c r="BE4" i="14"/>
  <c r="BC56" i="14"/>
  <c r="BC39" i="14"/>
  <c r="BC23" i="14"/>
  <c r="BC7" i="14"/>
  <c r="BK68" i="14"/>
  <c r="BK52" i="14"/>
  <c r="BK35" i="14"/>
  <c r="BK19" i="14"/>
  <c r="BK3" i="14"/>
  <c r="BI54" i="14"/>
  <c r="BI37" i="14"/>
  <c r="BI21" i="14"/>
  <c r="BI5" i="14"/>
  <c r="BG57" i="14"/>
  <c r="BG40" i="14"/>
  <c r="BG24" i="14"/>
  <c r="BG8" i="14"/>
  <c r="BE60" i="14"/>
  <c r="BA52" i="14"/>
  <c r="BA35" i="14"/>
  <c r="BA19" i="14"/>
  <c r="BA3" i="14"/>
  <c r="AY55" i="14"/>
  <c r="AY38" i="14"/>
  <c r="AY22" i="14"/>
  <c r="AY6" i="14"/>
  <c r="AW58" i="14"/>
  <c r="AW41" i="14"/>
  <c r="AW25" i="14"/>
  <c r="AW9" i="14"/>
  <c r="AU61" i="14"/>
  <c r="AU45" i="14"/>
  <c r="BA51" i="14"/>
  <c r="BA34" i="14"/>
  <c r="BA18" i="14"/>
  <c r="BA2" i="14"/>
  <c r="AY54" i="14"/>
  <c r="AY37" i="14"/>
  <c r="AY21" i="14"/>
  <c r="AY5" i="14"/>
  <c r="AW57" i="14"/>
  <c r="AW40" i="14"/>
  <c r="AW24" i="14"/>
  <c r="AW8" i="14"/>
  <c r="AU60" i="14"/>
  <c r="AU44" i="14"/>
  <c r="AU27" i="14"/>
  <c r="AU11" i="14"/>
  <c r="AS63" i="14"/>
  <c r="AS47" i="14"/>
  <c r="AS30" i="14"/>
  <c r="AS14" i="14"/>
  <c r="AQ66" i="14"/>
  <c r="BE48" i="14"/>
  <c r="BE31" i="14"/>
  <c r="BE15" i="14"/>
  <c r="BC67" i="14"/>
  <c r="BC51" i="14"/>
  <c r="BC34" i="14"/>
  <c r="BC18" i="14"/>
  <c r="BC2" i="14"/>
  <c r="BA54" i="14"/>
  <c r="BA37" i="14"/>
  <c r="BA21" i="14"/>
  <c r="BA5" i="14"/>
  <c r="AY57" i="14"/>
  <c r="AY40" i="14"/>
  <c r="AY24" i="14"/>
  <c r="AY8" i="14"/>
  <c r="AW60" i="14"/>
  <c r="AW44" i="14"/>
  <c r="AW27" i="14"/>
  <c r="AU28" i="14"/>
  <c r="AU12" i="14"/>
  <c r="AS64" i="14"/>
  <c r="AS48" i="14"/>
  <c r="AS31" i="14"/>
  <c r="AS15" i="14"/>
  <c r="AQ67" i="14"/>
  <c r="AQ51" i="14"/>
  <c r="AQ34" i="14"/>
  <c r="AQ18" i="14"/>
  <c r="AQ2" i="14"/>
  <c r="AO54" i="14"/>
  <c r="AO37" i="14"/>
  <c r="AO21" i="14"/>
  <c r="AO5" i="14"/>
  <c r="AM57" i="14"/>
  <c r="AM40" i="14"/>
  <c r="AM24" i="14"/>
  <c r="AM8" i="14"/>
  <c r="AK60" i="14"/>
  <c r="AK44" i="14"/>
  <c r="AQ50" i="14"/>
  <c r="AQ33" i="14"/>
  <c r="AQ17" i="14"/>
  <c r="AO69" i="14"/>
  <c r="AO53" i="14"/>
  <c r="AO36" i="14"/>
  <c r="AO20" i="14"/>
  <c r="AO4" i="14"/>
  <c r="AM56" i="14"/>
  <c r="AM39" i="14"/>
  <c r="AM23" i="14"/>
  <c r="AM7" i="14"/>
  <c r="AK59" i="14"/>
  <c r="AK42" i="14"/>
  <c r="AK26" i="14"/>
  <c r="AK10" i="14"/>
  <c r="AI41" i="14"/>
  <c r="AW15" i="14"/>
  <c r="AI55" i="14"/>
  <c r="BK69" i="14"/>
  <c r="BK54" i="14"/>
  <c r="BK37" i="14"/>
  <c r="BK21" i="14"/>
  <c r="BK5" i="14"/>
  <c r="BI56" i="14"/>
  <c r="BI39" i="14"/>
  <c r="BI23" i="14"/>
  <c r="BI7" i="14"/>
  <c r="BG59" i="14"/>
  <c r="BG42" i="14"/>
  <c r="BG26" i="14"/>
  <c r="BG10" i="14"/>
  <c r="BE62" i="14"/>
  <c r="BE46" i="14"/>
  <c r="BE29" i="14"/>
  <c r="BE13" i="14"/>
  <c r="BC65" i="14"/>
  <c r="BC49" i="14"/>
  <c r="BC32" i="14"/>
  <c r="BC16" i="14"/>
  <c r="BA68" i="14"/>
  <c r="BK57" i="14"/>
  <c r="BK40" i="14"/>
  <c r="BK24" i="14"/>
  <c r="BK8" i="14"/>
  <c r="BI59" i="14"/>
  <c r="BI42" i="14"/>
  <c r="BI26" i="14"/>
  <c r="BI10" i="14"/>
  <c r="BG62" i="14"/>
  <c r="BG46" i="14"/>
  <c r="BG29" i="14"/>
  <c r="BG13" i="14"/>
  <c r="BE65" i="14"/>
  <c r="BE49" i="14"/>
  <c r="BE32" i="14"/>
  <c r="BE16" i="14"/>
  <c r="BC68" i="14"/>
  <c r="BC52" i="14"/>
  <c r="BC35" i="14"/>
  <c r="BC19" i="14"/>
  <c r="BC3" i="14"/>
  <c r="BK64" i="14"/>
  <c r="BK48" i="14"/>
  <c r="BK31" i="14"/>
  <c r="BK15" i="14"/>
  <c r="BI66" i="14"/>
  <c r="BI50" i="14"/>
  <c r="BI33" i="14"/>
  <c r="BI17" i="14"/>
  <c r="BG69" i="14"/>
  <c r="BG53" i="14"/>
  <c r="BG36" i="14"/>
  <c r="BG20" i="14"/>
  <c r="BG4" i="14"/>
  <c r="BE56" i="14"/>
  <c r="BA48" i="14"/>
  <c r="BA31" i="14"/>
  <c r="BA15" i="14"/>
  <c r="AY67" i="14"/>
  <c r="AY51" i="14"/>
  <c r="AY34" i="14"/>
  <c r="AY18" i="14"/>
  <c r="AY2" i="14"/>
  <c r="AW54" i="14"/>
  <c r="AW37" i="14"/>
  <c r="AW21" i="14"/>
  <c r="AW5" i="14"/>
  <c r="AU57" i="14"/>
  <c r="AU40" i="14"/>
  <c r="BA47" i="14"/>
  <c r="BA30" i="14"/>
  <c r="BA14" i="14"/>
  <c r="AY66" i="14"/>
  <c r="AY50" i="14"/>
  <c r="AY33" i="14"/>
  <c r="AY17" i="14"/>
  <c r="AW69" i="14"/>
  <c r="AW53" i="14"/>
  <c r="AW36" i="14"/>
  <c r="AW20" i="14"/>
  <c r="AW4" i="14"/>
  <c r="AU56" i="14"/>
  <c r="AU39" i="14"/>
  <c r="AU23" i="14"/>
  <c r="AU7" i="14"/>
  <c r="AS59" i="14"/>
  <c r="AS42" i="14"/>
  <c r="AS26" i="14"/>
  <c r="AS10" i="14"/>
  <c r="AQ62" i="14"/>
  <c r="BE44" i="14"/>
  <c r="BE27" i="14"/>
  <c r="BE11" i="14"/>
  <c r="BC63" i="14"/>
  <c r="BC47" i="14"/>
  <c r="BC30" i="14"/>
  <c r="BC14" i="14"/>
  <c r="BA66" i="14"/>
  <c r="BA50" i="14"/>
  <c r="BA33" i="14"/>
  <c r="BA17" i="14"/>
  <c r="AY69" i="14"/>
  <c r="AY53" i="14"/>
  <c r="AY36" i="14"/>
  <c r="AY20" i="14"/>
  <c r="AY4" i="14"/>
  <c r="AW56" i="14"/>
  <c r="AW39" i="14"/>
  <c r="AW23" i="14"/>
  <c r="AU24" i="14"/>
  <c r="AU8" i="14"/>
  <c r="AS60" i="14"/>
  <c r="AS44" i="14"/>
  <c r="AS27" i="14"/>
  <c r="AS11" i="14"/>
  <c r="AQ63" i="14"/>
  <c r="AQ47" i="14"/>
  <c r="AQ30" i="14"/>
  <c r="AQ14" i="14"/>
  <c r="AO66" i="14"/>
  <c r="AO50" i="14"/>
  <c r="AO33" i="14"/>
  <c r="AO17" i="14"/>
  <c r="AM69" i="14"/>
  <c r="AM53" i="14"/>
  <c r="AM36" i="14"/>
  <c r="AM20" i="14"/>
  <c r="AM4" i="14"/>
  <c r="AK56" i="14"/>
  <c r="AK39" i="14"/>
  <c r="AQ46" i="14"/>
  <c r="AQ29" i="14"/>
  <c r="AQ13" i="14"/>
  <c r="AO65" i="14"/>
  <c r="AO49" i="14"/>
  <c r="AO32" i="14"/>
  <c r="AO16" i="14"/>
  <c r="AM68" i="14"/>
  <c r="AM52" i="14"/>
  <c r="AM35" i="14"/>
  <c r="AM19" i="14"/>
  <c r="AM3" i="14"/>
  <c r="AK55" i="14"/>
  <c r="AK38" i="14"/>
  <c r="AK22" i="14"/>
  <c r="AK6" i="14"/>
  <c r="AI25" i="14"/>
  <c r="AU67" i="14"/>
  <c r="AI38" i="14"/>
  <c r="E71" i="14"/>
  <c r="H49" i="4"/>
  <c r="I49" i="4"/>
  <c r="K49" i="4" s="1"/>
  <c r="I71" i="14" l="1"/>
  <c r="W71" i="14"/>
  <c r="S71" i="14"/>
  <c r="K71" i="14"/>
  <c r="AA71" i="14"/>
  <c r="AE71" i="14"/>
  <c r="O71" i="14"/>
  <c r="BL43" i="14"/>
  <c r="Q71" i="14"/>
  <c r="U71" i="14"/>
  <c r="M71" i="14"/>
  <c r="Y71" i="14"/>
  <c r="AC71" i="14"/>
  <c r="AI71" i="14"/>
  <c r="BL53" i="14"/>
  <c r="BL11" i="14"/>
  <c r="BL10" i="14"/>
  <c r="BL40" i="14"/>
  <c r="BL15" i="14"/>
  <c r="BL65" i="14"/>
  <c r="BL57" i="14"/>
  <c r="BL49" i="14"/>
  <c r="BM49" i="14" s="1"/>
  <c r="BL42" i="14"/>
  <c r="BL39" i="14"/>
  <c r="BL12" i="14"/>
  <c r="BL45" i="14"/>
  <c r="BL22" i="14"/>
  <c r="BL56" i="14"/>
  <c r="BL27" i="14"/>
  <c r="BL35" i="14"/>
  <c r="BL6" i="14"/>
  <c r="BN6" i="14" s="1"/>
  <c r="BC71" i="14"/>
  <c r="BL55" i="14"/>
  <c r="BL36" i="14"/>
  <c r="BL24" i="14"/>
  <c r="BL28" i="14"/>
  <c r="BL7" i="14"/>
  <c r="BL61" i="14"/>
  <c r="BL18" i="14"/>
  <c r="BL37" i="14"/>
  <c r="AQ71" i="14"/>
  <c r="BL58" i="14"/>
  <c r="BL64" i="14"/>
  <c r="BL44" i="14"/>
  <c r="BL34" i="14"/>
  <c r="BL21" i="14"/>
  <c r="BL5" i="14"/>
  <c r="BL30" i="14"/>
  <c r="BL51" i="14"/>
  <c r="BL47" i="14"/>
  <c r="BL66" i="14"/>
  <c r="BL67" i="14"/>
  <c r="BL63" i="14"/>
  <c r="BL26" i="14"/>
  <c r="BL41" i="14"/>
  <c r="BL60" i="14"/>
  <c r="BL25" i="14"/>
  <c r="BL52" i="14"/>
  <c r="BL50" i="14"/>
  <c r="BL3" i="14"/>
  <c r="BL9" i="14"/>
  <c r="BM9" i="14" s="1"/>
  <c r="BE71" i="14"/>
  <c r="BL2" i="14"/>
  <c r="AS71" i="14"/>
  <c r="BL69" i="14"/>
  <c r="AO71" i="14"/>
  <c r="AM71" i="14"/>
  <c r="AU71" i="14"/>
  <c r="BL20" i="14"/>
  <c r="BL17" i="14"/>
  <c r="BA71" i="14"/>
  <c r="BL48" i="14"/>
  <c r="BL33" i="14"/>
  <c r="BL31" i="14"/>
  <c r="BL19" i="14"/>
  <c r="BL16" i="14"/>
  <c r="BG71" i="14"/>
  <c r="BI71" i="14"/>
  <c r="BL8" i="14"/>
  <c r="BL68" i="14"/>
  <c r="BL59" i="14"/>
  <c r="BL54" i="14"/>
  <c r="BK71" i="14"/>
  <c r="AK71" i="14"/>
  <c r="BL14" i="14"/>
  <c r="BL46" i="14"/>
  <c r="AY71" i="14"/>
  <c r="BL4" i="14"/>
  <c r="AW71" i="14"/>
  <c r="BL32" i="14"/>
  <c r="BL38" i="14"/>
  <c r="BL62" i="14"/>
  <c r="BL23" i="14"/>
  <c r="BL13" i="14"/>
  <c r="AG71" i="14"/>
  <c r="BL29" i="14"/>
  <c r="BM43" i="14" l="1"/>
  <c r="BN43" i="14"/>
  <c r="BN49" i="14"/>
  <c r="BN9" i="14"/>
  <c r="BM6" i="14"/>
  <c r="BL71" i="14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4" i="4"/>
  <c r="J45" i="4"/>
  <c r="J46" i="4"/>
  <c r="J47" i="4"/>
  <c r="J48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9" i="4"/>
  <c r="J71" i="4" l="1"/>
  <c r="J73" i="4" s="1"/>
  <c r="C75" i="2" l="1"/>
  <c r="B20" i="8" l="1"/>
  <c r="A3" i="8" l="1"/>
  <c r="A2" i="8"/>
  <c r="M71" i="4" l="1"/>
  <c r="D63" i="4" l="1"/>
  <c r="D31" i="4"/>
  <c r="F31" i="4" l="1"/>
  <c r="I31" i="4" s="1"/>
  <c r="D31" i="14"/>
  <c r="F63" i="4"/>
  <c r="I63" i="4" s="1"/>
  <c r="D63" i="14"/>
  <c r="H63" i="4"/>
  <c r="H31" i="4"/>
  <c r="F31" i="14" l="1"/>
  <c r="BN31" i="14" s="1"/>
  <c r="BM31" i="14"/>
  <c r="F63" i="14"/>
  <c r="BN63" i="14" s="1"/>
  <c r="BM63" i="14"/>
  <c r="K31" i="4"/>
  <c r="K63" i="4"/>
  <c r="D44" i="4"/>
  <c r="D40" i="4"/>
  <c r="F40" i="4" l="1"/>
  <c r="I40" i="4" s="1"/>
  <c r="K40" i="4" s="1"/>
  <c r="D40" i="14"/>
  <c r="F44" i="4"/>
  <c r="I44" i="4" s="1"/>
  <c r="K44" i="4" s="1"/>
  <c r="D44" i="14"/>
  <c r="H44" i="4"/>
  <c r="H40" i="4"/>
  <c r="D2" i="4"/>
  <c r="D2" i="14" s="1"/>
  <c r="P78" i="12"/>
  <c r="O78" i="12"/>
  <c r="N78" i="12"/>
  <c r="M78" i="12"/>
  <c r="N75" i="12" s="1"/>
  <c r="L78" i="12"/>
  <c r="K78" i="12"/>
  <c r="L69" i="12" s="1"/>
  <c r="J78" i="12"/>
  <c r="I78" i="12"/>
  <c r="H78" i="12"/>
  <c r="G78" i="12"/>
  <c r="F76" i="12"/>
  <c r="E76" i="12"/>
  <c r="C76" i="12"/>
  <c r="K75" i="12"/>
  <c r="L75" i="12" s="1"/>
  <c r="O75" i="12" s="1"/>
  <c r="P75" i="12" s="1"/>
  <c r="D75" i="12"/>
  <c r="K74" i="12"/>
  <c r="D74" i="12"/>
  <c r="D73" i="12"/>
  <c r="N72" i="12"/>
  <c r="K72" i="12"/>
  <c r="D72" i="12"/>
  <c r="D76" i="12" s="1"/>
  <c r="F70" i="12"/>
  <c r="N69" i="12"/>
  <c r="D69" i="12"/>
  <c r="D68" i="12"/>
  <c r="N67" i="12"/>
  <c r="D67" i="12"/>
  <c r="D66" i="12"/>
  <c r="N65" i="12"/>
  <c r="N64" i="12"/>
  <c r="D64" i="12"/>
  <c r="D63" i="12"/>
  <c r="N62" i="12"/>
  <c r="N61" i="12"/>
  <c r="D61" i="12"/>
  <c r="L59" i="12"/>
  <c r="D59" i="12"/>
  <c r="N58" i="12"/>
  <c r="D58" i="12"/>
  <c r="L57" i="12"/>
  <c r="D57" i="12"/>
  <c r="N56" i="12"/>
  <c r="E56" i="12"/>
  <c r="C56" i="12"/>
  <c r="D56" i="12" s="1"/>
  <c r="L55" i="12"/>
  <c r="D55" i="12"/>
  <c r="N54" i="12"/>
  <c r="N53" i="12"/>
  <c r="D53" i="12"/>
  <c r="D51" i="12"/>
  <c r="N50" i="12"/>
  <c r="D50" i="12"/>
  <c r="D49" i="12"/>
  <c r="N48" i="12"/>
  <c r="D48" i="12"/>
  <c r="D47" i="12"/>
  <c r="N46" i="12"/>
  <c r="D46" i="12"/>
  <c r="D45" i="12"/>
  <c r="N44" i="12"/>
  <c r="D44" i="12"/>
  <c r="D43" i="12"/>
  <c r="N42" i="12"/>
  <c r="D42" i="12"/>
  <c r="D41" i="12"/>
  <c r="N40" i="12"/>
  <c r="D40" i="12"/>
  <c r="D39" i="12"/>
  <c r="N38" i="12"/>
  <c r="D38" i="12"/>
  <c r="D37" i="12"/>
  <c r="N36" i="12"/>
  <c r="D36" i="12"/>
  <c r="D35" i="12"/>
  <c r="N34" i="12"/>
  <c r="D34" i="12"/>
  <c r="D33" i="12"/>
  <c r="N32" i="12"/>
  <c r="D32" i="12"/>
  <c r="D31" i="12"/>
  <c r="N30" i="12"/>
  <c r="D30" i="12"/>
  <c r="D29" i="12"/>
  <c r="N28" i="12"/>
  <c r="N27" i="12"/>
  <c r="E27" i="12"/>
  <c r="E70" i="12" s="1"/>
  <c r="E78" i="12" s="1"/>
  <c r="C27" i="12"/>
  <c r="L26" i="12"/>
  <c r="D26" i="12"/>
  <c r="N25" i="12"/>
  <c r="D25" i="12"/>
  <c r="L24" i="12"/>
  <c r="D24" i="12"/>
  <c r="N23" i="12"/>
  <c r="D23" i="12"/>
  <c r="L22" i="12"/>
  <c r="D22" i="12"/>
  <c r="N21" i="12"/>
  <c r="D21" i="12"/>
  <c r="L20" i="12"/>
  <c r="D20" i="12"/>
  <c r="N19" i="12"/>
  <c r="D19" i="12"/>
  <c r="L18" i="12"/>
  <c r="D18" i="12"/>
  <c r="N17" i="12"/>
  <c r="D17" i="12"/>
  <c r="L16" i="12"/>
  <c r="D16" i="12"/>
  <c r="N15" i="12"/>
  <c r="D15" i="12"/>
  <c r="L14" i="12"/>
  <c r="D14" i="12"/>
  <c r="N13" i="12"/>
  <c r="D13" i="12"/>
  <c r="L12" i="12"/>
  <c r="D12" i="12"/>
  <c r="D70" i="12" s="1"/>
  <c r="F44" i="14" l="1"/>
  <c r="BN44" i="14" s="1"/>
  <c r="BM44" i="14"/>
  <c r="F40" i="14"/>
  <c r="BN40" i="14" s="1"/>
  <c r="BM40" i="14"/>
  <c r="F2" i="14"/>
  <c r="BN2" i="14" s="1"/>
  <c r="BM2" i="14"/>
  <c r="F2" i="4"/>
  <c r="I2" i="4" s="1"/>
  <c r="H2" i="4"/>
  <c r="F78" i="12"/>
  <c r="O69" i="12"/>
  <c r="P69" i="12" s="1"/>
  <c r="L66" i="12"/>
  <c r="L68" i="12"/>
  <c r="L29" i="12"/>
  <c r="L31" i="12"/>
  <c r="L33" i="12"/>
  <c r="L35" i="12"/>
  <c r="L37" i="12"/>
  <c r="L39" i="12"/>
  <c r="L41" i="12"/>
  <c r="L43" i="12"/>
  <c r="L45" i="12"/>
  <c r="L47" i="12"/>
  <c r="L49" i="12"/>
  <c r="L51" i="12"/>
  <c r="L60" i="12"/>
  <c r="L52" i="12"/>
  <c r="L63" i="12"/>
  <c r="C70" i="12"/>
  <c r="C78" i="12" s="1"/>
  <c r="D27" i="12"/>
  <c r="D78" i="12"/>
  <c r="L74" i="12"/>
  <c r="N12" i="12"/>
  <c r="O12" i="12" s="1"/>
  <c r="P12" i="12" s="1"/>
  <c r="L13" i="12"/>
  <c r="O13" i="12" s="1"/>
  <c r="P13" i="12" s="1"/>
  <c r="N16" i="12"/>
  <c r="O16" i="12" s="1"/>
  <c r="P16" i="12" s="1"/>
  <c r="L17" i="12"/>
  <c r="O17" i="12" s="1"/>
  <c r="P17" i="12" s="1"/>
  <c r="N20" i="12"/>
  <c r="O20" i="12" s="1"/>
  <c r="P20" i="12" s="1"/>
  <c r="L21" i="12"/>
  <c r="O21" i="12" s="1"/>
  <c r="P21" i="12" s="1"/>
  <c r="N24" i="12"/>
  <c r="O24" i="12" s="1"/>
  <c r="P24" i="12" s="1"/>
  <c r="L25" i="12"/>
  <c r="O25" i="12" s="1"/>
  <c r="P25" i="12" s="1"/>
  <c r="L27" i="12"/>
  <c r="O27" i="12" s="1"/>
  <c r="P27" i="12" s="1"/>
  <c r="L28" i="12"/>
  <c r="O28" i="12" s="1"/>
  <c r="P28" i="12" s="1"/>
  <c r="N31" i="12"/>
  <c r="O31" i="12" s="1"/>
  <c r="P31" i="12" s="1"/>
  <c r="L32" i="12"/>
  <c r="O32" i="12" s="1"/>
  <c r="P32" i="12" s="1"/>
  <c r="N35" i="12"/>
  <c r="L36" i="12"/>
  <c r="O36" i="12" s="1"/>
  <c r="P36" i="12" s="1"/>
  <c r="N39" i="12"/>
  <c r="O39" i="12" s="1"/>
  <c r="P39" i="12" s="1"/>
  <c r="L40" i="12"/>
  <c r="O40" i="12" s="1"/>
  <c r="P40" i="12" s="1"/>
  <c r="N43" i="12"/>
  <c r="L44" i="12"/>
  <c r="O44" i="12" s="1"/>
  <c r="P44" i="12" s="1"/>
  <c r="N47" i="12"/>
  <c r="O47" i="12" s="1"/>
  <c r="P47" i="12" s="1"/>
  <c r="L48" i="12"/>
  <c r="O48" i="12" s="1"/>
  <c r="P48" i="12" s="1"/>
  <c r="N51" i="12"/>
  <c r="N52" i="12"/>
  <c r="O52" i="12" s="1"/>
  <c r="P52" i="12" s="1"/>
  <c r="L53" i="12"/>
  <c r="O53" i="12" s="1"/>
  <c r="P53" i="12" s="1"/>
  <c r="L54" i="12"/>
  <c r="O54" i="12" s="1"/>
  <c r="P54" i="12" s="1"/>
  <c r="L56" i="12"/>
  <c r="O56" i="12" s="1"/>
  <c r="P56" i="12" s="1"/>
  <c r="N59" i="12"/>
  <c r="O59" i="12" s="1"/>
  <c r="P59" i="12" s="1"/>
  <c r="N60" i="12"/>
  <c r="O60" i="12" s="1"/>
  <c r="P60" i="12" s="1"/>
  <c r="L61" i="12"/>
  <c r="O61" i="12" s="1"/>
  <c r="P61" i="12" s="1"/>
  <c r="L62" i="12"/>
  <c r="O62" i="12" s="1"/>
  <c r="P62" i="12" s="1"/>
  <c r="N66" i="12"/>
  <c r="O66" i="12" s="1"/>
  <c r="P66" i="12" s="1"/>
  <c r="L67" i="12"/>
  <c r="O67" i="12" s="1"/>
  <c r="P67" i="12" s="1"/>
  <c r="L72" i="12"/>
  <c r="O72" i="12" s="1"/>
  <c r="P72" i="12" s="1"/>
  <c r="N74" i="12"/>
  <c r="N14" i="12"/>
  <c r="O14" i="12" s="1"/>
  <c r="P14" i="12" s="1"/>
  <c r="L15" i="12"/>
  <c r="O15" i="12" s="1"/>
  <c r="P15" i="12" s="1"/>
  <c r="N18" i="12"/>
  <c r="O18" i="12" s="1"/>
  <c r="P18" i="12" s="1"/>
  <c r="L19" i="12"/>
  <c r="O19" i="12" s="1"/>
  <c r="P19" i="12" s="1"/>
  <c r="N22" i="12"/>
  <c r="O22" i="12" s="1"/>
  <c r="P22" i="12" s="1"/>
  <c r="L23" i="12"/>
  <c r="O23" i="12" s="1"/>
  <c r="P23" i="12" s="1"/>
  <c r="N26" i="12"/>
  <c r="O26" i="12" s="1"/>
  <c r="P26" i="12" s="1"/>
  <c r="N29" i="12"/>
  <c r="O29" i="12" s="1"/>
  <c r="P29" i="12" s="1"/>
  <c r="L30" i="12"/>
  <c r="O30" i="12" s="1"/>
  <c r="P30" i="12" s="1"/>
  <c r="N33" i="12"/>
  <c r="O33" i="12" s="1"/>
  <c r="P33" i="12" s="1"/>
  <c r="L34" i="12"/>
  <c r="O34" i="12" s="1"/>
  <c r="P34" i="12" s="1"/>
  <c r="N37" i="12"/>
  <c r="O37" i="12" s="1"/>
  <c r="P37" i="12" s="1"/>
  <c r="L38" i="12"/>
  <c r="O38" i="12" s="1"/>
  <c r="P38" i="12" s="1"/>
  <c r="N41" i="12"/>
  <c r="O41" i="12" s="1"/>
  <c r="P41" i="12" s="1"/>
  <c r="L42" i="12"/>
  <c r="O42" i="12" s="1"/>
  <c r="P42" i="12" s="1"/>
  <c r="N45" i="12"/>
  <c r="O45" i="12" s="1"/>
  <c r="P45" i="12" s="1"/>
  <c r="L46" i="12"/>
  <c r="O46" i="12" s="1"/>
  <c r="P46" i="12" s="1"/>
  <c r="N49" i="12"/>
  <c r="O49" i="12" s="1"/>
  <c r="P49" i="12" s="1"/>
  <c r="L50" i="12"/>
  <c r="O50" i="12" s="1"/>
  <c r="P50" i="12" s="1"/>
  <c r="N55" i="12"/>
  <c r="O55" i="12" s="1"/>
  <c r="P55" i="12" s="1"/>
  <c r="N57" i="12"/>
  <c r="O57" i="12" s="1"/>
  <c r="P57" i="12" s="1"/>
  <c r="L58" i="12"/>
  <c r="O58" i="12" s="1"/>
  <c r="P58" i="12" s="1"/>
  <c r="N63" i="12"/>
  <c r="O63" i="12" s="1"/>
  <c r="P63" i="12" s="1"/>
  <c r="L64" i="12"/>
  <c r="O64" i="12" s="1"/>
  <c r="P64" i="12" s="1"/>
  <c r="L65" i="12"/>
  <c r="O65" i="12" s="1"/>
  <c r="P65" i="12" s="1"/>
  <c r="N68" i="12"/>
  <c r="O68" i="12" s="1"/>
  <c r="P68" i="12" s="1"/>
  <c r="O51" i="12" l="1"/>
  <c r="P51" i="12" s="1"/>
  <c r="O43" i="12"/>
  <c r="P43" i="12" s="1"/>
  <c r="O35" i="12"/>
  <c r="P35" i="12" s="1"/>
  <c r="O74" i="12"/>
  <c r="P74" i="12" s="1"/>
  <c r="B6" i="8" l="1"/>
  <c r="A6" i="8" l="1"/>
  <c r="G71" i="4" l="1"/>
  <c r="A4" i="8" l="1"/>
  <c r="A7" i="8" s="1"/>
  <c r="B3" i="8"/>
  <c r="D17" i="4"/>
  <c r="D18" i="4"/>
  <c r="D19" i="4"/>
  <c r="D3" i="4"/>
  <c r="D4" i="4"/>
  <c r="D5" i="4"/>
  <c r="F6" i="4"/>
  <c r="D7" i="4"/>
  <c r="D8" i="4"/>
  <c r="D10" i="4"/>
  <c r="D11" i="4"/>
  <c r="D12" i="4"/>
  <c r="D13" i="4"/>
  <c r="D14" i="4"/>
  <c r="D15" i="4"/>
  <c r="D16" i="4"/>
  <c r="D20" i="4"/>
  <c r="D21" i="4"/>
  <c r="D22" i="4"/>
  <c r="D23" i="4"/>
  <c r="D24" i="4"/>
  <c r="D25" i="4"/>
  <c r="D26" i="4"/>
  <c r="D27" i="4"/>
  <c r="D28" i="4"/>
  <c r="D29" i="4"/>
  <c r="D30" i="4"/>
  <c r="D32" i="4"/>
  <c r="D33" i="4"/>
  <c r="D34" i="4"/>
  <c r="D35" i="4"/>
  <c r="D36" i="4"/>
  <c r="D37" i="4"/>
  <c r="D38" i="4"/>
  <c r="D39" i="4"/>
  <c r="D41" i="4"/>
  <c r="D42" i="4"/>
  <c r="D45" i="4"/>
  <c r="D46" i="4"/>
  <c r="D47" i="4"/>
  <c r="D48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4" i="4"/>
  <c r="D65" i="4"/>
  <c r="D66" i="4"/>
  <c r="D66" i="14" s="1"/>
  <c r="D67" i="4"/>
  <c r="D68" i="4"/>
  <c r="D69" i="4"/>
  <c r="F62" i="4" l="1"/>
  <c r="I62" i="4" s="1"/>
  <c r="D62" i="14"/>
  <c r="F54" i="4"/>
  <c r="I54" i="4" s="1"/>
  <c r="D54" i="14"/>
  <c r="F45" i="4"/>
  <c r="D45" i="14"/>
  <c r="F34" i="4"/>
  <c r="D34" i="14"/>
  <c r="F25" i="4"/>
  <c r="I25" i="4" s="1"/>
  <c r="D25" i="14"/>
  <c r="F14" i="4"/>
  <c r="D14" i="14"/>
  <c r="F5" i="4"/>
  <c r="D5" i="14"/>
  <c r="F68" i="4"/>
  <c r="D68" i="14"/>
  <c r="F61" i="4"/>
  <c r="I61" i="4" s="1"/>
  <c r="D61" i="14"/>
  <c r="F53" i="4"/>
  <c r="I53" i="4" s="1"/>
  <c r="K53" i="4" s="1"/>
  <c r="D53" i="14"/>
  <c r="F42" i="4"/>
  <c r="I42" i="4" s="1"/>
  <c r="D42" i="14"/>
  <c r="F33" i="4"/>
  <c r="D33" i="14"/>
  <c r="F24" i="4"/>
  <c r="I24" i="4" s="1"/>
  <c r="D24" i="14"/>
  <c r="F13" i="4"/>
  <c r="I13" i="4" s="1"/>
  <c r="K13" i="4" s="1"/>
  <c r="D13" i="14"/>
  <c r="F4" i="4"/>
  <c r="I4" i="4" s="1"/>
  <c r="D4" i="14"/>
  <c r="F69" i="4"/>
  <c r="D69" i="14"/>
  <c r="F60" i="4"/>
  <c r="I60" i="4" s="1"/>
  <c r="D60" i="14"/>
  <c r="F52" i="4"/>
  <c r="I52" i="4" s="1"/>
  <c r="D52" i="14"/>
  <c r="F41" i="4"/>
  <c r="I41" i="4" s="1"/>
  <c r="D41" i="14"/>
  <c r="F32" i="4"/>
  <c r="D32" i="14"/>
  <c r="F23" i="4"/>
  <c r="I23" i="4" s="1"/>
  <c r="D23" i="14"/>
  <c r="F12" i="4"/>
  <c r="I12" i="4" s="1"/>
  <c r="D12" i="14"/>
  <c r="F3" i="4"/>
  <c r="I3" i="4" s="1"/>
  <c r="D3" i="14"/>
  <c r="F59" i="4"/>
  <c r="D59" i="14"/>
  <c r="F51" i="4"/>
  <c r="I51" i="4" s="1"/>
  <c r="K51" i="4" s="1"/>
  <c r="D51" i="14"/>
  <c r="F39" i="4"/>
  <c r="I39" i="4" s="1"/>
  <c r="K39" i="4" s="1"/>
  <c r="D39" i="14"/>
  <c r="F30" i="4"/>
  <c r="D30" i="14"/>
  <c r="F22" i="4"/>
  <c r="D22" i="14"/>
  <c r="F11" i="4"/>
  <c r="I11" i="4" s="1"/>
  <c r="K11" i="4" s="1"/>
  <c r="D11" i="14"/>
  <c r="F19" i="4"/>
  <c r="I19" i="4" s="1"/>
  <c r="D19" i="14"/>
  <c r="F67" i="4"/>
  <c r="D67" i="14"/>
  <c r="F58" i="4"/>
  <c r="D58" i="14"/>
  <c r="F50" i="4"/>
  <c r="I50" i="4" s="1"/>
  <c r="K50" i="4" s="1"/>
  <c r="D50" i="14"/>
  <c r="F38" i="4"/>
  <c r="I38" i="4" s="1"/>
  <c r="K38" i="4" s="1"/>
  <c r="D38" i="14"/>
  <c r="F29" i="4"/>
  <c r="D29" i="14"/>
  <c r="F21" i="4"/>
  <c r="D21" i="14"/>
  <c r="F10" i="4"/>
  <c r="I10" i="4" s="1"/>
  <c r="K10" i="4" s="1"/>
  <c r="D10" i="14"/>
  <c r="F18" i="4"/>
  <c r="I18" i="4" s="1"/>
  <c r="K18" i="4" s="1"/>
  <c r="D18" i="14"/>
  <c r="F66" i="14"/>
  <c r="BN66" i="14" s="1"/>
  <c r="BM66" i="14"/>
  <c r="F57" i="4"/>
  <c r="D57" i="14"/>
  <c r="F48" i="4"/>
  <c r="I48" i="4" s="1"/>
  <c r="D48" i="14"/>
  <c r="F37" i="4"/>
  <c r="I37" i="4" s="1"/>
  <c r="D37" i="14"/>
  <c r="F28" i="4"/>
  <c r="I28" i="4" s="1"/>
  <c r="K28" i="4" s="1"/>
  <c r="D28" i="14"/>
  <c r="F20" i="4"/>
  <c r="D20" i="14"/>
  <c r="F17" i="4"/>
  <c r="I17" i="4" s="1"/>
  <c r="K17" i="4" s="1"/>
  <c r="D17" i="14"/>
  <c r="F65" i="4"/>
  <c r="I65" i="4" s="1"/>
  <c r="K65" i="4" s="1"/>
  <c r="D65" i="14"/>
  <c r="F56" i="4"/>
  <c r="I56" i="4" s="1"/>
  <c r="K56" i="4" s="1"/>
  <c r="D56" i="14"/>
  <c r="F47" i="4"/>
  <c r="D47" i="14"/>
  <c r="F36" i="4"/>
  <c r="I36" i="4" s="1"/>
  <c r="K36" i="4" s="1"/>
  <c r="D36" i="14"/>
  <c r="F27" i="4"/>
  <c r="I27" i="4" s="1"/>
  <c r="K27" i="4" s="1"/>
  <c r="D27" i="14"/>
  <c r="F16" i="4"/>
  <c r="I16" i="4" s="1"/>
  <c r="K16" i="4" s="1"/>
  <c r="D16" i="14"/>
  <c r="F64" i="4"/>
  <c r="D64" i="14"/>
  <c r="F55" i="4"/>
  <c r="I55" i="4" s="1"/>
  <c r="K55" i="4" s="1"/>
  <c r="D55" i="14"/>
  <c r="F46" i="4"/>
  <c r="I46" i="4" s="1"/>
  <c r="D46" i="14"/>
  <c r="F35" i="4"/>
  <c r="I35" i="4" s="1"/>
  <c r="D35" i="14"/>
  <c r="F26" i="4"/>
  <c r="D26" i="14"/>
  <c r="F15" i="4"/>
  <c r="I15" i="4" s="1"/>
  <c r="D15" i="14"/>
  <c r="F8" i="4"/>
  <c r="D8" i="14"/>
  <c r="F7" i="4"/>
  <c r="D7" i="14"/>
  <c r="F66" i="4"/>
  <c r="I66" i="4" s="1"/>
  <c r="H66" i="4"/>
  <c r="I69" i="4"/>
  <c r="I47" i="4"/>
  <c r="K47" i="4" s="1"/>
  <c r="I32" i="4"/>
  <c r="I8" i="4"/>
  <c r="K8" i="4" s="1"/>
  <c r="I57" i="4"/>
  <c r="I68" i="4"/>
  <c r="I64" i="4"/>
  <c r="I59" i="4"/>
  <c r="I30" i="4"/>
  <c r="K30" i="4" s="1"/>
  <c r="I26" i="4"/>
  <c r="I22" i="4"/>
  <c r="K22" i="4" s="1"/>
  <c r="I7" i="4"/>
  <c r="I33" i="4"/>
  <c r="K33" i="4" s="1"/>
  <c r="I20" i="4"/>
  <c r="I9" i="4"/>
  <c r="I5" i="4"/>
  <c r="K5" i="4" s="1"/>
  <c r="I67" i="4"/>
  <c r="K67" i="4" s="1"/>
  <c r="I58" i="4"/>
  <c r="K58" i="4" s="1"/>
  <c r="I45" i="4"/>
  <c r="I34" i="4"/>
  <c r="I29" i="4"/>
  <c r="K29" i="4" s="1"/>
  <c r="I21" i="4"/>
  <c r="I14" i="4"/>
  <c r="I6" i="4"/>
  <c r="H57" i="4"/>
  <c r="H42" i="4"/>
  <c r="H33" i="4"/>
  <c r="H24" i="4"/>
  <c r="H69" i="4"/>
  <c r="H56" i="4"/>
  <c r="H47" i="4"/>
  <c r="H36" i="4"/>
  <c r="H23" i="4"/>
  <c r="H12" i="4"/>
  <c r="H17" i="4"/>
  <c r="H64" i="4"/>
  <c r="H55" i="4"/>
  <c r="H51" i="4"/>
  <c r="H46" i="4"/>
  <c r="H39" i="4"/>
  <c r="H35" i="4"/>
  <c r="H30" i="4"/>
  <c r="H26" i="4"/>
  <c r="H22" i="4"/>
  <c r="H15" i="4"/>
  <c r="H11" i="4"/>
  <c r="H7" i="4"/>
  <c r="H3" i="4"/>
  <c r="H61" i="4"/>
  <c r="H53" i="4"/>
  <c r="H48" i="4"/>
  <c r="H37" i="4"/>
  <c r="H28" i="4"/>
  <c r="H20" i="4"/>
  <c r="H13" i="4"/>
  <c r="H5" i="4"/>
  <c r="H18" i="4"/>
  <c r="H65" i="4"/>
  <c r="H60" i="4"/>
  <c r="H52" i="4"/>
  <c r="H41" i="4"/>
  <c r="H32" i="4"/>
  <c r="H27" i="4"/>
  <c r="H16" i="4"/>
  <c r="H8" i="4"/>
  <c r="H4" i="4"/>
  <c r="H68" i="4"/>
  <c r="H59" i="4"/>
  <c r="H67" i="4"/>
  <c r="H62" i="4"/>
  <c r="H58" i="4"/>
  <c r="H54" i="4"/>
  <c r="H50" i="4"/>
  <c r="H45" i="4"/>
  <c r="H38" i="4"/>
  <c r="H34" i="4"/>
  <c r="H29" i="4"/>
  <c r="H25" i="4"/>
  <c r="H21" i="4"/>
  <c r="H14" i="4"/>
  <c r="H10" i="4"/>
  <c r="H6" i="4"/>
  <c r="H19" i="4"/>
  <c r="D71" i="4"/>
  <c r="H71" i="4" l="1"/>
  <c r="H73" i="4" s="1"/>
  <c r="F26" i="14"/>
  <c r="BN26" i="14" s="1"/>
  <c r="BM26" i="14"/>
  <c r="F64" i="14"/>
  <c r="BN64" i="14" s="1"/>
  <c r="BM64" i="14"/>
  <c r="F47" i="14"/>
  <c r="BN47" i="14" s="1"/>
  <c r="BM47" i="14"/>
  <c r="F20" i="14"/>
  <c r="BN20" i="14" s="1"/>
  <c r="BM20" i="14"/>
  <c r="F57" i="14"/>
  <c r="BN57" i="14" s="1"/>
  <c r="BM57" i="14"/>
  <c r="F21" i="14"/>
  <c r="BN21" i="14" s="1"/>
  <c r="BM21" i="14"/>
  <c r="F58" i="14"/>
  <c r="BN58" i="14" s="1"/>
  <c r="BM58" i="14"/>
  <c r="F22" i="14"/>
  <c r="BN22" i="14" s="1"/>
  <c r="BM22" i="14"/>
  <c r="F59" i="14"/>
  <c r="BN59" i="14" s="1"/>
  <c r="BM59" i="14"/>
  <c r="F32" i="14"/>
  <c r="BN32" i="14" s="1"/>
  <c r="BM32" i="14"/>
  <c r="F69" i="14"/>
  <c r="BN69" i="14" s="1"/>
  <c r="BM69" i="14"/>
  <c r="F33" i="14"/>
  <c r="BN33" i="14" s="1"/>
  <c r="BM33" i="14"/>
  <c r="F68" i="14"/>
  <c r="BN68" i="14" s="1"/>
  <c r="BM68" i="14"/>
  <c r="F34" i="14"/>
  <c r="BN34" i="14" s="1"/>
  <c r="BM34" i="14"/>
  <c r="F35" i="14"/>
  <c r="BN35" i="14" s="1"/>
  <c r="BM35" i="14"/>
  <c r="F16" i="14"/>
  <c r="BN16" i="14" s="1"/>
  <c r="BM16" i="14"/>
  <c r="F56" i="14"/>
  <c r="BN56" i="14" s="1"/>
  <c r="BM56" i="14"/>
  <c r="F28" i="14"/>
  <c r="BN28" i="14" s="1"/>
  <c r="BM28" i="14"/>
  <c r="F29" i="14"/>
  <c r="BN29" i="14" s="1"/>
  <c r="BM29" i="14"/>
  <c r="F67" i="14"/>
  <c r="BN67" i="14" s="1"/>
  <c r="BM67" i="14"/>
  <c r="F30" i="14"/>
  <c r="BN30" i="14" s="1"/>
  <c r="BM30" i="14"/>
  <c r="F3" i="14"/>
  <c r="BN3" i="14" s="1"/>
  <c r="BM3" i="14"/>
  <c r="F41" i="14"/>
  <c r="BN41" i="14" s="1"/>
  <c r="BM41" i="14"/>
  <c r="F4" i="14"/>
  <c r="BN4" i="14" s="1"/>
  <c r="BM4" i="14"/>
  <c r="F42" i="14"/>
  <c r="BN42" i="14" s="1"/>
  <c r="BM42" i="14"/>
  <c r="F5" i="14"/>
  <c r="BN5" i="14" s="1"/>
  <c r="BM5" i="14"/>
  <c r="F45" i="14"/>
  <c r="BN45" i="14" s="1"/>
  <c r="BM45" i="14"/>
  <c r="F46" i="14"/>
  <c r="BN46" i="14" s="1"/>
  <c r="BM46" i="14"/>
  <c r="F27" i="14"/>
  <c r="BN27" i="14" s="1"/>
  <c r="BM27" i="14"/>
  <c r="F65" i="14"/>
  <c r="BN65" i="14" s="1"/>
  <c r="BM65" i="14"/>
  <c r="F37" i="14"/>
  <c r="BN37" i="14" s="1"/>
  <c r="BM37" i="14"/>
  <c r="F18" i="14"/>
  <c r="BN18" i="14" s="1"/>
  <c r="BM18" i="14"/>
  <c r="F38" i="14"/>
  <c r="BN38" i="14" s="1"/>
  <c r="BM38" i="14"/>
  <c r="F19" i="14"/>
  <c r="BN19" i="14" s="1"/>
  <c r="BM19" i="14"/>
  <c r="F39" i="14"/>
  <c r="BN39" i="14" s="1"/>
  <c r="BM39" i="14"/>
  <c r="F12" i="14"/>
  <c r="BN12" i="14" s="1"/>
  <c r="BM12" i="14"/>
  <c r="F52" i="14"/>
  <c r="BN52" i="14" s="1"/>
  <c r="BM52" i="14"/>
  <c r="F13" i="14"/>
  <c r="BN13" i="14" s="1"/>
  <c r="BM13" i="14"/>
  <c r="F53" i="14"/>
  <c r="BN53" i="14" s="1"/>
  <c r="BM53" i="14"/>
  <c r="F14" i="14"/>
  <c r="BN14" i="14" s="1"/>
  <c r="BM14" i="14"/>
  <c r="F54" i="14"/>
  <c r="BN54" i="14" s="1"/>
  <c r="BM54" i="14"/>
  <c r="F15" i="14"/>
  <c r="BN15" i="14" s="1"/>
  <c r="BM15" i="14"/>
  <c r="F55" i="14"/>
  <c r="BN55" i="14" s="1"/>
  <c r="BM55" i="14"/>
  <c r="F36" i="14"/>
  <c r="BN36" i="14" s="1"/>
  <c r="BM36" i="14"/>
  <c r="F17" i="14"/>
  <c r="BN17" i="14" s="1"/>
  <c r="BM17" i="14"/>
  <c r="F48" i="14"/>
  <c r="BN48" i="14" s="1"/>
  <c r="BM48" i="14"/>
  <c r="F10" i="14"/>
  <c r="BN10" i="14" s="1"/>
  <c r="BM10" i="14"/>
  <c r="F50" i="14"/>
  <c r="BN50" i="14" s="1"/>
  <c r="BM50" i="14"/>
  <c r="F11" i="14"/>
  <c r="BN11" i="14" s="1"/>
  <c r="BM11" i="14"/>
  <c r="F51" i="14"/>
  <c r="BN51" i="14" s="1"/>
  <c r="BM51" i="14"/>
  <c r="F23" i="14"/>
  <c r="BN23" i="14" s="1"/>
  <c r="BM23" i="14"/>
  <c r="F60" i="14"/>
  <c r="BN60" i="14" s="1"/>
  <c r="BM60" i="14"/>
  <c r="F24" i="14"/>
  <c r="BN24" i="14" s="1"/>
  <c r="BM24" i="14"/>
  <c r="F61" i="14"/>
  <c r="BN61" i="14" s="1"/>
  <c r="BM61" i="14"/>
  <c r="F25" i="14"/>
  <c r="BN25" i="14" s="1"/>
  <c r="BM25" i="14"/>
  <c r="F62" i="14"/>
  <c r="BN62" i="14" s="1"/>
  <c r="BM62" i="14"/>
  <c r="F7" i="14"/>
  <c r="D71" i="14"/>
  <c r="BM7" i="14"/>
  <c r="F8" i="14"/>
  <c r="BN8" i="14" s="1"/>
  <c r="BM8" i="14"/>
  <c r="F72" i="4"/>
  <c r="K48" i="4"/>
  <c r="K12" i="4"/>
  <c r="K23" i="4"/>
  <c r="K32" i="4"/>
  <c r="K41" i="4"/>
  <c r="K52" i="4"/>
  <c r="K60" i="4"/>
  <c r="K69" i="4"/>
  <c r="K9" i="4"/>
  <c r="K20" i="4"/>
  <c r="K37" i="4"/>
  <c r="K57" i="4"/>
  <c r="K66" i="4"/>
  <c r="K24" i="4"/>
  <c r="K42" i="4"/>
  <c r="K61" i="4"/>
  <c r="K68" i="4"/>
  <c r="K14" i="4"/>
  <c r="K25" i="4"/>
  <c r="K45" i="4"/>
  <c r="K54" i="4"/>
  <c r="K62" i="4"/>
  <c r="K7" i="4"/>
  <c r="K15" i="4"/>
  <c r="K26" i="4"/>
  <c r="K35" i="4"/>
  <c r="K46" i="4"/>
  <c r="K59" i="4"/>
  <c r="K64" i="4"/>
  <c r="K19" i="4"/>
  <c r="K21" i="4"/>
  <c r="K4" i="4"/>
  <c r="K6" i="4"/>
  <c r="K34" i="4"/>
  <c r="D73" i="4"/>
  <c r="BM71" i="14" l="1"/>
  <c r="F71" i="14"/>
  <c r="BN7" i="14"/>
  <c r="BN71" i="14" s="1"/>
  <c r="K3" i="4"/>
  <c r="F71" i="4"/>
  <c r="F73" i="4" s="1"/>
  <c r="I71" i="4"/>
  <c r="E71" i="4"/>
  <c r="B2" i="8" s="1"/>
  <c r="B4" i="8" s="1"/>
  <c r="B7" i="8" s="1"/>
  <c r="B9" i="8" s="1"/>
  <c r="B22" i="8" s="1"/>
  <c r="K2" i="4" l="1"/>
  <c r="K71" i="4" s="1"/>
  <c r="E10" i="13" l="1"/>
  <c r="F10" i="13" s="1"/>
  <c r="J10" i="13" s="1"/>
  <c r="E12" i="13"/>
  <c r="F12" i="13" s="1"/>
  <c r="J12" i="13" s="1"/>
  <c r="E29" i="13"/>
  <c r="F29" i="13" s="1"/>
  <c r="J29" i="13" s="1"/>
  <c r="E34" i="13"/>
  <c r="F34" i="13" s="1"/>
  <c r="J34" i="13" s="1"/>
  <c r="E53" i="13"/>
  <c r="E58" i="13"/>
  <c r="F58" i="13" s="1"/>
  <c r="J58" i="13" s="1"/>
  <c r="E67" i="13"/>
  <c r="F67" i="13" s="1"/>
  <c r="J67" i="13" s="1"/>
  <c r="F53" i="13" l="1"/>
  <c r="J53" i="13" l="1"/>
  <c r="F19" i="13" l="1"/>
  <c r="J19" i="13" l="1"/>
  <c r="E14" i="13" l="1"/>
  <c r="F14" i="13" s="1"/>
  <c r="J14" i="13" s="1"/>
  <c r="E15" i="13"/>
  <c r="F15" i="13" s="1"/>
  <c r="J15" i="13" s="1"/>
  <c r="E16" i="13"/>
  <c r="F16" i="13" s="1"/>
  <c r="J16" i="13" s="1"/>
  <c r="E61" i="13"/>
  <c r="F61" i="13" s="1"/>
  <c r="J61" i="13" s="1"/>
  <c r="E6" i="13"/>
  <c r="F6" i="13" s="1"/>
  <c r="J6" i="13" s="1"/>
  <c r="E5" i="13"/>
  <c r="F5" i="13" l="1"/>
  <c r="J5" i="13" l="1"/>
  <c r="E60" i="13" l="1"/>
  <c r="E69" i="13"/>
  <c r="F69" i="13" s="1"/>
  <c r="J69" i="13" s="1"/>
  <c r="E36" i="13"/>
  <c r="F36" i="13" s="1"/>
  <c r="J36" i="13" s="1"/>
  <c r="E33" i="13"/>
  <c r="F33" i="13" s="1"/>
  <c r="J33" i="13" s="1"/>
  <c r="E28" i="13"/>
  <c r="F28" i="13" s="1"/>
  <c r="J28" i="13" s="1"/>
  <c r="E8" i="13"/>
  <c r="F8" i="13" s="1"/>
  <c r="J8" i="13" s="1"/>
  <c r="F60" i="13" l="1"/>
  <c r="E73" i="13"/>
  <c r="J60" i="13" l="1"/>
  <c r="F73" i="13"/>
  <c r="J73" i="13" l="1"/>
  <c r="E74" i="13"/>
  <c r="E75" i="13" s="1"/>
  <c r="L9" i="4" l="1"/>
  <c r="L49" i="4" l="1"/>
  <c r="L63" i="4" l="1"/>
  <c r="L31" i="4"/>
  <c r="L44" i="4" l="1"/>
  <c r="L40" i="4"/>
  <c r="L2" i="4" l="1"/>
  <c r="L66" i="4" l="1"/>
  <c r="L57" i="4"/>
  <c r="L42" i="4"/>
  <c r="L33" i="4"/>
  <c r="L24" i="4"/>
  <c r="L69" i="4"/>
  <c r="L56" i="4"/>
  <c r="L47" i="4"/>
  <c r="L36" i="4"/>
  <c r="L23" i="4"/>
  <c r="L12" i="4"/>
  <c r="L17" i="4"/>
  <c r="L64" i="4"/>
  <c r="L55" i="4"/>
  <c r="L51" i="4"/>
  <c r="L39" i="4"/>
  <c r="L35" i="4"/>
  <c r="L30" i="4"/>
  <c r="L26" i="4"/>
  <c r="L22" i="4"/>
  <c r="L15" i="4"/>
  <c r="L11" i="4"/>
  <c r="L7" i="4"/>
  <c r="L3" i="4"/>
  <c r="L61" i="4"/>
  <c r="L53" i="4"/>
  <c r="L48" i="4"/>
  <c r="L37" i="4"/>
  <c r="L28" i="4"/>
  <c r="L20" i="4"/>
  <c r="L13" i="4"/>
  <c r="L5" i="4"/>
  <c r="L18" i="4"/>
  <c r="L65" i="4"/>
  <c r="L60" i="4"/>
  <c r="L52" i="4"/>
  <c r="L41" i="4"/>
  <c r="L32" i="4"/>
  <c r="L27" i="4"/>
  <c r="L16" i="4"/>
  <c r="L8" i="4"/>
  <c r="L4" i="4"/>
  <c r="L59" i="4"/>
  <c r="L67" i="4"/>
  <c r="L62" i="4"/>
  <c r="L58" i="4"/>
  <c r="L54" i="4"/>
  <c r="L50" i="4"/>
  <c r="L45" i="4"/>
  <c r="L38" i="4"/>
  <c r="L34" i="4"/>
  <c r="L29" i="4"/>
  <c r="L25" i="4"/>
  <c r="L21" i="4"/>
  <c r="L14" i="4"/>
  <c r="L10" i="4"/>
  <c r="L6" i="4"/>
  <c r="L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Schneiderman, David</author>
    <author>moyle_r</author>
  </authors>
  <commentList>
    <comment ref="C2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E27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F28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2" authorId="1" shapeId="0" xr:uid="{00000000-0006-0000-0900-000004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Moved out of Centennial BOCES
</t>
        </r>
      </text>
    </comment>
    <comment ref="C54" authorId="1" shapeId="0" xr:uid="{00000000-0006-0000-0900-000005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Johnstown Milliken moved into own AU
</t>
        </r>
      </text>
    </comment>
    <comment ref="F55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6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Ealge Pulled out of Mtn BOCES</t>
        </r>
      </text>
    </comment>
    <comment ref="E56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
</t>
        </r>
      </text>
    </comment>
    <comment ref="C60" authorId="1" shapeId="0" xr:uid="{00000000-0006-0000-0900-000009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Fremont RE-2 from SC Boces
</t>
        </r>
      </text>
    </comment>
    <comment ref="C62" authorId="1" shapeId="0" xr:uid="{00000000-0006-0000-0900-00000A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D62" authorId="1" shapeId="0" xr:uid="{00000000-0006-0000-0900-00000B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C65" authorId="1" shapeId="0" xr:uid="{00000000-0006-0000-0900-00000C000000}">
      <text>
        <r>
          <rPr>
            <b/>
            <sz val="8"/>
            <color indexed="81"/>
            <rFont val="Tahoma"/>
            <family val="2"/>
          </rPr>
          <t xml:space="preserve">moyle_r:
Fremont RE-2 moved from SC to Pikes Peak
</t>
        </r>
      </text>
    </comment>
  </commentList>
</comments>
</file>

<file path=xl/sharedStrings.xml><?xml version="1.0" encoding="utf-8"?>
<sst xmlns="http://schemas.openxmlformats.org/spreadsheetml/2006/main" count="27091" uniqueCount="3588">
  <si>
    <t>ID</t>
  </si>
  <si>
    <t/>
  </si>
  <si>
    <t>Charter School Institute</t>
  </si>
  <si>
    <t>Department of Corrections</t>
  </si>
  <si>
    <t>Division of Youth Services</t>
  </si>
  <si>
    <t>1040</t>
  </si>
  <si>
    <t>0020</t>
  </si>
  <si>
    <t>0180</t>
  </si>
  <si>
    <t>0030</t>
  </si>
  <si>
    <t>0480</t>
  </si>
  <si>
    <t>0040</t>
  </si>
  <si>
    <t>1140</t>
  </si>
  <si>
    <t>9035</t>
  </si>
  <si>
    <t>0130</t>
  </si>
  <si>
    <t>1020</t>
  </si>
  <si>
    <t>1010</t>
  </si>
  <si>
    <t>0870</t>
  </si>
  <si>
    <t>0880</t>
  </si>
  <si>
    <t>0900</t>
  </si>
  <si>
    <t>0910</t>
  </si>
  <si>
    <t>9025</t>
  </si>
  <si>
    <t>0120</t>
  </si>
  <si>
    <t>1110</t>
  </si>
  <si>
    <t>2405</t>
  </si>
  <si>
    <t>1000</t>
  </si>
  <si>
    <t>3120</t>
  </si>
  <si>
    <t>1360</t>
  </si>
  <si>
    <t>0980</t>
  </si>
  <si>
    <t>1420</t>
  </si>
  <si>
    <t>3110</t>
  </si>
  <si>
    <t>1080</t>
  </si>
  <si>
    <t>0140</t>
  </si>
  <si>
    <t>0010</t>
  </si>
  <si>
    <t>2000</t>
  </si>
  <si>
    <t>2020</t>
  </si>
  <si>
    <t>2180</t>
  </si>
  <si>
    <t>9140</t>
  </si>
  <si>
    <t>9030</t>
  </si>
  <si>
    <t>9040</t>
  </si>
  <si>
    <t>9095</t>
  </si>
  <si>
    <t>9045</t>
  </si>
  <si>
    <t>1550</t>
  </si>
  <si>
    <t>2690</t>
  </si>
  <si>
    <t>2700</t>
  </si>
  <si>
    <t>9125</t>
  </si>
  <si>
    <t>0470</t>
  </si>
  <si>
    <t>9050</t>
  </si>
  <si>
    <t>9055</t>
  </si>
  <si>
    <t>9150</t>
  </si>
  <si>
    <t>0123</t>
  </si>
  <si>
    <t>9060</t>
  </si>
  <si>
    <t>9075</t>
  </si>
  <si>
    <t>1560</t>
  </si>
  <si>
    <t>9145</t>
  </si>
  <si>
    <t>9165</t>
  </si>
  <si>
    <t>1828</t>
  </si>
  <si>
    <t>3140</t>
  </si>
  <si>
    <t>0070</t>
  </si>
  <si>
    <t>0990</t>
  </si>
  <si>
    <t>3100</t>
  </si>
  <si>
    <t>80010</t>
  </si>
  <si>
    <t>66060</t>
  </si>
  <si>
    <t>66050</t>
  </si>
  <si>
    <t>66070</t>
  </si>
  <si>
    <t>66080</t>
  </si>
  <si>
    <t>1570</t>
  </si>
  <si>
    <t>01010</t>
  </si>
  <si>
    <t>Adams 1, Mapleton</t>
  </si>
  <si>
    <t>01020</t>
  </si>
  <si>
    <t>Adams 12, Northglenn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</si>
  <si>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</si>
  <si>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</si>
  <si>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</si>
  <si>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</si>
  <si>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</si>
  <si>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</si>
  <si>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</si>
  <si>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</si>
  <si>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</si>
  <si>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</si>
  <si>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</si>
  <si>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</si>
  <si>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</si>
  <si>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</si>
  <si>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</si>
  <si>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</si>
  <si>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</si>
  <si>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</si>
  <si>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</si>
  <si>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</si>
  <si>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</si>
  <si>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</si>
  <si>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</si>
  <si>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</si>
  <si>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EAGLE COUNTY RE 50J</t>
  </si>
  <si>
    <t>18010</t>
  </si>
  <si>
    <t>Douglas RE 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</si>
  <si>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</si>
  <si>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</si>
  <si>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</si>
  <si>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</si>
  <si>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</si>
  <si>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</si>
  <si>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</si>
  <si>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</si>
  <si>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</si>
  <si>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</si>
  <si>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</si>
  <si>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</si>
  <si>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</si>
  <si>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</si>
  <si>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</si>
  <si>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</si>
  <si>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</si>
  <si>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</si>
  <si>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</si>
  <si>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</si>
  <si>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</si>
  <si>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</si>
  <si>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</si>
  <si>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</si>
  <si>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</si>
  <si>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</si>
  <si>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</si>
  <si>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</si>
  <si>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</si>
  <si>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</si>
  <si>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</si>
  <si>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</si>
  <si>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</si>
  <si>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</si>
  <si>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</si>
  <si>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</si>
  <si>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</si>
  <si>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</si>
  <si>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</si>
  <si>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</si>
  <si>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</si>
  <si>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Pueblo (urban)</t>
  </si>
  <si>
    <t>51020</t>
  </si>
  <si>
    <t>Pueblo 70, Pueblo (rural)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</si>
  <si>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</si>
  <si>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</si>
  <si>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</si>
  <si>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</si>
  <si>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</si>
  <si>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</si>
  <si>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</si>
  <si>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</si>
  <si>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</si>
  <si>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</si>
  <si>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</si>
  <si>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</si>
  <si>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</si>
  <si>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</si>
  <si>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</si>
  <si>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</si>
  <si>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</si>
  <si>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</si>
  <si>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</si>
  <si>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</si>
  <si>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</si>
  <si>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</si>
  <si>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</si>
  <si>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</si>
  <si>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</si>
  <si>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</si>
  <si>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</si>
  <si>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</si>
  <si>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</si>
  <si>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</si>
  <si>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64203</t>
  </si>
  <si>
    <t>Centennial BOCES, La Salle</t>
  </si>
  <si>
    <t>64205</t>
  </si>
  <si>
    <t>Ute Pass BOCES, Woodland Park</t>
  </si>
  <si>
    <t>64213</t>
  </si>
  <si>
    <t>Rio Blanco BOCS, Rangely</t>
  </si>
  <si>
    <t xml:space="preserve">     Total Administrative Units</t>
  </si>
  <si>
    <t>STATE OPERATED PROGRAMS</t>
  </si>
  <si>
    <t>Colorado School for the Deaf and the Blind</t>
  </si>
  <si>
    <t>Colorado Mental Health Institute, Pueblo</t>
  </si>
  <si>
    <t xml:space="preserve">     Total State Operated Programs</t>
  </si>
  <si>
    <t xml:space="preserve">     GRAND TOTAL</t>
  </si>
  <si>
    <t>Allocation</t>
  </si>
  <si>
    <t>Distributions</t>
  </si>
  <si>
    <t>AU Code</t>
  </si>
  <si>
    <t>Disctrict Code</t>
  </si>
  <si>
    <t>Difference</t>
  </si>
  <si>
    <t>Correction</t>
  </si>
  <si>
    <t>Comments</t>
  </si>
  <si>
    <t>8001</t>
  </si>
  <si>
    <t>VC00000000069558</t>
  </si>
  <si>
    <t>VC00000000014422</t>
  </si>
  <si>
    <t>VC00000000014335</t>
  </si>
  <si>
    <t>VC00000000069674</t>
  </si>
  <si>
    <t>VC00000000013077</t>
  </si>
  <si>
    <t>CODEno</t>
  </si>
  <si>
    <t>CODEno-D</t>
  </si>
  <si>
    <t>Name1</t>
  </si>
  <si>
    <t>County</t>
  </si>
  <si>
    <t>FEINno</t>
  </si>
  <si>
    <t>Warrant Vendor ID</t>
  </si>
  <si>
    <t>Address ID</t>
  </si>
  <si>
    <t>Object Code</t>
  </si>
  <si>
    <t>m_name</t>
  </si>
  <si>
    <t>contact</t>
  </si>
  <si>
    <t>title</t>
  </si>
  <si>
    <t>add1</t>
  </si>
  <si>
    <t>city</t>
  </si>
  <si>
    <t>st</t>
  </si>
  <si>
    <t>zip</t>
  </si>
  <si>
    <t>0010-D</t>
  </si>
  <si>
    <t>Mapleton 1</t>
  </si>
  <si>
    <t>ADAMS</t>
  </si>
  <si>
    <t>846000817</t>
  </si>
  <si>
    <t>VC00000000014296</t>
  </si>
  <si>
    <t>CN001</t>
  </si>
  <si>
    <t>5171</t>
  </si>
  <si>
    <t>Adams County School District 1</t>
  </si>
  <si>
    <t>Ms.Diane Blumenschein</t>
  </si>
  <si>
    <t>Director of Special Education</t>
  </si>
  <si>
    <t>602 East 64th Avenue</t>
  </si>
  <si>
    <t>Denver</t>
  </si>
  <si>
    <t>CO</t>
  </si>
  <si>
    <t>80229</t>
  </si>
  <si>
    <t>0020-D</t>
  </si>
  <si>
    <t>Northglenn-Thornton 12</t>
  </si>
  <si>
    <t>846000822A</t>
  </si>
  <si>
    <t>VC00000000014297</t>
  </si>
  <si>
    <t>0030-D</t>
  </si>
  <si>
    <t>Adams 14</t>
  </si>
  <si>
    <t>846000823</t>
  </si>
  <si>
    <t>VC00000000014298</t>
  </si>
  <si>
    <t>Adams County School District 14</t>
  </si>
  <si>
    <t>Barb Mackenzie</t>
  </si>
  <si>
    <t>4720 East 69th Avenue</t>
  </si>
  <si>
    <t>Commerce City</t>
  </si>
  <si>
    <t>80022</t>
  </si>
  <si>
    <t>0040-D</t>
  </si>
  <si>
    <t>School District 27J</t>
  </si>
  <si>
    <t>846012304</t>
  </si>
  <si>
    <t>VC00000000014407</t>
  </si>
  <si>
    <t>Adams County School District 27J</t>
  </si>
  <si>
    <t>Ms. Eileen Burkhalter</t>
  </si>
  <si>
    <t>630 South 8th Avenue</t>
  </si>
  <si>
    <t>Brighton</t>
  </si>
  <si>
    <t>80601</t>
  </si>
  <si>
    <t>0050</t>
  </si>
  <si>
    <t>0050-D</t>
  </si>
  <si>
    <t>Bennett 29J</t>
  </si>
  <si>
    <t>846000834</t>
  </si>
  <si>
    <t>VC00000000014299</t>
  </si>
  <si>
    <t>0060</t>
  </si>
  <si>
    <t>0060-D</t>
  </si>
  <si>
    <t>Strasburg 31J</t>
  </si>
  <si>
    <t>846000836</t>
  </si>
  <si>
    <t>VC00000000014300</t>
  </si>
  <si>
    <t>0070-D</t>
  </si>
  <si>
    <t>Westminster 50</t>
  </si>
  <si>
    <t>846000839</t>
  </si>
  <si>
    <t>VC00000000014301</t>
  </si>
  <si>
    <t>Adams County School District 50</t>
  </si>
  <si>
    <t>Ms. Jackie Whittington</t>
  </si>
  <si>
    <t>4476 West 68th Avenue</t>
  </si>
  <si>
    <t>Westminster</t>
  </si>
  <si>
    <t>80030</t>
  </si>
  <si>
    <t>0075</t>
  </si>
  <si>
    <t>CSI-Animas HS</t>
  </si>
  <si>
    <t>840644739CSI</t>
  </si>
  <si>
    <t>5770</t>
  </si>
  <si>
    <t>0090</t>
  </si>
  <si>
    <t>NE BOCES-Akron HS</t>
  </si>
  <si>
    <t>840585537</t>
  </si>
  <si>
    <t>VC00000000061045</t>
  </si>
  <si>
    <t>0099</t>
  </si>
  <si>
    <t>Academy 360</t>
  </si>
  <si>
    <t>DENVER</t>
  </si>
  <si>
    <t>846001099</t>
  </si>
  <si>
    <t>VC00000000014308</t>
  </si>
  <si>
    <t>AD003</t>
  </si>
  <si>
    <t>0100</t>
  </si>
  <si>
    <t>0100-D</t>
  </si>
  <si>
    <t>Alamosa RE-11J</t>
  </si>
  <si>
    <t>ALAMOSA</t>
  </si>
  <si>
    <t>846011793</t>
  </si>
  <si>
    <t>VC00000000014390</t>
  </si>
  <si>
    <t>ALAMOSA RE-11J</t>
  </si>
  <si>
    <t>Jerry Stucky</t>
  </si>
  <si>
    <t>209 Victoria Ave.</t>
  </si>
  <si>
    <t>Alamosa</t>
  </si>
  <si>
    <t>81101</t>
  </si>
  <si>
    <t>Adams 12 Five Star Schools</t>
  </si>
  <si>
    <t>0110</t>
  </si>
  <si>
    <t>0110-D</t>
  </si>
  <si>
    <t>Sangre de Cristo RE-22J</t>
  </si>
  <si>
    <t>846012005</t>
  </si>
  <si>
    <t>VC00000000014398</t>
  </si>
  <si>
    <t>0114</t>
  </si>
  <si>
    <t>Alamosa SD-Ortega MS</t>
  </si>
  <si>
    <t>0120-D</t>
  </si>
  <si>
    <t>Englewood 1</t>
  </si>
  <si>
    <t>ARAPAHOE</t>
  </si>
  <si>
    <t>846000858</t>
  </si>
  <si>
    <t>VC00000000014302</t>
  </si>
  <si>
    <t>Arapahoe County School District 1</t>
  </si>
  <si>
    <t>Mrs. Joan E. Diedrich</t>
  </si>
  <si>
    <t>4101 South Bannock Street</t>
  </si>
  <si>
    <t>Englewood</t>
  </si>
  <si>
    <t>80110</t>
  </si>
  <si>
    <t>0123-D</t>
  </si>
  <si>
    <t>Sheridan 2</t>
  </si>
  <si>
    <t>840521403</t>
  </si>
  <si>
    <t>VC00000000017168</t>
  </si>
  <si>
    <t>CB001</t>
  </si>
  <si>
    <t>Arapahoe County School District 2</t>
  </si>
  <si>
    <t>Mr. Steven Kennedy</t>
  </si>
  <si>
    <t>P.O. Box 1198</t>
  </si>
  <si>
    <t>80150</t>
  </si>
  <si>
    <t>0130-D</t>
  </si>
  <si>
    <t>Cherry Creek 5</t>
  </si>
  <si>
    <t>846000861</t>
  </si>
  <si>
    <t>VC00000000014303</t>
  </si>
  <si>
    <t>Arapahoe County School District 5</t>
  </si>
  <si>
    <t>Dr. Anita Manning</t>
  </si>
  <si>
    <t>4700 South Yosemite</t>
  </si>
  <si>
    <t>Greenwood Village</t>
  </si>
  <si>
    <t>80111</t>
  </si>
  <si>
    <t>0130N</t>
  </si>
  <si>
    <t>VC00000000018244</t>
  </si>
  <si>
    <t>14270 E Briarwood</t>
  </si>
  <si>
    <t>Centennial</t>
  </si>
  <si>
    <t>80112</t>
  </si>
  <si>
    <t>0140-D</t>
  </si>
  <si>
    <t>Littleton 6</t>
  </si>
  <si>
    <t>846000862</t>
  </si>
  <si>
    <t>VC00000000014304</t>
  </si>
  <si>
    <t>Arapahoe County School District 6</t>
  </si>
  <si>
    <t>Ms. Lucinda Hundley</t>
  </si>
  <si>
    <t>5776 South Crocker Street</t>
  </si>
  <si>
    <t>Littleton</t>
  </si>
  <si>
    <t>80120</t>
  </si>
  <si>
    <t>0170</t>
  </si>
  <si>
    <t>0170-D</t>
  </si>
  <si>
    <t>Deer Trail 26J</t>
  </si>
  <si>
    <t>846000869</t>
  </si>
  <si>
    <t>VC00000000069556</t>
  </si>
  <si>
    <t>DEER TRAIL 26J</t>
  </si>
  <si>
    <t>Krista Rector</t>
  </si>
  <si>
    <t>P.O. Box 129</t>
  </si>
  <si>
    <t>Deer Trail</t>
  </si>
  <si>
    <t>80105</t>
  </si>
  <si>
    <t>0180-D</t>
  </si>
  <si>
    <t>Adams -Arapahoe 28J</t>
  </si>
  <si>
    <t>846000870</t>
  </si>
  <si>
    <t>CN005</t>
  </si>
  <si>
    <t>Adams/Arapahoe County School District 28J</t>
  </si>
  <si>
    <t>Ms. Bonnie Soman</t>
  </si>
  <si>
    <t>15700 East 1st Avenue</t>
  </si>
  <si>
    <t>Aurora</t>
  </si>
  <si>
    <t>80011-9008</t>
  </si>
  <si>
    <t>0190</t>
  </si>
  <si>
    <t>0190-D</t>
  </si>
  <si>
    <t>Byers 32J</t>
  </si>
  <si>
    <t>846012496</t>
  </si>
  <si>
    <t>VC00000000014411</t>
  </si>
  <si>
    <t>0210</t>
  </si>
  <si>
    <t>Adams 12 SD-Vantage Point HS</t>
  </si>
  <si>
    <t>0220</t>
  </si>
  <si>
    <t>0220-D</t>
  </si>
  <si>
    <t>Archuleta 50 JT</t>
  </si>
  <si>
    <t>ARCHULETA</t>
  </si>
  <si>
    <t>846002725</t>
  </si>
  <si>
    <t>VC00000000018275</t>
  </si>
  <si>
    <t>ARCHULETA COUNTY 50 JT</t>
  </si>
  <si>
    <t>Terry Alley</t>
  </si>
  <si>
    <t>P.O. Box 1498</t>
  </si>
  <si>
    <t>Pagosa Springs</t>
  </si>
  <si>
    <t>81147</t>
  </si>
  <si>
    <t>0230</t>
  </si>
  <si>
    <t>0230-D</t>
  </si>
  <si>
    <t>Walsh RE-1</t>
  </si>
  <si>
    <t>BACA</t>
  </si>
  <si>
    <t>846013311</t>
  </si>
  <si>
    <t>VC00000000014421</t>
  </si>
  <si>
    <t>0240</t>
  </si>
  <si>
    <t>0240-D</t>
  </si>
  <si>
    <t>Pritchett RE-3</t>
  </si>
  <si>
    <t>846013516</t>
  </si>
  <si>
    <t>VC00000000014428</t>
  </si>
  <si>
    <t>0250</t>
  </si>
  <si>
    <t>0250-D</t>
  </si>
  <si>
    <t>Springfield RE-4</t>
  </si>
  <si>
    <t>846000904</t>
  </si>
  <si>
    <t>VC00000000014305</t>
  </si>
  <si>
    <t>0260</t>
  </si>
  <si>
    <t>0260-D</t>
  </si>
  <si>
    <t>Vilas RE5</t>
  </si>
  <si>
    <t>846013736</t>
  </si>
  <si>
    <t>VC00000000014431</t>
  </si>
  <si>
    <t>0263</t>
  </si>
  <si>
    <t>Mapleton PS-GLA</t>
  </si>
  <si>
    <t>0270</t>
  </si>
  <si>
    <t>0270-D</t>
  </si>
  <si>
    <t>Campo RE6</t>
  </si>
  <si>
    <t>846013868</t>
  </si>
  <si>
    <t>VC00000000069676</t>
  </si>
  <si>
    <t>CAMPO RE-6</t>
  </si>
  <si>
    <t>Joe Patton</t>
  </si>
  <si>
    <t>P.O. Box 70</t>
  </si>
  <si>
    <t>Campo</t>
  </si>
  <si>
    <t>81029</t>
  </si>
  <si>
    <t>0290</t>
  </si>
  <si>
    <t>0290-D</t>
  </si>
  <si>
    <t>Las Animas RE 1</t>
  </si>
  <si>
    <t>BENT</t>
  </si>
  <si>
    <t>846014863</t>
  </si>
  <si>
    <t>VC00000000018307</t>
  </si>
  <si>
    <t>Adams/Arapahoe 28J, Aurora</t>
  </si>
  <si>
    <t>0310</t>
  </si>
  <si>
    <t>0310-D</t>
  </si>
  <si>
    <t>McClave RE 2</t>
  </si>
  <si>
    <t>846014681</t>
  </si>
  <si>
    <t>VC00000000069694</t>
  </si>
  <si>
    <t>0370</t>
  </si>
  <si>
    <t>Arvada High School</t>
  </si>
  <si>
    <t>JEFFERSON</t>
  </si>
  <si>
    <t>846002817</t>
  </si>
  <si>
    <t>VC00000000069599</t>
  </si>
  <si>
    <t>CN002</t>
  </si>
  <si>
    <t>0464</t>
  </si>
  <si>
    <t>APS-Aurora Hills MS</t>
  </si>
  <si>
    <t>0469</t>
  </si>
  <si>
    <t>Harrison-Atlas Preparatory School</t>
  </si>
  <si>
    <t>EL PASO</t>
  </si>
  <si>
    <t>846001175</t>
  </si>
  <si>
    <t>VC00000000014310</t>
  </si>
  <si>
    <t>0470-D</t>
  </si>
  <si>
    <t>St. Vrain RE1J</t>
  </si>
  <si>
    <t>BOULDER</t>
  </si>
  <si>
    <t>846014380</t>
  </si>
  <si>
    <t>VC00000000014442</t>
  </si>
  <si>
    <t>Boulder County School District RE-1J</t>
  </si>
  <si>
    <t>Ms. Mary Sires</t>
  </si>
  <si>
    <t>621 Baker</t>
  </si>
  <si>
    <t>Longmont</t>
  </si>
  <si>
    <t>80501</t>
  </si>
  <si>
    <t>0480-D</t>
  </si>
  <si>
    <t>Boulder RE 2</t>
  </si>
  <si>
    <t>846014683</t>
  </si>
  <si>
    <t>VC00000000014448</t>
  </si>
  <si>
    <t>Boulder County School District RE-2</t>
  </si>
  <si>
    <t>Dr. Jean Riordan</t>
  </si>
  <si>
    <t>P.O. Box 9011</t>
  </si>
  <si>
    <t>Boulder</t>
  </si>
  <si>
    <t>80301</t>
  </si>
  <si>
    <t>0490</t>
  </si>
  <si>
    <t>0490-D</t>
  </si>
  <si>
    <t>Buena Vista R 31</t>
  </si>
  <si>
    <t>CHAFFEE</t>
  </si>
  <si>
    <t>846011248</t>
  </si>
  <si>
    <t>VC00000000018291</t>
  </si>
  <si>
    <t>0500</t>
  </si>
  <si>
    <t>0500-D</t>
  </si>
  <si>
    <t>Salida R32</t>
  </si>
  <si>
    <t>846001010</t>
  </si>
  <si>
    <t>VC00000000014306</t>
  </si>
  <si>
    <t>SALIDA R-32</t>
  </si>
  <si>
    <t>Chuck Stenzel</t>
  </si>
  <si>
    <t>310 E 9 Street</t>
  </si>
  <si>
    <t>Salida</t>
  </si>
  <si>
    <t>80201</t>
  </si>
  <si>
    <t>0510</t>
  </si>
  <si>
    <t>0510-D</t>
  </si>
  <si>
    <t>Kit Carson R1</t>
  </si>
  <si>
    <t>CHEYENNE</t>
  </si>
  <si>
    <t>846012501</t>
  </si>
  <si>
    <t>VC00000000014413</t>
  </si>
  <si>
    <t>0520</t>
  </si>
  <si>
    <t>0520-D</t>
  </si>
  <si>
    <t>Cheyenne County RE5</t>
  </si>
  <si>
    <t>846001023</t>
  </si>
  <si>
    <t>VC00000000018249</t>
  </si>
  <si>
    <t>0540</t>
  </si>
  <si>
    <t>0540-D</t>
  </si>
  <si>
    <t>Clear Creek RE1</t>
  </si>
  <si>
    <t>CLEAR CREEK</t>
  </si>
  <si>
    <t>846012505</t>
  </si>
  <si>
    <t>VC00000000014415</t>
  </si>
  <si>
    <t>Clear Creek School District RE-1</t>
  </si>
  <si>
    <t>Ms. Joyce Conrey</t>
  </si>
  <si>
    <t>P.O. Box 3399</t>
  </si>
  <si>
    <t>Idaho Springs</t>
  </si>
  <si>
    <t>80452</t>
  </si>
  <si>
    <t>0550</t>
  </si>
  <si>
    <t>0550-D</t>
  </si>
  <si>
    <t>North Conejos RE 1J</t>
  </si>
  <si>
    <t>CONEJOS</t>
  </si>
  <si>
    <t>846001052</t>
  </si>
  <si>
    <t>VC00000000018251</t>
  </si>
  <si>
    <t>0560</t>
  </si>
  <si>
    <t>0560-D</t>
  </si>
  <si>
    <t>Sanford 6J</t>
  </si>
  <si>
    <t>846001042</t>
  </si>
  <si>
    <t>VC00000000069560</t>
  </si>
  <si>
    <t>0580</t>
  </si>
  <si>
    <t>0580-D</t>
  </si>
  <si>
    <t>South Conejos RE 10</t>
  </si>
  <si>
    <t>846001045</t>
  </si>
  <si>
    <t>VC00000000018250</t>
  </si>
  <si>
    <t>0640</t>
  </si>
  <si>
    <t>0640-D</t>
  </si>
  <si>
    <t>Centennial R1</t>
  </si>
  <si>
    <t>COSTILLA</t>
  </si>
  <si>
    <t>840518168</t>
  </si>
  <si>
    <t>VC00000000013004</t>
  </si>
  <si>
    <t>0655</t>
  </si>
  <si>
    <t>CSI-High Point Academy</t>
  </si>
  <si>
    <t>Boulder RE-1J</t>
  </si>
  <si>
    <t>Boulder RE-2, Boulder</t>
  </si>
  <si>
    <t>0740</t>
  </si>
  <si>
    <t>0740-D</t>
  </si>
  <si>
    <t>Sierrra Grande R 30</t>
  </si>
  <si>
    <t>840568701</t>
  </si>
  <si>
    <t>VC00000000060957</t>
  </si>
  <si>
    <t>0754</t>
  </si>
  <si>
    <t>Benjamin Eaton Elementary School</t>
  </si>
  <si>
    <t>WELD</t>
  </si>
  <si>
    <t>840519375</t>
  </si>
  <si>
    <t>VC00000000013009</t>
  </si>
  <si>
    <t>0770</t>
  </si>
  <si>
    <t>0770-D</t>
  </si>
  <si>
    <t>Crowley County Re 1 J</t>
  </si>
  <si>
    <t>CROWLEY</t>
  </si>
  <si>
    <t>840517898</t>
  </si>
  <si>
    <t>VC00000000013002</t>
  </si>
  <si>
    <t>0860</t>
  </si>
  <si>
    <t>0860-D</t>
  </si>
  <si>
    <t>Consolidated C 1</t>
  </si>
  <si>
    <t>CUSTER</t>
  </si>
  <si>
    <t>846002724</t>
  </si>
  <si>
    <t>VC00000000069597</t>
  </si>
  <si>
    <t>0870-D</t>
  </si>
  <si>
    <t>Delta 50J</t>
  </si>
  <si>
    <t>DELTA</t>
  </si>
  <si>
    <t>846002820</t>
  </si>
  <si>
    <t>VC00000000014358</t>
  </si>
  <si>
    <t>FX345</t>
  </si>
  <si>
    <t>Delta County School District 50 J</t>
  </si>
  <si>
    <t>Ms. Nora O'Brien</t>
  </si>
  <si>
    <t>7655 2075 Road</t>
  </si>
  <si>
    <t>Delta</t>
  </si>
  <si>
    <t>81416</t>
  </si>
  <si>
    <t>0880-D</t>
  </si>
  <si>
    <t>Denver 1</t>
  </si>
  <si>
    <t>Denver County School District 1</t>
  </si>
  <si>
    <t>Sharon Hurst</t>
  </si>
  <si>
    <t>Director of Special Ed</t>
  </si>
  <si>
    <t>1860 Lincoln St</t>
  </si>
  <si>
    <t>80203</t>
  </si>
  <si>
    <t>0890</t>
  </si>
  <si>
    <t>0890-D</t>
  </si>
  <si>
    <t>Dolores RE2</t>
  </si>
  <si>
    <t>DOLORES</t>
  </si>
  <si>
    <t>846013766</t>
  </si>
  <si>
    <t>VC00000000014434</t>
  </si>
  <si>
    <t>0892</t>
  </si>
  <si>
    <t>Poudre School District-Blevins MS</t>
  </si>
  <si>
    <t>LARIMER</t>
  </si>
  <si>
    <t>846013733</t>
  </si>
  <si>
    <t>VC00000000014430</t>
  </si>
  <si>
    <t>0900-D</t>
  </si>
  <si>
    <t>Douglas 1</t>
  </si>
  <si>
    <t>DOUGLAS</t>
  </si>
  <si>
    <t>846011446</t>
  </si>
  <si>
    <t>VC00000000069649</t>
  </si>
  <si>
    <t>Douglas County School District RE-1</t>
  </si>
  <si>
    <t>John Liberatore</t>
  </si>
  <si>
    <t>Director of Instructional Support</t>
  </si>
  <si>
    <t>620 Wilcox St</t>
  </si>
  <si>
    <t>Castle Rock</t>
  </si>
  <si>
    <t>80104</t>
  </si>
  <si>
    <t>09010</t>
  </si>
  <si>
    <t>Clear Creek RE-1, Idaho Springs</t>
  </si>
  <si>
    <t>0910-D</t>
  </si>
  <si>
    <t>Eagle 50</t>
  </si>
  <si>
    <t>EAGLE</t>
  </si>
  <si>
    <t>846012253</t>
  </si>
  <si>
    <t>VC00000000014406</t>
  </si>
  <si>
    <t>Eagle County SD RE-50</t>
  </si>
  <si>
    <t>P.O. Box 740</t>
  </si>
  <si>
    <t>81631</t>
  </si>
  <si>
    <t>0920</t>
  </si>
  <si>
    <t>0920-D</t>
  </si>
  <si>
    <t>Elizabeth C 1</t>
  </si>
  <si>
    <t>ELBERT</t>
  </si>
  <si>
    <t>846001145</t>
  </si>
  <si>
    <t>VC00000000014309</t>
  </si>
  <si>
    <t>Elbert County School District C-1</t>
  </si>
  <si>
    <t>Dr. Lu McDaniel</t>
  </si>
  <si>
    <t>PO Box 610</t>
  </si>
  <si>
    <t>Elizabeth</t>
  </si>
  <si>
    <t>80107</t>
  </si>
  <si>
    <t>0930</t>
  </si>
  <si>
    <t>0930-D</t>
  </si>
  <si>
    <t>Kiowa C2</t>
  </si>
  <si>
    <t>846001148</t>
  </si>
  <si>
    <t>VC00000000069561</t>
  </si>
  <si>
    <t>KIOWA C-2</t>
  </si>
  <si>
    <t>Denise Pearson</t>
  </si>
  <si>
    <t>P.O. Box 128</t>
  </si>
  <si>
    <t>Kiowa</t>
  </si>
  <si>
    <t>80117</t>
  </si>
  <si>
    <t>0934</t>
  </si>
  <si>
    <t>BVSD-Boulder Prep, Boulder Universal</t>
  </si>
  <si>
    <t>0940</t>
  </si>
  <si>
    <t>0940-D</t>
  </si>
  <si>
    <t>Big Sandy 100J</t>
  </si>
  <si>
    <t>846002876</t>
  </si>
  <si>
    <t>VC00000000069603</t>
  </si>
  <si>
    <t>BIG SANDY 100J</t>
  </si>
  <si>
    <t>Chad Thieman</t>
  </si>
  <si>
    <t>P.O. Box 68</t>
  </si>
  <si>
    <t>Simla</t>
  </si>
  <si>
    <t>80835</t>
  </si>
  <si>
    <t>0950</t>
  </si>
  <si>
    <t>0950-D</t>
  </si>
  <si>
    <t>Elbert 200</t>
  </si>
  <si>
    <t>846002880</t>
  </si>
  <si>
    <t>VC00000000014362</t>
  </si>
  <si>
    <t>0960</t>
  </si>
  <si>
    <t>0960-D</t>
  </si>
  <si>
    <t>Agate 300</t>
  </si>
  <si>
    <t>846003039</t>
  </si>
  <si>
    <t>VC00000000069609</t>
  </si>
  <si>
    <t>0970</t>
  </si>
  <si>
    <t>0970-D</t>
  </si>
  <si>
    <t>Calhan RJ1</t>
  </si>
  <si>
    <t>840600582</t>
  </si>
  <si>
    <t>VC00000000013157</t>
  </si>
  <si>
    <t>0980-D</t>
  </si>
  <si>
    <t>Harrison 2</t>
  </si>
  <si>
    <t>El Paso County School District 2</t>
  </si>
  <si>
    <t>Mr. Roger Piwowarski</t>
  </si>
  <si>
    <t>2948 E Fountain Blvd</t>
  </si>
  <si>
    <t>Colorado Springs</t>
  </si>
  <si>
    <t>80910</t>
  </si>
  <si>
    <t>0990-D</t>
  </si>
  <si>
    <t>Widefield 3</t>
  </si>
  <si>
    <t>846001176</t>
  </si>
  <si>
    <t>VC00000000014311</t>
  </si>
  <si>
    <t>El Paso County School District 3</t>
  </si>
  <si>
    <t>Mr. Jerry Hahn</t>
  </si>
  <si>
    <t>930 Leta Drive</t>
  </si>
  <si>
    <t>80911</t>
  </si>
  <si>
    <t>1000-D</t>
  </si>
  <si>
    <t>Fountain 8</t>
  </si>
  <si>
    <t>846008041</t>
  </si>
  <si>
    <t>VC00000000014379</t>
  </si>
  <si>
    <t>El Paso County School District 8</t>
  </si>
  <si>
    <t>Mr. Brian Printz</t>
  </si>
  <si>
    <t>Director of Special Programs</t>
  </si>
  <si>
    <t>425 W. Alabama Ave</t>
  </si>
  <si>
    <t>Fountain</t>
  </si>
  <si>
    <t>80817</t>
  </si>
  <si>
    <t>1010-D</t>
  </si>
  <si>
    <t>Colorado Springs 11</t>
  </si>
  <si>
    <t>846001179</t>
  </si>
  <si>
    <t>VC00000000014312</t>
  </si>
  <si>
    <t>El Paso County School District 11</t>
  </si>
  <si>
    <t>Dr. Robert Howell</t>
  </si>
  <si>
    <t>1115 North El Paso Street</t>
  </si>
  <si>
    <t>80903</t>
  </si>
  <si>
    <t>1020-D</t>
  </si>
  <si>
    <t>Cheyenne Mtn 12</t>
  </si>
  <si>
    <t>846001180</t>
  </si>
  <si>
    <t>VC00000000014313</t>
  </si>
  <si>
    <t>1030</t>
  </si>
  <si>
    <t>1030-D</t>
  </si>
  <si>
    <t>Manitou Springs 14</t>
  </si>
  <si>
    <t>846001181</t>
  </si>
  <si>
    <t>VC00000000014314</t>
  </si>
  <si>
    <t>1040-D</t>
  </si>
  <si>
    <t>Academy 20</t>
  </si>
  <si>
    <t>846001185</t>
  </si>
  <si>
    <t>VC00000000014315</t>
  </si>
  <si>
    <t>El Paso County School District 20</t>
  </si>
  <si>
    <t>Ms. Deb Montgomery</t>
  </si>
  <si>
    <t>Director of Student Support Services</t>
  </si>
  <si>
    <t>Woodmen Center, 1130 W Woodmen Rd</t>
  </si>
  <si>
    <t>80919</t>
  </si>
  <si>
    <t>1050</t>
  </si>
  <si>
    <t>1050-D</t>
  </si>
  <si>
    <t>Ellicott 22</t>
  </si>
  <si>
    <t>846001187</t>
  </si>
  <si>
    <t>VC00000000014316</t>
  </si>
  <si>
    <t>1060</t>
  </si>
  <si>
    <t>1060-D</t>
  </si>
  <si>
    <t>Peyton 23JT</t>
  </si>
  <si>
    <t>846001188</t>
  </si>
  <si>
    <t>VC00000000014317</t>
  </si>
  <si>
    <t>PEYTON 23 JT</t>
  </si>
  <si>
    <t>Val Mullenax</t>
  </si>
  <si>
    <t>13885 Bradshaw Road</t>
  </si>
  <si>
    <t>Peyton</t>
  </si>
  <si>
    <t>80831</t>
  </si>
  <si>
    <t>1070</t>
  </si>
  <si>
    <t>1070-D</t>
  </si>
  <si>
    <t>Hanover 28</t>
  </si>
  <si>
    <t>846001189</t>
  </si>
  <si>
    <t>VC00000000014318</t>
  </si>
  <si>
    <t>1080-D</t>
  </si>
  <si>
    <t>Lewis Palmer 38</t>
  </si>
  <si>
    <t>846001191</t>
  </si>
  <si>
    <t>VC00000000014319</t>
  </si>
  <si>
    <t>El Paso County School District 38</t>
  </si>
  <si>
    <t>Mrs. Linda Williams-Blackwell</t>
  </si>
  <si>
    <t>Executive Director of Special Services</t>
  </si>
  <si>
    <t>146 Jefferson Street</t>
  </si>
  <si>
    <t>Monument</t>
  </si>
  <si>
    <t>80132-0040</t>
  </si>
  <si>
    <t>1110-D</t>
  </si>
  <si>
    <t>Falcon 49</t>
  </si>
  <si>
    <t>846001199</t>
  </si>
  <si>
    <t>VC00000000014320</t>
  </si>
  <si>
    <t>Ms. Sharon Hurst</t>
  </si>
  <si>
    <t>10850 Woodman Rd.</t>
  </si>
  <si>
    <t>Falcon</t>
  </si>
  <si>
    <t>1120</t>
  </si>
  <si>
    <t>1120-D</t>
  </si>
  <si>
    <t>Edison 54JT</t>
  </si>
  <si>
    <t>846001200</t>
  </si>
  <si>
    <t>VC00000000069566</t>
  </si>
  <si>
    <t>1130</t>
  </si>
  <si>
    <t>1130-D</t>
  </si>
  <si>
    <t>Miami/Yoder 60JT</t>
  </si>
  <si>
    <t>846002967</t>
  </si>
  <si>
    <t>VC00000000069607</t>
  </si>
  <si>
    <t>1140-D</t>
  </si>
  <si>
    <t>Canon RE-1</t>
  </si>
  <si>
    <t>FREMONT</t>
  </si>
  <si>
    <t>846013945</t>
  </si>
  <si>
    <t>VC00000000014435</t>
  </si>
  <si>
    <t>Fremont County School District RE-1</t>
  </si>
  <si>
    <t>Mrs. Debi Blackwell</t>
  </si>
  <si>
    <t>101 North 14th Street</t>
  </si>
  <si>
    <t>Canon City</t>
  </si>
  <si>
    <t>81212</t>
  </si>
  <si>
    <t>1150</t>
  </si>
  <si>
    <t>1150-D</t>
  </si>
  <si>
    <t>Florence RE 2</t>
  </si>
  <si>
    <t>846012305</t>
  </si>
  <si>
    <t>VC00000000014408</t>
  </si>
  <si>
    <t>1160</t>
  </si>
  <si>
    <t>1160-D</t>
  </si>
  <si>
    <t>Cotopaxi RE 3</t>
  </si>
  <si>
    <t>846001224</t>
  </si>
  <si>
    <t>VC00000000069567</t>
  </si>
  <si>
    <t>1180</t>
  </si>
  <si>
    <t>1180-D</t>
  </si>
  <si>
    <t>Roaring Fork Re1</t>
  </si>
  <si>
    <t>GARFIELD</t>
  </si>
  <si>
    <t>846012220</t>
  </si>
  <si>
    <t>VC00000000014400</t>
  </si>
  <si>
    <t>Roaring Fork School District RE-1</t>
  </si>
  <si>
    <t>1405 Grand Avenue, Box 820</t>
  </si>
  <si>
    <t>Glenwood Springs</t>
  </si>
  <si>
    <t>81601</t>
  </si>
  <si>
    <t>1195</t>
  </si>
  <si>
    <t>1195-D</t>
  </si>
  <si>
    <t>Garfield RE 2</t>
  </si>
  <si>
    <t>840525428</t>
  </si>
  <si>
    <t>VC00000000013022</t>
  </si>
  <si>
    <t>1215</t>
  </si>
  <si>
    <t>Calhan SD-Calhan MS</t>
  </si>
  <si>
    <t>1220</t>
  </si>
  <si>
    <t>1220-D</t>
  </si>
  <si>
    <t>Garfield 16</t>
  </si>
  <si>
    <t>846001236</t>
  </si>
  <si>
    <t>VC00000000018263</t>
  </si>
  <si>
    <t>1306</t>
  </si>
  <si>
    <t>Harrison School District #2-Carmel MS</t>
  </si>
  <si>
    <t>1330</t>
  </si>
  <si>
    <t>1330-D</t>
  </si>
  <si>
    <t>Gilpin RE1</t>
  </si>
  <si>
    <t>GILPIN</t>
  </si>
  <si>
    <t>846012518</t>
  </si>
  <si>
    <t>VC00000000069663</t>
  </si>
  <si>
    <t>1340</t>
  </si>
  <si>
    <t>1340-D</t>
  </si>
  <si>
    <t>West Grand 1JT</t>
  </si>
  <si>
    <t>GRAND</t>
  </si>
  <si>
    <t>846001263</t>
  </si>
  <si>
    <t>VC00000000018264</t>
  </si>
  <si>
    <t>1350</t>
  </si>
  <si>
    <t>1350-D</t>
  </si>
  <si>
    <t>East Grand 2</t>
  </si>
  <si>
    <t>GRANT</t>
  </si>
  <si>
    <t>846011425</t>
  </si>
  <si>
    <t>VC00000000014387</t>
  </si>
  <si>
    <t>Grand Co SD #2</t>
  </si>
  <si>
    <t>Gretchen Bretz</t>
  </si>
  <si>
    <t>P.O. Box 782</t>
  </si>
  <si>
    <t>Grandby</t>
  </si>
  <si>
    <t>80446</t>
  </si>
  <si>
    <t>1360-D</t>
  </si>
  <si>
    <t>Gunnison RE1J</t>
  </si>
  <si>
    <t>GUNNISON</t>
  </si>
  <si>
    <t>846013483</t>
  </si>
  <si>
    <t>VC00000000014427</t>
  </si>
  <si>
    <t>Gunnison County School District RE-1J</t>
  </si>
  <si>
    <t>Ms. Christine Sigwart</t>
  </si>
  <si>
    <t>800 North Blvd.</t>
  </si>
  <si>
    <t>Gunnison</t>
  </si>
  <si>
    <t>81230</t>
  </si>
  <si>
    <t>1380</t>
  </si>
  <si>
    <t>Hinsdale County RE-1</t>
  </si>
  <si>
    <t>Hinsdale</t>
  </si>
  <si>
    <t>846001288</t>
  </si>
  <si>
    <t>VC00000000014323</t>
  </si>
  <si>
    <t>P.O. Box 39</t>
  </si>
  <si>
    <t>Lake City</t>
  </si>
  <si>
    <t>81235</t>
  </si>
  <si>
    <t>1383</t>
  </si>
  <si>
    <t>Centennial Elementary School</t>
  </si>
  <si>
    <t>1390</t>
  </si>
  <si>
    <t>1390-D</t>
  </si>
  <si>
    <t>Huerfano RE1</t>
  </si>
  <si>
    <t>HUERFANO</t>
  </si>
  <si>
    <t>846011993</t>
  </si>
  <si>
    <t>VC00000000014396</t>
  </si>
  <si>
    <t>1392</t>
  </si>
  <si>
    <t>Montrose County SD-Centennial MS</t>
  </si>
  <si>
    <t>MONTROSE</t>
  </si>
  <si>
    <t>840517051</t>
  </si>
  <si>
    <t>VC00000000013000</t>
  </si>
  <si>
    <t>1400</t>
  </si>
  <si>
    <t>1400-D</t>
  </si>
  <si>
    <t>LaVeta RE2</t>
  </si>
  <si>
    <t>846014020</t>
  </si>
  <si>
    <t>VC00000000014436</t>
  </si>
  <si>
    <t>1402</t>
  </si>
  <si>
    <t>Pueblo City 60 Schools-Centennial HS</t>
  </si>
  <si>
    <t>PUEBLO</t>
  </si>
  <si>
    <t>846001882</t>
  </si>
  <si>
    <t>1410</t>
  </si>
  <si>
    <t>1410-D</t>
  </si>
  <si>
    <t>North Park R 1</t>
  </si>
  <si>
    <t>JACKSON</t>
  </si>
  <si>
    <t>846013288</t>
  </si>
  <si>
    <t>VC00000000014419</t>
  </si>
  <si>
    <t>1416</t>
  </si>
  <si>
    <t>Center Consolidated Schools, 26JT-Skogland MS</t>
  </si>
  <si>
    <t>SAGUACHE</t>
  </si>
  <si>
    <t>846001943</t>
  </si>
  <si>
    <t>VC00000000014340</t>
  </si>
  <si>
    <t>1420-D</t>
  </si>
  <si>
    <t>Jefferson R1</t>
  </si>
  <si>
    <t>Jefferson County School District R-1</t>
  </si>
  <si>
    <t>Ruth Stern</t>
  </si>
  <si>
    <t>Director of Exceptional Student Svcs.</t>
  </si>
  <si>
    <t>1829 Denver West Drive, Bldg #27
P.O. Box 4001</t>
  </si>
  <si>
    <t>Golden</t>
  </si>
  <si>
    <t>80401-0001</t>
  </si>
  <si>
    <t>1430</t>
  </si>
  <si>
    <t>1430-D</t>
  </si>
  <si>
    <t>Eads RE1</t>
  </si>
  <si>
    <t>KIOWA</t>
  </si>
  <si>
    <t>846014017</t>
  </si>
  <si>
    <t>VC00000000069679</t>
  </si>
  <si>
    <t>1440</t>
  </si>
  <si>
    <t>1440-D</t>
  </si>
  <si>
    <t>Plainview RE2</t>
  </si>
  <si>
    <t>846014612</t>
  </si>
  <si>
    <t>VC00000000069689</t>
  </si>
  <si>
    <t>1446</t>
  </si>
  <si>
    <t>Keenesburg SD-Weld Central HS</t>
  </si>
  <si>
    <t>846013310</t>
  </si>
  <si>
    <t>VC00000000014420</t>
  </si>
  <si>
    <t>1450</t>
  </si>
  <si>
    <t>1450-D</t>
  </si>
  <si>
    <t>Arriba Flagler C20</t>
  </si>
  <si>
    <t>KIT CARSON</t>
  </si>
  <si>
    <t>840958690</t>
  </si>
  <si>
    <t>VC00000000013564</t>
  </si>
  <si>
    <t>1451</t>
  </si>
  <si>
    <t>Addenbrook</t>
  </si>
  <si>
    <t>Jefferson</t>
  </si>
  <si>
    <t>1460</t>
  </si>
  <si>
    <t>1460-D</t>
  </si>
  <si>
    <t>Hi Plains R23</t>
  </si>
  <si>
    <t>840965857</t>
  </si>
  <si>
    <t>VC00000000013569</t>
  </si>
  <si>
    <t>1480</t>
  </si>
  <si>
    <t>1480-D</t>
  </si>
  <si>
    <t>Stratton R4</t>
  </si>
  <si>
    <t>846001423</t>
  </si>
  <si>
    <t>VC00000000069571</t>
  </si>
  <si>
    <t>1490</t>
  </si>
  <si>
    <t>1490-D</t>
  </si>
  <si>
    <t>Bethune R5</t>
  </si>
  <si>
    <t>846001382</t>
  </si>
  <si>
    <t>VC00000000069570</t>
  </si>
  <si>
    <t>1500</t>
  </si>
  <si>
    <t>1500-D</t>
  </si>
  <si>
    <t>Burlington RE 6J</t>
  </si>
  <si>
    <t>846012239</t>
  </si>
  <si>
    <t>VC00000000014404</t>
  </si>
  <si>
    <t>BURLINGTON RE-6J</t>
  </si>
  <si>
    <t>Marilyn Sexon</t>
  </si>
  <si>
    <t>1457 Martin Avenue</t>
  </si>
  <si>
    <t>Burlington</t>
  </si>
  <si>
    <t>80807</t>
  </si>
  <si>
    <t>1510</t>
  </si>
  <si>
    <t>1510-D</t>
  </si>
  <si>
    <t>Lake County R1</t>
  </si>
  <si>
    <t>LAKE</t>
  </si>
  <si>
    <t>846011994</t>
  </si>
  <si>
    <t>VC00000000014397</t>
  </si>
  <si>
    <t>Lake County School District R-1</t>
  </si>
  <si>
    <t>Bette Bullock</t>
  </si>
  <si>
    <t>Superintendent</t>
  </si>
  <si>
    <t>107 Spruce Street</t>
  </si>
  <si>
    <t>Leadville</t>
  </si>
  <si>
    <t>80461</t>
  </si>
  <si>
    <t>1520</t>
  </si>
  <si>
    <t>1520-D</t>
  </si>
  <si>
    <t>Durango 9R</t>
  </si>
  <si>
    <t>LA PLATA</t>
  </si>
  <si>
    <t>846012500</t>
  </si>
  <si>
    <t>VC00000000014412</t>
  </si>
  <si>
    <t>1530</t>
  </si>
  <si>
    <t>1530-D</t>
  </si>
  <si>
    <t>Bayfield 10 JT R</t>
  </si>
  <si>
    <t>846001442</t>
  </si>
  <si>
    <t>VC00000000014324</t>
  </si>
  <si>
    <t>BAYFIELD 10 JT-R</t>
  </si>
  <si>
    <t>Kristin Hays</t>
  </si>
  <si>
    <t>24 Clover Drive</t>
  </si>
  <si>
    <t>Bayfield</t>
  </si>
  <si>
    <t>81122</t>
  </si>
  <si>
    <t>1540</t>
  </si>
  <si>
    <t>1540-D</t>
  </si>
  <si>
    <t>Ignacio 11JT</t>
  </si>
  <si>
    <t>846001447</t>
  </si>
  <si>
    <t>VC00000000069572</t>
  </si>
  <si>
    <t>1550-D</t>
  </si>
  <si>
    <t>Poudre R1</t>
  </si>
  <si>
    <t>Larimer County School District R-1</t>
  </si>
  <si>
    <t>Ms. Christine Schott</t>
  </si>
  <si>
    <t>2407 La Porte Avenue</t>
  </si>
  <si>
    <t>Fort Collins</t>
  </si>
  <si>
    <t>80521</t>
  </si>
  <si>
    <t>1560-D</t>
  </si>
  <si>
    <t>Thompson R2J</t>
  </si>
  <si>
    <t>846013346</t>
  </si>
  <si>
    <t>Larimer County School District R-2J</t>
  </si>
  <si>
    <t>Ms. Karen Pielin</t>
  </si>
  <si>
    <t>535 North Douglas Avenue</t>
  </si>
  <si>
    <t>Loveland</t>
  </si>
  <si>
    <t>80537</t>
  </si>
  <si>
    <t>1570-D</t>
  </si>
  <si>
    <t>Estes Park R3</t>
  </si>
  <si>
    <t>846013249</t>
  </si>
  <si>
    <t>VC00000000018297</t>
  </si>
  <si>
    <t>Larimer County School District R-3</t>
  </si>
  <si>
    <t>Mr. Robert Richardson</t>
  </si>
  <si>
    <t>1605 Brodie Ave.</t>
  </si>
  <si>
    <t>Estes Park</t>
  </si>
  <si>
    <t>80517</t>
  </si>
  <si>
    <t>1571</t>
  </si>
  <si>
    <t>Cherry Creek Academy</t>
  </si>
  <si>
    <t>1580</t>
  </si>
  <si>
    <t>1580-D</t>
  </si>
  <si>
    <t>Trinidad 1</t>
  </si>
  <si>
    <t>LAS ANIMAS</t>
  </si>
  <si>
    <t>846001501</t>
  </si>
  <si>
    <t>VC00000000014325</t>
  </si>
  <si>
    <t>AD001</t>
  </si>
  <si>
    <t>1590</t>
  </si>
  <si>
    <t>1590-D</t>
  </si>
  <si>
    <t>Primero 2</t>
  </si>
  <si>
    <t>846006704</t>
  </si>
  <si>
    <t>VC00000000018286</t>
  </si>
  <si>
    <t>1600</t>
  </si>
  <si>
    <t>1600-D</t>
  </si>
  <si>
    <t>Hoehne 3</t>
  </si>
  <si>
    <t>846012241</t>
  </si>
  <si>
    <t>VC00000000069659</t>
  </si>
  <si>
    <t>900 Grant St., 2nd Floor</t>
  </si>
  <si>
    <t>1620</t>
  </si>
  <si>
    <t>1620-D</t>
  </si>
  <si>
    <t>Aguilar 6</t>
  </si>
  <si>
    <t>846001506</t>
  </si>
  <si>
    <t>VC00000000014326</t>
  </si>
  <si>
    <t>1630</t>
  </si>
  <si>
    <t>The Classical Academy Charter School</t>
  </si>
  <si>
    <t>1750</t>
  </si>
  <si>
    <t>1750-D</t>
  </si>
  <si>
    <t>Branson 82</t>
  </si>
  <si>
    <t>846002789</t>
  </si>
  <si>
    <t>VC00000000069598</t>
  </si>
  <si>
    <t>1760</t>
  </si>
  <si>
    <t>1760-D</t>
  </si>
  <si>
    <t>Kim 88</t>
  </si>
  <si>
    <t>846001550</t>
  </si>
  <si>
    <t>VC00000000069573</t>
  </si>
  <si>
    <t>1780</t>
  </si>
  <si>
    <t>1780-D</t>
  </si>
  <si>
    <t>Genoa Hugo C113</t>
  </si>
  <si>
    <t>LINCOLN</t>
  </si>
  <si>
    <t>846005392</t>
  </si>
  <si>
    <t>VC00000000069613</t>
  </si>
  <si>
    <t>GENOA-HUGO C113</t>
  </si>
  <si>
    <t>Ellen Froman</t>
  </si>
  <si>
    <t>220 W 7th P.O Box 247</t>
  </si>
  <si>
    <t>Hugo</t>
  </si>
  <si>
    <t>80821</t>
  </si>
  <si>
    <t>1790</t>
  </si>
  <si>
    <t>1790-D</t>
  </si>
  <si>
    <t>Limon RE 4J</t>
  </si>
  <si>
    <t>846007247</t>
  </si>
  <si>
    <t>VC00000000069621</t>
  </si>
  <si>
    <t>1795</t>
  </si>
  <si>
    <t>CSI-CSEC</t>
  </si>
  <si>
    <t>Douglas RE-1, Castle Rock</t>
  </si>
  <si>
    <t>1810</t>
  </si>
  <si>
    <t>1810-D</t>
  </si>
  <si>
    <t>Karval RE 23</t>
  </si>
  <si>
    <t>846014645</t>
  </si>
  <si>
    <t>VC00000000069690</t>
  </si>
  <si>
    <t>1828-D</t>
  </si>
  <si>
    <t>Valley RE 1</t>
  </si>
  <si>
    <t>LOGAN</t>
  </si>
  <si>
    <t>840531962</t>
  </si>
  <si>
    <t>VC00000000013038</t>
  </si>
  <si>
    <t>Logan County School District RE-1</t>
  </si>
  <si>
    <t>Ms. Dianne Cox</t>
  </si>
  <si>
    <t>415 Beattie Street</t>
  </si>
  <si>
    <t>Sterling</t>
  </si>
  <si>
    <t>80751-3915</t>
  </si>
  <si>
    <t>1850</t>
  </si>
  <si>
    <t>1850-D</t>
  </si>
  <si>
    <t>Frenchman RE 3</t>
  </si>
  <si>
    <t>846014013</t>
  </si>
  <si>
    <t>VC00000000069678</t>
  </si>
  <si>
    <t>1860</t>
  </si>
  <si>
    <t>1860-D</t>
  </si>
  <si>
    <t>Buffalo RE 4</t>
  </si>
  <si>
    <t>846013385</t>
  </si>
  <si>
    <t>VC00000000014423</t>
  </si>
  <si>
    <t>1866</t>
  </si>
  <si>
    <t>DPS-ACE Challenge</t>
  </si>
  <si>
    <t>1870</t>
  </si>
  <si>
    <t>Plateau RE5</t>
  </si>
  <si>
    <t>846001597</t>
  </si>
  <si>
    <t>VC00000000069574</t>
  </si>
  <si>
    <t>PLATEAU RE-5</t>
  </si>
  <si>
    <t>Tammy Fehringer</t>
  </si>
  <si>
    <t>311 Coleman Avenue</t>
  </si>
  <si>
    <t>Peetz</t>
  </si>
  <si>
    <t>80747</t>
  </si>
  <si>
    <t>19010</t>
  </si>
  <si>
    <t>19020</t>
  </si>
  <si>
    <t>Elizabeth/Platte Canyon</t>
  </si>
  <si>
    <t>846001145A</t>
  </si>
  <si>
    <t>19205</t>
  </si>
  <si>
    <t>Elbert C-1, Elizabeth</t>
  </si>
  <si>
    <t>1980</t>
  </si>
  <si>
    <t>1980-D</t>
  </si>
  <si>
    <t>DeBeque 49JT</t>
  </si>
  <si>
    <t>MESA</t>
  </si>
  <si>
    <t>846001231</t>
  </si>
  <si>
    <t>VC00000000014321</t>
  </si>
  <si>
    <t>DE BEQUE 49JT</t>
  </si>
  <si>
    <t>Al Bumgartle</t>
  </si>
  <si>
    <t>De Beque</t>
  </si>
  <si>
    <t>81630</t>
  </si>
  <si>
    <t>1990</t>
  </si>
  <si>
    <t>1990-D</t>
  </si>
  <si>
    <t>Plateau 50</t>
  </si>
  <si>
    <t>846002847</t>
  </si>
  <si>
    <t>VC00000000069601</t>
  </si>
  <si>
    <t>PLATEAU VALLEY 50</t>
  </si>
  <si>
    <t>John Vail</t>
  </si>
  <si>
    <t>56600 Hwy 330</t>
  </si>
  <si>
    <t>Collbran</t>
  </si>
  <si>
    <t>81624</t>
  </si>
  <si>
    <t>2000-D</t>
  </si>
  <si>
    <t>Mesa 51</t>
  </si>
  <si>
    <t>846002839</t>
  </si>
  <si>
    <t>VC00000000014360</t>
  </si>
  <si>
    <t>Mesa County School District 51</t>
  </si>
  <si>
    <t>Damon Lockhart</t>
  </si>
  <si>
    <t>Special Ed Coordinator</t>
  </si>
  <si>
    <t>930 Ute Ave</t>
  </si>
  <si>
    <t>Grand Junction</t>
  </si>
  <si>
    <t>81501</t>
  </si>
  <si>
    <t>2010</t>
  </si>
  <si>
    <t>2010-D</t>
  </si>
  <si>
    <t>Creede 1</t>
  </si>
  <si>
    <t>MINERAL</t>
  </si>
  <si>
    <t>840941176</t>
  </si>
  <si>
    <t>VC00000000013545</t>
  </si>
  <si>
    <t>2018</t>
  </si>
  <si>
    <t>Moffat 2 - Crestone Charter School</t>
  </si>
  <si>
    <t>846001938</t>
  </si>
  <si>
    <t>VC00000000069583</t>
  </si>
  <si>
    <t>2020-D</t>
  </si>
  <si>
    <t>Moffat 1</t>
  </si>
  <si>
    <t>MOFFAT</t>
  </si>
  <si>
    <t>846012146</t>
  </si>
  <si>
    <t>VC00000000014399</t>
  </si>
  <si>
    <t>Moffat County School District RE-1</t>
  </si>
  <si>
    <t>Ms. Christine Villard</t>
  </si>
  <si>
    <t>775 Yampa Ave</t>
  </si>
  <si>
    <t>Craig</t>
  </si>
  <si>
    <t>81625</t>
  </si>
  <si>
    <t>2024</t>
  </si>
  <si>
    <t>Cripple Creek/Victor SD-Cripple Creek Victor Jr/Sr High</t>
  </si>
  <si>
    <t>TELLER</t>
  </si>
  <si>
    <t>846013740</t>
  </si>
  <si>
    <t>VC00000000014432</t>
  </si>
  <si>
    <t>2035</t>
  </si>
  <si>
    <t>2035-D</t>
  </si>
  <si>
    <t>Montezuma Cortez RE1</t>
  </si>
  <si>
    <t>MONTEZUMA</t>
  </si>
  <si>
    <t>840525195</t>
  </si>
  <si>
    <t>VC00000000013021</t>
  </si>
  <si>
    <t>2055</t>
  </si>
  <si>
    <t>2055-D</t>
  </si>
  <si>
    <t>Dolores RE4A</t>
  </si>
  <si>
    <t>840529518</t>
  </si>
  <si>
    <t>VC00000000013032</t>
  </si>
  <si>
    <t>2070</t>
  </si>
  <si>
    <t>2070-D</t>
  </si>
  <si>
    <t>Mancos RE6</t>
  </si>
  <si>
    <t>846001694</t>
  </si>
  <si>
    <t>VC00000000069575</t>
  </si>
  <si>
    <t>2115</t>
  </si>
  <si>
    <t>DSST Stapleton Middle School</t>
  </si>
  <si>
    <t>2145</t>
  </si>
  <si>
    <t>DSST Green Valley Ranch High School</t>
  </si>
  <si>
    <t>2148</t>
  </si>
  <si>
    <t>Del Norte-Del Norte MS</t>
  </si>
  <si>
    <t>RIO GRANDE</t>
  </si>
  <si>
    <t>846001899</t>
  </si>
  <si>
    <t>VC00000000014338</t>
  </si>
  <si>
    <t>Fort Lupton/Keenesburg, Fort Lupton</t>
  </si>
  <si>
    <t>846002059B</t>
  </si>
  <si>
    <t>VC00000000014344</t>
  </si>
  <si>
    <t>2150</t>
  </si>
  <si>
    <t>SLVBOCES-Del Norte HS</t>
  </si>
  <si>
    <t>840568137</t>
  </si>
  <si>
    <t>2180-D</t>
  </si>
  <si>
    <t>Montrose RE 1J</t>
  </si>
  <si>
    <t>Montrose County School District RE-1J</t>
  </si>
  <si>
    <t>Ms. Lynn Gentry</t>
  </si>
  <si>
    <t>526 North 6th Street</t>
  </si>
  <si>
    <t>Montrose</t>
  </si>
  <si>
    <t>81401</t>
  </si>
  <si>
    <t>2185</t>
  </si>
  <si>
    <t>DSST Stapleton High School</t>
  </si>
  <si>
    <t>2190</t>
  </si>
  <si>
    <t>2190-D</t>
  </si>
  <si>
    <t>West End RE2</t>
  </si>
  <si>
    <t>846014283</t>
  </si>
  <si>
    <t>VC00000000014440</t>
  </si>
  <si>
    <t>2207</t>
  </si>
  <si>
    <t>Downtown Denver Expeditionary School</t>
  </si>
  <si>
    <t>2208</t>
  </si>
  <si>
    <t>SJBOCES-Dolores HS</t>
  </si>
  <si>
    <t>840603542</t>
  </si>
  <si>
    <t>VC00000000061152</t>
  </si>
  <si>
    <t>2209</t>
  </si>
  <si>
    <t>DPS-DCIS-Multiple</t>
  </si>
  <si>
    <t>2233</t>
  </si>
  <si>
    <t>DSST: Cole MS</t>
  </si>
  <si>
    <t>2395</t>
  </si>
  <si>
    <t>2395-D</t>
  </si>
  <si>
    <t>Brush RE 2J</t>
  </si>
  <si>
    <t>MORGAN</t>
  </si>
  <si>
    <t>846001734</t>
  </si>
  <si>
    <t>VC00000000014328</t>
  </si>
  <si>
    <t>2405-D</t>
  </si>
  <si>
    <t>Ft Morgan RE3</t>
  </si>
  <si>
    <t>840558263</t>
  </si>
  <si>
    <t>VC00000000013052</t>
  </si>
  <si>
    <t>Fort Morgan School District RE-3</t>
  </si>
  <si>
    <t>Ms. Candace Kensinger</t>
  </si>
  <si>
    <t>300 Devel Street</t>
  </si>
  <si>
    <t>Fort Morgan</t>
  </si>
  <si>
    <t>80701-2656</t>
  </si>
  <si>
    <t>2505</t>
  </si>
  <si>
    <t>2505-D</t>
  </si>
  <si>
    <t>Weldon Valley RE 20J</t>
  </si>
  <si>
    <t>846001737</t>
  </si>
  <si>
    <t>VC00000000069576</t>
  </si>
  <si>
    <t>WELDON VALLEY RE-20(J)</t>
  </si>
  <si>
    <t>Fran Covelli</t>
  </si>
  <si>
    <t>911 North Avenue</t>
  </si>
  <si>
    <t>Weldona</t>
  </si>
  <si>
    <t>80653</t>
  </si>
  <si>
    <t>2515</t>
  </si>
  <si>
    <t>2515-D</t>
  </si>
  <si>
    <t>Wiggins RE 50J</t>
  </si>
  <si>
    <t>846002087</t>
  </si>
  <si>
    <t>VC00000000014345</t>
  </si>
  <si>
    <t>2520</t>
  </si>
  <si>
    <t>2520-D</t>
  </si>
  <si>
    <t>East Otero R1</t>
  </si>
  <si>
    <t>OTERO</t>
  </si>
  <si>
    <t>846014414</t>
  </si>
  <si>
    <t>VC00000000014444</t>
  </si>
  <si>
    <t>2530</t>
  </si>
  <si>
    <t>2530-D</t>
  </si>
  <si>
    <t>Rocky Ford R2</t>
  </si>
  <si>
    <t>846013479</t>
  </si>
  <si>
    <t>VC00000000014426</t>
  </si>
  <si>
    <t>2535</t>
  </si>
  <si>
    <t>2535-D</t>
  </si>
  <si>
    <t>Manzanola 3J</t>
  </si>
  <si>
    <t>846001750</t>
  </si>
  <si>
    <t>VC00000000014329</t>
  </si>
  <si>
    <t>MANZANOLA 3J</t>
  </si>
  <si>
    <t>Geri Hodges</t>
  </si>
  <si>
    <t>P.O. Box 148</t>
  </si>
  <si>
    <t>Manzanola</t>
  </si>
  <si>
    <t>81058</t>
  </si>
  <si>
    <t>2540</t>
  </si>
  <si>
    <t>2540-D</t>
  </si>
  <si>
    <t>Fowler R4J</t>
  </si>
  <si>
    <t>846014360</t>
  </si>
  <si>
    <t>VC00000000014441</t>
  </si>
  <si>
    <t>FOWLER R-4J</t>
  </si>
  <si>
    <t>Michael R. Thomas</t>
  </si>
  <si>
    <t>P.O. Box 218</t>
  </si>
  <si>
    <t>Fowler</t>
  </si>
  <si>
    <t>81039</t>
  </si>
  <si>
    <t>2560</t>
  </si>
  <si>
    <t>2560-D</t>
  </si>
  <si>
    <t>Cheraw 31</t>
  </si>
  <si>
    <t>846001765</t>
  </si>
  <si>
    <t>VC00000000014330</t>
  </si>
  <si>
    <t>2570</t>
  </si>
  <si>
    <t>2570-D</t>
  </si>
  <si>
    <t>Swink 33</t>
  </si>
  <si>
    <t>846001767</t>
  </si>
  <si>
    <t>VC00000000069578</t>
  </si>
  <si>
    <t>2580</t>
  </si>
  <si>
    <t>2580-D</t>
  </si>
  <si>
    <t>Ouray R1</t>
  </si>
  <si>
    <t>OURAY</t>
  </si>
  <si>
    <t>846001772</t>
  </si>
  <si>
    <t>VC00000000069579</t>
  </si>
  <si>
    <t>2590</t>
  </si>
  <si>
    <t>2590-D</t>
  </si>
  <si>
    <t>Ridgway R2</t>
  </si>
  <si>
    <t>846006275</t>
  </si>
  <si>
    <t>VC00000000069619</t>
  </si>
  <si>
    <t>2600</t>
  </si>
  <si>
    <t>2600-D</t>
  </si>
  <si>
    <t>Platte Canyon 1</t>
  </si>
  <si>
    <t>PARK</t>
  </si>
  <si>
    <t>846001776</t>
  </si>
  <si>
    <t>VC00000000014332</t>
  </si>
  <si>
    <t>Gunnison RE-1J, Gunnison</t>
  </si>
  <si>
    <t>2610</t>
  </si>
  <si>
    <t>2610-D</t>
  </si>
  <si>
    <t>Park County RE2</t>
  </si>
  <si>
    <t>846001777</t>
  </si>
  <si>
    <t>VC00000000014333</t>
  </si>
  <si>
    <t>2620</t>
  </si>
  <si>
    <t>2620-D</t>
  </si>
  <si>
    <t>Holyoke RE1J</t>
  </si>
  <si>
    <t>PHILLIPS</t>
  </si>
  <si>
    <t>846012886</t>
  </si>
  <si>
    <t>VC00000000014417</t>
  </si>
  <si>
    <t>2630</t>
  </si>
  <si>
    <t>2630-D</t>
  </si>
  <si>
    <t>Haxtun RE 2j</t>
  </si>
  <si>
    <t>846012502</t>
  </si>
  <si>
    <t>VC00000000014414</t>
  </si>
  <si>
    <t>2640</t>
  </si>
  <si>
    <t>2640-D</t>
  </si>
  <si>
    <t>Aspen 1</t>
  </si>
  <si>
    <t>PITKIN</t>
  </si>
  <si>
    <t>846002890</t>
  </si>
  <si>
    <t>VC00000000069604</t>
  </si>
  <si>
    <t>2650</t>
  </si>
  <si>
    <t>2650-D</t>
  </si>
  <si>
    <t>Granada RE1</t>
  </si>
  <si>
    <t>PROWERS</t>
  </si>
  <si>
    <t>846012913</t>
  </si>
  <si>
    <t>VC00000000069667</t>
  </si>
  <si>
    <t>2660</t>
  </si>
  <si>
    <t>2660-D</t>
  </si>
  <si>
    <t>Lamar RE2</t>
  </si>
  <si>
    <t>846011826</t>
  </si>
  <si>
    <t>VC00000000014392</t>
  </si>
  <si>
    <t>LAMAR RE-2</t>
  </si>
  <si>
    <t>Connie Jacobsen</t>
  </si>
  <si>
    <t>210 West Pearl St</t>
  </si>
  <si>
    <t>Lamar</t>
  </si>
  <si>
    <t>81052</t>
  </si>
  <si>
    <t>2670</t>
  </si>
  <si>
    <t>2670-D</t>
  </si>
  <si>
    <t>Holly RE 3</t>
  </si>
  <si>
    <t>846011860</t>
  </si>
  <si>
    <t>VC00000000014393</t>
  </si>
  <si>
    <t>2680</t>
  </si>
  <si>
    <t>2680-D</t>
  </si>
  <si>
    <t>Wiley RE 13 JT</t>
  </si>
  <si>
    <t>846001821</t>
  </si>
  <si>
    <t>VC00000000014334</t>
  </si>
  <si>
    <t>2690-D</t>
  </si>
  <si>
    <t>Pueblo 60</t>
  </si>
  <si>
    <t>Pueblo County School District 60</t>
  </si>
  <si>
    <t>Dr Jana Macias</t>
  </si>
  <si>
    <t>215 E. Orman Ave.</t>
  </si>
  <si>
    <t>Pueblo</t>
  </si>
  <si>
    <t>81004</t>
  </si>
  <si>
    <t>2700-D</t>
  </si>
  <si>
    <t>Pueblo 70</t>
  </si>
  <si>
    <t>846002832</t>
  </si>
  <si>
    <t>VC00000000014359</t>
  </si>
  <si>
    <t>Pueblo County School District 70</t>
  </si>
  <si>
    <t>Mr. Greg Keasling</t>
  </si>
  <si>
    <t>Interim Director of Special Education</t>
  </si>
  <si>
    <t>24951 Highway 50 East</t>
  </si>
  <si>
    <t>81006</t>
  </si>
  <si>
    <t>2710</t>
  </si>
  <si>
    <t>2710-D</t>
  </si>
  <si>
    <t>Meeker RE1</t>
  </si>
  <si>
    <t>RIO BLANCO</t>
  </si>
  <si>
    <t>846011573</t>
  </si>
  <si>
    <t>VC00000000014389</t>
  </si>
  <si>
    <t>2720</t>
  </si>
  <si>
    <t>2720-D</t>
  </si>
  <si>
    <t>Rangely RE4</t>
  </si>
  <si>
    <t>846001889</t>
  </si>
  <si>
    <t>VC00000000014336</t>
  </si>
  <si>
    <t>2730</t>
  </si>
  <si>
    <t>2730-D</t>
  </si>
  <si>
    <t>Del Norte C7</t>
  </si>
  <si>
    <t>2740</t>
  </si>
  <si>
    <t>2740-D</t>
  </si>
  <si>
    <t>Monte Vista C8</t>
  </si>
  <si>
    <t>846001901</t>
  </si>
  <si>
    <t>VC00000000014339</t>
  </si>
  <si>
    <t>2750</t>
  </si>
  <si>
    <t>2750-D</t>
  </si>
  <si>
    <t>Sargent RE 33J</t>
  </si>
  <si>
    <t>846001898</t>
  </si>
  <si>
    <t>VC00000000014337</t>
  </si>
  <si>
    <t>SARGENT RE-33J</t>
  </si>
  <si>
    <t>Sharon Adams</t>
  </si>
  <si>
    <t>7090 North Road 2 East</t>
  </si>
  <si>
    <t>Monte Vista</t>
  </si>
  <si>
    <t>81144</t>
  </si>
  <si>
    <t>2752</t>
  </si>
  <si>
    <t>Englewood Schools-Englewood MS</t>
  </si>
  <si>
    <t>2760</t>
  </si>
  <si>
    <t>2760-D</t>
  </si>
  <si>
    <t>Hayden RE1</t>
  </si>
  <si>
    <t>ROUTT</t>
  </si>
  <si>
    <t>846012221</t>
  </si>
  <si>
    <t>VC00000000014401</t>
  </si>
  <si>
    <t>HAYDEN RE-1</t>
  </si>
  <si>
    <t>Robert Winn</t>
  </si>
  <si>
    <t>Hayden</t>
  </si>
  <si>
    <t>81639</t>
  </si>
  <si>
    <t>2770</t>
  </si>
  <si>
    <t>2770-D</t>
  </si>
  <si>
    <t>Steamboat Springs Re2</t>
  </si>
  <si>
    <t>846012306</t>
  </si>
  <si>
    <t>VC00000000014409</t>
  </si>
  <si>
    <t>STEAMBOAT SPRINGS RE-2</t>
  </si>
  <si>
    <t>Ruth McBride</t>
  </si>
  <si>
    <t>325 7th Street</t>
  </si>
  <si>
    <t>Steamboat Springs</t>
  </si>
  <si>
    <t>80477</t>
  </si>
  <si>
    <t>2780</t>
  </si>
  <si>
    <t>2780-D</t>
  </si>
  <si>
    <t>South Routt RE3</t>
  </si>
  <si>
    <t>846012326</t>
  </si>
  <si>
    <t>VC00000000014410</t>
  </si>
  <si>
    <t>SOUTH ROUTT RE 3</t>
  </si>
  <si>
    <t>Brenda Little</t>
  </si>
  <si>
    <t>Box 158</t>
  </si>
  <si>
    <t>Oak Creek</t>
  </si>
  <si>
    <t>80467</t>
  </si>
  <si>
    <t>2790</t>
  </si>
  <si>
    <t>2790-D</t>
  </si>
  <si>
    <t>Mountain Valley RE1</t>
  </si>
  <si>
    <t>846001937</t>
  </si>
  <si>
    <t>VC00000000069582</t>
  </si>
  <si>
    <t>2800</t>
  </si>
  <si>
    <t>2800-D</t>
  </si>
  <si>
    <t>Moffat 2</t>
  </si>
  <si>
    <t>2810</t>
  </si>
  <si>
    <t>2810-D</t>
  </si>
  <si>
    <t>Center 26 JT</t>
  </si>
  <si>
    <t>2820</t>
  </si>
  <si>
    <t>2820-D</t>
  </si>
  <si>
    <t>Silverton 1</t>
  </si>
  <si>
    <t>SAN JUAN</t>
  </si>
  <si>
    <t>846001945</t>
  </si>
  <si>
    <t>VC00000000069585</t>
  </si>
  <si>
    <t>SILVERTON 1</t>
  </si>
  <si>
    <t>Kim White</t>
  </si>
  <si>
    <t>Silverton</t>
  </si>
  <si>
    <t>81433</t>
  </si>
  <si>
    <t>2830</t>
  </si>
  <si>
    <t>2830-D</t>
  </si>
  <si>
    <t>Telluride R1</t>
  </si>
  <si>
    <t>SAN MIGUEL</t>
  </si>
  <si>
    <t>846001946</t>
  </si>
  <si>
    <t>VC00000000018268</t>
  </si>
  <si>
    <t>2840</t>
  </si>
  <si>
    <t>2840-D</t>
  </si>
  <si>
    <t>Norwood R2J</t>
  </si>
  <si>
    <t>846013944</t>
  </si>
  <si>
    <t>VC00000000069677</t>
  </si>
  <si>
    <t>NORWOOD R-2J</t>
  </si>
  <si>
    <t>Lana Oliver</t>
  </si>
  <si>
    <t>P.O Box 448</t>
  </si>
  <si>
    <t>Norwood</t>
  </si>
  <si>
    <t>81423</t>
  </si>
  <si>
    <t>2862</t>
  </si>
  <si>
    <t>2862-D</t>
  </si>
  <si>
    <t>Julesburg RE1</t>
  </si>
  <si>
    <t>SEDGWICK</t>
  </si>
  <si>
    <t>840524976</t>
  </si>
  <si>
    <t>VC00000000060839</t>
  </si>
  <si>
    <t>2865</t>
  </si>
  <si>
    <t>2865-D</t>
  </si>
  <si>
    <t>Revere School District</t>
  </si>
  <si>
    <t>840523988</t>
  </si>
  <si>
    <t>VC00000000060834</t>
  </si>
  <si>
    <t>3000</t>
  </si>
  <si>
    <t>3000-D</t>
  </si>
  <si>
    <t>Summit RE1</t>
  </si>
  <si>
    <t>SUMMIT</t>
  </si>
  <si>
    <t>846011247</t>
  </si>
  <si>
    <t>VC00000000014385</t>
  </si>
  <si>
    <t>Jefferson District R-1, Golden</t>
  </si>
  <si>
    <t>3010</t>
  </si>
  <si>
    <t>3010-D</t>
  </si>
  <si>
    <t>Cripple Creek RE1</t>
  </si>
  <si>
    <t>CRIPPLE CREEK-VICTOR RE-1</t>
  </si>
  <si>
    <t>Michael McDonald</t>
  </si>
  <si>
    <t>P.O. Box</t>
  </si>
  <si>
    <t>Cripple Creek</t>
  </si>
  <si>
    <t>80813</t>
  </si>
  <si>
    <t>3020</t>
  </si>
  <si>
    <t>3020-D</t>
  </si>
  <si>
    <t>Woodland Park Re2</t>
  </si>
  <si>
    <t>840513959</t>
  </si>
  <si>
    <t>VC00000000012995</t>
  </si>
  <si>
    <t>Woodland Park School District Re-2</t>
  </si>
  <si>
    <t>Beverly Tarpley</t>
  </si>
  <si>
    <t>Assistant Superintendent</t>
  </si>
  <si>
    <t>P.O. Box 99</t>
  </si>
  <si>
    <t>Woodland Park</t>
  </si>
  <si>
    <t>80866</t>
  </si>
  <si>
    <t>3030</t>
  </si>
  <si>
    <t>3030-D</t>
  </si>
  <si>
    <t>Akron R1</t>
  </si>
  <si>
    <t>WASHINGTON</t>
  </si>
  <si>
    <t>846012234</t>
  </si>
  <si>
    <t>VC00000000014403</t>
  </si>
  <si>
    <t>3040</t>
  </si>
  <si>
    <t>3040-D</t>
  </si>
  <si>
    <t>Arickaree R2</t>
  </si>
  <si>
    <t>846012959</t>
  </si>
  <si>
    <t>VC00000000069668</t>
  </si>
  <si>
    <t>ARICKAREE R-2</t>
  </si>
  <si>
    <t>Gena Ramey</t>
  </si>
  <si>
    <t>12155 County Road NN</t>
  </si>
  <si>
    <t>Anton</t>
  </si>
  <si>
    <t>80801</t>
  </si>
  <si>
    <t>3050</t>
  </si>
  <si>
    <t>3050-D</t>
  </si>
  <si>
    <t>Otis R3</t>
  </si>
  <si>
    <t>846001986</t>
  </si>
  <si>
    <t>VC00000000014342</t>
  </si>
  <si>
    <t>OTIS R-3</t>
  </si>
  <si>
    <t>Jeff S. Durbin</t>
  </si>
  <si>
    <t>301 Work Street</t>
  </si>
  <si>
    <t>Otis</t>
  </si>
  <si>
    <t>80743</t>
  </si>
  <si>
    <t>3060</t>
  </si>
  <si>
    <t>3060-D</t>
  </si>
  <si>
    <t>Lone Star 101</t>
  </si>
  <si>
    <t>846005764</t>
  </si>
  <si>
    <t>VC00000000069615</t>
  </si>
  <si>
    <t>3070</t>
  </si>
  <si>
    <t>3070-D</t>
  </si>
  <si>
    <t>Woodlin R 104</t>
  </si>
  <si>
    <t>846010187</t>
  </si>
  <si>
    <t>VC00000000069636</t>
  </si>
  <si>
    <t>3078</t>
  </si>
  <si>
    <t>Ft Morgan-Ft Morgan HS</t>
  </si>
  <si>
    <t>3080</t>
  </si>
  <si>
    <t>3080-D</t>
  </si>
  <si>
    <t>Gilcrest Re1</t>
  </si>
  <si>
    <t>846013393</t>
  </si>
  <si>
    <t>VC00000000014424</t>
  </si>
  <si>
    <t>3085</t>
  </si>
  <si>
    <t>3085-D</t>
  </si>
  <si>
    <t>Eaton RE2</t>
  </si>
  <si>
    <t>3090</t>
  </si>
  <si>
    <t>3090-D</t>
  </si>
  <si>
    <t>Weld County Re-3J</t>
  </si>
  <si>
    <t>3100-D</t>
  </si>
  <si>
    <t>Windosor RE4</t>
  </si>
  <si>
    <t>846013749</t>
  </si>
  <si>
    <t>Weld County School District RE-4</t>
  </si>
  <si>
    <t>Dr. Steven Sandoval</t>
  </si>
  <si>
    <t>P.O. Box 609</t>
  </si>
  <si>
    <t>Windsor</t>
  </si>
  <si>
    <t>80550</t>
  </si>
  <si>
    <t>3110-D</t>
  </si>
  <si>
    <t>Johnstown-Milliken Re5J</t>
  </si>
  <si>
    <t>846014680</t>
  </si>
  <si>
    <t>VC00000000014447</t>
  </si>
  <si>
    <t>3120-D</t>
  </si>
  <si>
    <t>Greeley 6</t>
  </si>
  <si>
    <t>846002058</t>
  </si>
  <si>
    <t>VC00000000014343</t>
  </si>
  <si>
    <t>Weld County School District 6</t>
  </si>
  <si>
    <t>Ms. Mary Gomez</t>
  </si>
  <si>
    <t>1025 9th Avenue</t>
  </si>
  <si>
    <t>Greeley</t>
  </si>
  <si>
    <t>80631</t>
  </si>
  <si>
    <t>3130</t>
  </si>
  <si>
    <t>3130-D</t>
  </si>
  <si>
    <t>Platte RE7</t>
  </si>
  <si>
    <t>846014646</t>
  </si>
  <si>
    <t>VC00000000069691</t>
  </si>
  <si>
    <t>3140-D</t>
  </si>
  <si>
    <t>Ft. Lupton Re8</t>
  </si>
  <si>
    <t>846002059</t>
  </si>
  <si>
    <t>3145</t>
  </si>
  <si>
    <t>3145-D</t>
  </si>
  <si>
    <t>Ault RE9</t>
  </si>
  <si>
    <t>840519019</t>
  </si>
  <si>
    <t>VC00000000013008</t>
  </si>
  <si>
    <t>3146</t>
  </si>
  <si>
    <t>3146-D</t>
  </si>
  <si>
    <t>Briggsdale RE10</t>
  </si>
  <si>
    <t>840529135</t>
  </si>
  <si>
    <t>VC00000000060862</t>
  </si>
  <si>
    <t>3147</t>
  </si>
  <si>
    <t>3147-D</t>
  </si>
  <si>
    <t>Prairie RE11</t>
  </si>
  <si>
    <t>840529286</t>
  </si>
  <si>
    <t>VC00000000013030</t>
  </si>
  <si>
    <t>3148</t>
  </si>
  <si>
    <t>3148-D</t>
  </si>
  <si>
    <t>Pawnee RE12</t>
  </si>
  <si>
    <t>846002113</t>
  </si>
  <si>
    <t>VC00000000069587</t>
  </si>
  <si>
    <t>3200</t>
  </si>
  <si>
    <t>3200-D</t>
  </si>
  <si>
    <t>Yuma 1</t>
  </si>
  <si>
    <t>YUMA</t>
  </si>
  <si>
    <t>841577613</t>
  </si>
  <si>
    <t>VC00000000014076</t>
  </si>
  <si>
    <t>3210</t>
  </si>
  <si>
    <t>3210-D</t>
  </si>
  <si>
    <t>Wray RD2</t>
  </si>
  <si>
    <t>841579346</t>
  </si>
  <si>
    <t>VC00000000014079</t>
  </si>
  <si>
    <t>3220</t>
  </si>
  <si>
    <t>3220-D</t>
  </si>
  <si>
    <t>Idalia RJ3</t>
  </si>
  <si>
    <t>841579345</t>
  </si>
  <si>
    <t>VC00000000068952</t>
  </si>
  <si>
    <t>3230</t>
  </si>
  <si>
    <t>3230-D</t>
  </si>
  <si>
    <t>Liberty J4</t>
  </si>
  <si>
    <t>841577610</t>
  </si>
  <si>
    <t>VC00000000014075</t>
  </si>
  <si>
    <t>3326</t>
  </si>
  <si>
    <t>Global Village Academy-CSI</t>
  </si>
  <si>
    <t>CSI</t>
  </si>
  <si>
    <t>3399</t>
  </si>
  <si>
    <t>Global Village Academy-Ft Collins</t>
  </si>
  <si>
    <t>3475</t>
  </si>
  <si>
    <t>Falcon 40-GOAL</t>
  </si>
  <si>
    <t>3570</t>
  </si>
  <si>
    <t>Mesa 51 SD-Grand Junction HS</t>
  </si>
  <si>
    <t>3610</t>
  </si>
  <si>
    <t>Greeley- Greeley Central HS</t>
  </si>
  <si>
    <t>3639</t>
  </si>
  <si>
    <t>Girls Athletic Leadership School of Denver</t>
  </si>
  <si>
    <t>3987</t>
  </si>
  <si>
    <t>Highline Academy Charter School</t>
  </si>
  <si>
    <t>4058</t>
  </si>
  <si>
    <t>Holly SD-Holly HS</t>
  </si>
  <si>
    <t>Moffat RE-1, Craig</t>
  </si>
  <si>
    <t>4378</t>
  </si>
  <si>
    <t>James Irwin Charter School</t>
  </si>
  <si>
    <t>4381</t>
  </si>
  <si>
    <t>DSST College View Middle School</t>
  </si>
  <si>
    <t>4422</t>
  </si>
  <si>
    <t>Jefferson County-Jefferson HS</t>
  </si>
  <si>
    <t>4439</t>
  </si>
  <si>
    <t>Juniper Ridge</t>
  </si>
  <si>
    <t>Mesa</t>
  </si>
  <si>
    <t>4507</t>
  </si>
  <si>
    <t>KIPP Montbello College Prep</t>
  </si>
  <si>
    <t>4699</t>
  </si>
  <si>
    <t>CSI-NAS</t>
  </si>
  <si>
    <t>4732</t>
  </si>
  <si>
    <t>KIPP Sunshine Peak Academy</t>
  </si>
  <si>
    <t>4765</t>
  </si>
  <si>
    <t>Children's Kiva Charter School</t>
  </si>
  <si>
    <t>4795</t>
  </si>
  <si>
    <t>Denver Public Schools-Kunsmiller-Muliple</t>
  </si>
  <si>
    <t>4899</t>
  </si>
  <si>
    <t>Hinsdale-Lake City Community School</t>
  </si>
  <si>
    <t>HINSDALE</t>
  </si>
  <si>
    <t>4904</t>
  </si>
  <si>
    <t>Lake County-Lake County HS</t>
  </si>
  <si>
    <t>5001</t>
  </si>
  <si>
    <t>Adams State College Upward Bound</t>
  </si>
  <si>
    <t>846000542</t>
  </si>
  <si>
    <t>VC00000000014117</t>
  </si>
  <si>
    <t>5151</t>
  </si>
  <si>
    <t>5003</t>
  </si>
  <si>
    <t>Colorado State University Upward Bound</t>
  </si>
  <si>
    <t>Larimer</t>
  </si>
  <si>
    <t>846000545</t>
  </si>
  <si>
    <t>VC00000000014118</t>
  </si>
  <si>
    <t>5004</t>
  </si>
  <si>
    <t>Fort Lewis College</t>
  </si>
  <si>
    <t>La Plata</t>
  </si>
  <si>
    <t>846000556</t>
  </si>
  <si>
    <t>VC00000000014127</t>
  </si>
  <si>
    <t>CN004</t>
  </si>
  <si>
    <t>5005</t>
  </si>
  <si>
    <t>Office of Children's Affairs, City and County of Denver</t>
  </si>
  <si>
    <t>846000580</t>
  </si>
  <si>
    <t>VC00000000017936</t>
  </si>
  <si>
    <t>F1280</t>
  </si>
  <si>
    <t>5007</t>
  </si>
  <si>
    <t>TRIO Upward Bound Program at MSCD</t>
  </si>
  <si>
    <t>840559160</t>
  </si>
  <si>
    <t>VC00000000013055</t>
  </si>
  <si>
    <t>5008</t>
  </si>
  <si>
    <t>Pre-Collegiate Health Careers Program (CU Denver)</t>
  </si>
  <si>
    <t>846000555</t>
  </si>
  <si>
    <t>VC00000000017852</t>
  </si>
  <si>
    <t>F1219</t>
  </si>
  <si>
    <t>5009</t>
  </si>
  <si>
    <t>Ute Mountain Ute Recreation Center</t>
  </si>
  <si>
    <t>Montezuma</t>
  </si>
  <si>
    <t>840404385</t>
  </si>
  <si>
    <t>VC00000000012912</t>
  </si>
  <si>
    <t>5781</t>
  </si>
  <si>
    <t>5012</t>
  </si>
  <si>
    <t>Pre-Collegiate Development Program (CU-Denver)</t>
  </si>
  <si>
    <t>CB0001</t>
  </si>
  <si>
    <t>5013</t>
  </si>
  <si>
    <t>Pueblo Community College TRIO Upward Bound</t>
  </si>
  <si>
    <t>383721881</t>
  </si>
  <si>
    <t>Pueblo 60, Urban</t>
  </si>
  <si>
    <t>Pueblo 70, Rural</t>
  </si>
  <si>
    <t>5235</t>
  </si>
  <si>
    <t>Loveland Classical Schools</t>
  </si>
  <si>
    <t>5621</t>
  </si>
  <si>
    <t>Monarch Montessori of Denver CS</t>
  </si>
  <si>
    <t>5814</t>
  </si>
  <si>
    <t>Adams 12 SD-The International School at Thornton MS</t>
  </si>
  <si>
    <t>5851</t>
  </si>
  <si>
    <t>Mountain Song School</t>
  </si>
  <si>
    <t>5917</t>
  </si>
  <si>
    <t>Mountain Sage Community School</t>
  </si>
  <si>
    <t>5957</t>
  </si>
  <si>
    <t>Montessori del Mundo</t>
  </si>
  <si>
    <t>6001</t>
  </si>
  <si>
    <t>Boys and Girls Club of Metro Denver</t>
  </si>
  <si>
    <t>840510404</t>
  </si>
  <si>
    <t>VC00000000012985</t>
  </si>
  <si>
    <t>6002</t>
  </si>
  <si>
    <t>Salvation Army</t>
  </si>
  <si>
    <t>941156347</t>
  </si>
  <si>
    <t>VC00000000018511</t>
  </si>
  <si>
    <t>6003</t>
  </si>
  <si>
    <t>Cross Bar X Youth Ranch</t>
  </si>
  <si>
    <t>840743434</t>
  </si>
  <si>
    <t>VC00000000105124</t>
  </si>
  <si>
    <t>6019</t>
  </si>
  <si>
    <t>Aspen View Academy</t>
  </si>
  <si>
    <t>6026</t>
  </si>
  <si>
    <t>Montezuma Cortez-Montezuma-Cortez HS</t>
  </si>
  <si>
    <t>6032</t>
  </si>
  <si>
    <t>Jefferson Hills</t>
  </si>
  <si>
    <t>841241983</t>
  </si>
  <si>
    <t>VC00000000013826</t>
  </si>
  <si>
    <t>6038</t>
  </si>
  <si>
    <t>Turning Point Waverly School</t>
  </si>
  <si>
    <t>072400627</t>
  </si>
  <si>
    <t>VC00000000012551</t>
  </si>
  <si>
    <t>6039</t>
  </si>
  <si>
    <t>Excelsior Youth Center School</t>
  </si>
  <si>
    <t>840681524</t>
  </si>
  <si>
    <t>VC00000000061521</t>
  </si>
  <si>
    <t>6041</t>
  </si>
  <si>
    <t>Family Crisis Center-Denver Human Services</t>
  </si>
  <si>
    <t>VC00000000017925</t>
  </si>
  <si>
    <t>F1271</t>
  </si>
  <si>
    <t>6063</t>
  </si>
  <si>
    <t>Tennyson Center for Children</t>
  </si>
  <si>
    <t>611458290</t>
  </si>
  <si>
    <t>VC00000000057630</t>
  </si>
  <si>
    <t>6075</t>
  </si>
  <si>
    <t>Denver Children's Home</t>
  </si>
  <si>
    <t>840404239</t>
  </si>
  <si>
    <t>VC00000000017127</t>
  </si>
  <si>
    <t>6086</t>
  </si>
  <si>
    <t>El Pueblo Boys and Girls Ranch</t>
  </si>
  <si>
    <t>840675350</t>
  </si>
  <si>
    <t>VC00000000061480</t>
  </si>
  <si>
    <t>6099</t>
  </si>
  <si>
    <t>Reflections for Youth, Inc.</t>
  </si>
  <si>
    <t>201514288</t>
  </si>
  <si>
    <t>VC00000000022731</t>
  </si>
  <si>
    <t>6112</t>
  </si>
  <si>
    <t>Savio House</t>
  </si>
  <si>
    <t>840570279</t>
  </si>
  <si>
    <t>VC00000000060963</t>
  </si>
  <si>
    <t>6127</t>
  </si>
  <si>
    <t>Synergy Residential and Day Treatment School</t>
  </si>
  <si>
    <t>074200627</t>
  </si>
  <si>
    <t>6163</t>
  </si>
  <si>
    <t>Thompson SD-Mountain View HS</t>
  </si>
  <si>
    <t>6204</t>
  </si>
  <si>
    <t>Shiloh Home</t>
  </si>
  <si>
    <t>840978992</t>
  </si>
  <si>
    <t>VC00000000063217</t>
  </si>
  <si>
    <t>6314</t>
  </si>
  <si>
    <t>North High School</t>
  </si>
  <si>
    <t>6358</t>
  </si>
  <si>
    <t>North Park SD-North Park Jr/ Sr HS</t>
  </si>
  <si>
    <t>64023</t>
  </si>
  <si>
    <t>Arkansas Valley BOCES, La Junta</t>
  </si>
  <si>
    <t>840573592</t>
  </si>
  <si>
    <t>840625351</t>
  </si>
  <si>
    <t>VC00000000061307</t>
  </si>
  <si>
    <t>East Central BOCES</t>
  </si>
  <si>
    <t>Ms. Jeanne Boice-Wiley</t>
  </si>
  <si>
    <t>PO Box 910</t>
  </si>
  <si>
    <t>Limon</t>
  </si>
  <si>
    <t>80828</t>
  </si>
  <si>
    <t>841429969</t>
  </si>
  <si>
    <t>VC00000000067129</t>
  </si>
  <si>
    <t>Mount Evans BOCES</t>
  </si>
  <si>
    <t>Ms. Joyce L. Conrey</t>
  </si>
  <si>
    <t>64083</t>
  </si>
  <si>
    <t>Southwest BOCS, Cortez</t>
  </si>
  <si>
    <t>840576748</t>
  </si>
  <si>
    <t>VC00000000061003</t>
  </si>
  <si>
    <t>Southwest BOCS</t>
  </si>
  <si>
    <t>Ms. Lisa Wegner</t>
  </si>
  <si>
    <t>121 First St.</t>
  </si>
  <si>
    <t>Cortez</t>
  </si>
  <si>
    <t>81321</t>
  </si>
  <si>
    <t>840602408</t>
  </si>
  <si>
    <t>VC00000000061143</t>
  </si>
  <si>
    <t>Mountain BOCES</t>
  </si>
  <si>
    <t>Mr. Troy Lange</t>
  </si>
  <si>
    <t>1713 Mount Lincoln Drive West</t>
  </si>
  <si>
    <t>Northeast BOCES</t>
  </si>
  <si>
    <t>Ms. Tamara Durbin</t>
  </si>
  <si>
    <t>P.O. Box 98</t>
  </si>
  <si>
    <t>Haxtun</t>
  </si>
  <si>
    <t>80731</t>
  </si>
  <si>
    <t>Northwest BOCES, Steamboat Springs</t>
  </si>
  <si>
    <t>840572707</t>
  </si>
  <si>
    <t>VC00000000060979</t>
  </si>
  <si>
    <t>Northwest BOCES</t>
  </si>
  <si>
    <t>Ms. Sharon Taliaferro</t>
  </si>
  <si>
    <t>P.O. Box 773390</t>
  </si>
  <si>
    <t>840585072</t>
  </si>
  <si>
    <t>VC00000000061043</t>
  </si>
  <si>
    <t>Pikes Peak BOCS</t>
  </si>
  <si>
    <t>Mr. Archie Neal</t>
  </si>
  <si>
    <t>4825 Lorna Place</t>
  </si>
  <si>
    <t>80915</t>
  </si>
  <si>
    <t>San Juan BOCS</t>
  </si>
  <si>
    <t>Mr. Randy Boyer</t>
  </si>
  <si>
    <t>201 East 12th Street</t>
  </si>
  <si>
    <t>Durango</t>
  </si>
  <si>
    <t>81301</t>
  </si>
  <si>
    <t>San Luis Valley BOCS</t>
  </si>
  <si>
    <t>Ms. Nita McAuliffe</t>
  </si>
  <si>
    <t>2261 Enterprise Drive</t>
  </si>
  <si>
    <t>6416</t>
  </si>
  <si>
    <t>Third Way Center</t>
  </si>
  <si>
    <t>840599572</t>
  </si>
  <si>
    <t>VC00000000013147</t>
  </si>
  <si>
    <t>Santa Fe Trail BOCES</t>
  </si>
  <si>
    <t>841488859</t>
  </si>
  <si>
    <t>VC00000000067892</t>
  </si>
  <si>
    <t>Ms. Sandy Malouff</t>
  </si>
  <si>
    <t>Director</t>
  </si>
  <si>
    <t>P.O. Box 980</t>
  </si>
  <si>
    <t>La Junta</t>
  </si>
  <si>
    <t>81050</t>
  </si>
  <si>
    <t>840644958</t>
  </si>
  <si>
    <t>VC00000000013240</t>
  </si>
  <si>
    <t>South Central BOCES</t>
  </si>
  <si>
    <t>Ms. Jennifer Jackson</t>
  </si>
  <si>
    <t>323 South Purcell Blvd.</t>
  </si>
  <si>
    <t>81007</t>
  </si>
  <si>
    <t>64173</t>
  </si>
  <si>
    <t>South Platte Valley BOCES</t>
  </si>
  <si>
    <t>840587648</t>
  </si>
  <si>
    <t>Dr. Lynne Harris</t>
  </si>
  <si>
    <t>821 W. Platte Ave.</t>
  </si>
  <si>
    <t>80701</t>
  </si>
  <si>
    <t>840588273</t>
  </si>
  <si>
    <t>VC00000000061062</t>
  </si>
  <si>
    <t>Southeastern BOCES</t>
  </si>
  <si>
    <t>Ms. Debra Hall Ownbey</t>
  </si>
  <si>
    <t>P.O. Box 1137</t>
  </si>
  <si>
    <t>Uncompahgre BOCS</t>
  </si>
  <si>
    <t>841420551</t>
  </si>
  <si>
    <t>VC00000000067093</t>
  </si>
  <si>
    <t>Ms. Sharon Davarn</t>
  </si>
  <si>
    <t>P.O. Box 728</t>
  </si>
  <si>
    <t>Ridgway</t>
  </si>
  <si>
    <t>81432</t>
  </si>
  <si>
    <t>Centennial BOCES</t>
  </si>
  <si>
    <t>840599905</t>
  </si>
  <si>
    <t>VC00000000013148</t>
  </si>
  <si>
    <t>Ms. Marietta Sears</t>
  </si>
  <si>
    <t>830 S. Lincoln St.</t>
  </si>
  <si>
    <t>Ute Pass BOCES</t>
  </si>
  <si>
    <t>201202134</t>
  </si>
  <si>
    <t>VC00000000022593</t>
  </si>
  <si>
    <t>Rio Blanco BOCES, Rangely</t>
  </si>
  <si>
    <t>840718168</t>
  </si>
  <si>
    <t>VC00000000061710</t>
  </si>
  <si>
    <t>Rio Blanco BOCES</t>
  </si>
  <si>
    <t>Ms. Donna Day</t>
  </si>
  <si>
    <t>234 S Jones Ave, Rm 103</t>
  </si>
  <si>
    <t>Rangely</t>
  </si>
  <si>
    <t>81648</t>
  </si>
  <si>
    <t>6422</t>
  </si>
  <si>
    <t>Norwood SD-Norwood HS</t>
  </si>
  <si>
    <t>CO Mental Health Institute at Pueblo</t>
  </si>
  <si>
    <t>Division of Youth Corrections</t>
  </si>
  <si>
    <t>66090</t>
  </si>
  <si>
    <t>CO Mental Health Institute at Fort Logan</t>
  </si>
  <si>
    <t>6666</t>
  </si>
  <si>
    <t>Mesa 51 SD-Palisade HS</t>
  </si>
  <si>
    <t>69110</t>
  </si>
  <si>
    <t>North Metro Community Services</t>
  </si>
  <si>
    <t>69120</t>
  </si>
  <si>
    <t>Arkansas Valley CCB</t>
  </si>
  <si>
    <t>69130</t>
  </si>
  <si>
    <t>Developmental Disabilities Center</t>
  </si>
  <si>
    <t>69145</t>
  </si>
  <si>
    <t>Denver Options</t>
  </si>
  <si>
    <t>69150</t>
  </si>
  <si>
    <t>Community Options Inc.</t>
  </si>
  <si>
    <t>69160</t>
  </si>
  <si>
    <t>Developmental Opportunities, Inc.</t>
  </si>
  <si>
    <t>840618871</t>
  </si>
  <si>
    <t>69180</t>
  </si>
  <si>
    <t>Foothills Gateway Inc</t>
  </si>
  <si>
    <t>69190</t>
  </si>
  <si>
    <t>Horizons Specialized Services</t>
  </si>
  <si>
    <t>840705884</t>
  </si>
  <si>
    <t>69210</t>
  </si>
  <si>
    <t>Developmental Disabilities Resource Center</t>
  </si>
  <si>
    <t>69220</t>
  </si>
  <si>
    <t>Southern Colorado Devel. Disab. Serv. Inc.</t>
  </si>
  <si>
    <t>69230</t>
  </si>
  <si>
    <t>The Resource Exchange</t>
  </si>
  <si>
    <t>69240</t>
  </si>
  <si>
    <t>Mesa Developmental Services</t>
  </si>
  <si>
    <t>69250</t>
  </si>
  <si>
    <t>Eastern Colorado Services</t>
  </si>
  <si>
    <t>69260</t>
  </si>
  <si>
    <t>Southeastern Developmental Services</t>
  </si>
  <si>
    <t>840591159</t>
  </si>
  <si>
    <t>69270</t>
  </si>
  <si>
    <t>Pueblo County Board for Devel. Disabilitie</t>
  </si>
  <si>
    <t>69280</t>
  </si>
  <si>
    <t>Blue Peaks Developmental Services</t>
  </si>
  <si>
    <t>69290</t>
  </si>
  <si>
    <t>Community Connections Inc.</t>
  </si>
  <si>
    <t>69300</t>
  </si>
  <si>
    <t>Developmental Pathways</t>
  </si>
  <si>
    <t>69310</t>
  </si>
  <si>
    <t>Mountain Valley Developmental Services</t>
  </si>
  <si>
    <t>69320</t>
  </si>
  <si>
    <t>Centennial Developmental Services</t>
  </si>
  <si>
    <t>7001</t>
  </si>
  <si>
    <t>Agape Christian Church</t>
  </si>
  <si>
    <t>742466087</t>
  </si>
  <si>
    <t>VC00000000059230</t>
  </si>
  <si>
    <t>7002</t>
  </si>
  <si>
    <t>Bear Valley Church</t>
  </si>
  <si>
    <t>840614232</t>
  </si>
  <si>
    <t>7003</t>
  </si>
  <si>
    <t>Bridges of Silence</t>
  </si>
  <si>
    <t>Adams</t>
  </si>
  <si>
    <t>841325896</t>
  </si>
  <si>
    <t>VC00000000066278</t>
  </si>
  <si>
    <t>7004</t>
  </si>
  <si>
    <t>Care and Share Food Bank</t>
  </si>
  <si>
    <t>El Paso</t>
  </si>
  <si>
    <t>840731930</t>
  </si>
  <si>
    <t>VC00000000013325</t>
  </si>
  <si>
    <t>7005</t>
  </si>
  <si>
    <t>Colfax Community Network</t>
  </si>
  <si>
    <t>Arapahoe</t>
  </si>
  <si>
    <t>841487426</t>
  </si>
  <si>
    <t>VC00000000067860</t>
  </si>
  <si>
    <t>7006</t>
  </si>
  <si>
    <t>Crossroads of the Rockies</t>
  </si>
  <si>
    <t>841193944</t>
  </si>
  <si>
    <t>7007</t>
  </si>
  <si>
    <t>DAVA, Downtown Aurora Visual Arts</t>
  </si>
  <si>
    <t>841234219</t>
  </si>
  <si>
    <t>VC00000000065311</t>
  </si>
  <si>
    <t>7009</t>
  </si>
  <si>
    <t>Food Bank of the Rockies</t>
  </si>
  <si>
    <t>840772672</t>
  </si>
  <si>
    <t>VC00000000013390</t>
  </si>
  <si>
    <t>7010</t>
  </si>
  <si>
    <t>Food Bank for Larimer County</t>
  </si>
  <si>
    <t>742336171</t>
  </si>
  <si>
    <t>VC00000000059170</t>
  </si>
  <si>
    <t>7011</t>
  </si>
  <si>
    <t>Healing Waters Family Center</t>
  </si>
  <si>
    <t>742307643</t>
  </si>
  <si>
    <t>7012</t>
  </si>
  <si>
    <t>Holy Cross Lutheran Church</t>
  </si>
  <si>
    <t>840500018</t>
  </si>
  <si>
    <t>7014</t>
  </si>
  <si>
    <t>Prairie Family Center</t>
  </si>
  <si>
    <t>Kit Carson</t>
  </si>
  <si>
    <t>841355666</t>
  </si>
  <si>
    <t>VC00000000066628</t>
  </si>
  <si>
    <t>7015</t>
  </si>
  <si>
    <t>Save Our Youth</t>
  </si>
  <si>
    <t>841295393</t>
  </si>
  <si>
    <t>VC00000000065928</t>
  </si>
  <si>
    <t>7016</t>
  </si>
  <si>
    <t>Summit 54</t>
  </si>
  <si>
    <t>272978700</t>
  </si>
  <si>
    <t>VC00000000028939</t>
  </si>
  <si>
    <t>7017</t>
  </si>
  <si>
    <t>Totally Kids, Inc.</t>
  </si>
  <si>
    <t>Routt</t>
  </si>
  <si>
    <t>841284746</t>
  </si>
  <si>
    <t>7018</t>
  </si>
  <si>
    <t>Weld Food Bank</t>
  </si>
  <si>
    <t>Weld</t>
  </si>
  <si>
    <t>742244826</t>
  </si>
  <si>
    <t>VC00000000059134</t>
  </si>
  <si>
    <t>7019</t>
  </si>
  <si>
    <t>Zonta Club of Douglas County</t>
  </si>
  <si>
    <t>Douglas</t>
  </si>
  <si>
    <t>431977840</t>
  </si>
  <si>
    <t>7020</t>
  </si>
  <si>
    <t>CompuGirls</t>
  </si>
  <si>
    <t>7021</t>
  </si>
  <si>
    <t>2 Fish &amp; 5 Loaves</t>
  </si>
  <si>
    <t>7022</t>
  </si>
  <si>
    <t>Arts Street</t>
  </si>
  <si>
    <t>7024</t>
  </si>
  <si>
    <t>Summer Scholars</t>
  </si>
  <si>
    <t>841314292</t>
  </si>
  <si>
    <t>7026</t>
  </si>
  <si>
    <t>City Square</t>
  </si>
  <si>
    <t>752332948</t>
  </si>
  <si>
    <t>7029</t>
  </si>
  <si>
    <t>Lunchbox Express</t>
  </si>
  <si>
    <t>840402701</t>
  </si>
  <si>
    <t>VC00000000012896</t>
  </si>
  <si>
    <t>70303</t>
  </si>
  <si>
    <t>7032</t>
  </si>
  <si>
    <t>New Jerusalem Baptist Church</t>
  </si>
  <si>
    <t>841112817</t>
  </si>
  <si>
    <t>VC00000000105144</t>
  </si>
  <si>
    <t>7158</t>
  </si>
  <si>
    <t>CCSD 5-Prairie MS</t>
  </si>
  <si>
    <t>7241</t>
  </si>
  <si>
    <t>Rocky Mountain Prep</t>
  </si>
  <si>
    <t>7861</t>
  </si>
  <si>
    <t>Sims Fayola International Academy</t>
  </si>
  <si>
    <t>80004</t>
  </si>
  <si>
    <t>ARC of Denver</t>
  </si>
  <si>
    <t>840614525</t>
  </si>
  <si>
    <t>80005</t>
  </si>
  <si>
    <t>ARC / MC</t>
  </si>
  <si>
    <t>846038382</t>
  </si>
  <si>
    <t>8001-D</t>
  </si>
  <si>
    <t>80011</t>
  </si>
  <si>
    <t>Anchor Center for Blind Children</t>
  </si>
  <si>
    <t>840893509</t>
  </si>
  <si>
    <t>80015</t>
  </si>
  <si>
    <t>The Arc of Pueblo</t>
  </si>
  <si>
    <t>846037693</t>
  </si>
  <si>
    <t>80016</t>
  </si>
  <si>
    <t>Easter Seals Colorado</t>
  </si>
  <si>
    <t>840412575</t>
  </si>
  <si>
    <t>80020</t>
  </si>
  <si>
    <t>Arc of the Southwest</t>
  </si>
  <si>
    <t>8003</t>
  </si>
  <si>
    <t>Compass Montessori Charter SFA</t>
  </si>
  <si>
    <t>260051032</t>
  </si>
  <si>
    <t>Arapahoe Early Childhood Network</t>
  </si>
  <si>
    <t>841234705</t>
  </si>
  <si>
    <t>8004</t>
  </si>
  <si>
    <t>Bromley East Charter SFA</t>
  </si>
  <si>
    <t>841554507</t>
  </si>
  <si>
    <t>VC00000000068638</t>
  </si>
  <si>
    <t>80040</t>
  </si>
  <si>
    <t>Assn. for Community Living of Arapahoe &amp; Douglas, Inc</t>
  </si>
  <si>
    <t>237272795A</t>
  </si>
  <si>
    <t>80050</t>
  </si>
  <si>
    <t>BASE Camp</t>
  </si>
  <si>
    <t>841035268</t>
  </si>
  <si>
    <t>8006</t>
  </si>
  <si>
    <t>Peak To Peak Charter SFA</t>
  </si>
  <si>
    <t>841462870</t>
  </si>
  <si>
    <t>VC00000000067534</t>
  </si>
  <si>
    <t>80060</t>
  </si>
  <si>
    <t>Boulder County Spokespeople</t>
  </si>
  <si>
    <t>841410617</t>
  </si>
  <si>
    <t>80061</t>
  </si>
  <si>
    <t>Kids Connections</t>
  </si>
  <si>
    <t>311689816</t>
  </si>
  <si>
    <t>8007</t>
  </si>
  <si>
    <t>Legacy Academy</t>
  </si>
  <si>
    <t>VC00000000067058</t>
  </si>
  <si>
    <t>8008</t>
  </si>
  <si>
    <t>Hope Online</t>
  </si>
  <si>
    <t>VC00000000022842</t>
  </si>
  <si>
    <t>8009</t>
  </si>
  <si>
    <t>Charter Choice</t>
  </si>
  <si>
    <t>80170</t>
  </si>
  <si>
    <t>Center for Independence</t>
  </si>
  <si>
    <t>841090306</t>
  </si>
  <si>
    <t>80172</t>
  </si>
  <si>
    <t>Assoc. for Community Living in Boulder County, Inc.</t>
  </si>
  <si>
    <t>80175</t>
  </si>
  <si>
    <t>DBA Legal Center for People with Disabilities</t>
  </si>
  <si>
    <t>840705890</t>
  </si>
  <si>
    <t>80184</t>
  </si>
  <si>
    <t>Child Care Connections</t>
  </si>
  <si>
    <t>742552292</t>
  </si>
  <si>
    <t>80185</t>
  </si>
  <si>
    <t>The Childrens Hospital</t>
  </si>
  <si>
    <t>840166760B</t>
  </si>
  <si>
    <t>80186</t>
  </si>
  <si>
    <t>Children's Hospital</t>
  </si>
  <si>
    <t>840166760</t>
  </si>
  <si>
    <t>80190</t>
  </si>
  <si>
    <t>The Coalition for Inclusive Ed/ACL of COLO</t>
  </si>
  <si>
    <t>80200</t>
  </si>
  <si>
    <t>Colorado Assoc. of School Executives</t>
  </si>
  <si>
    <t>80219</t>
  </si>
  <si>
    <t>Colorado Council For Children with Behavior Disorders</t>
  </si>
  <si>
    <t>80220</t>
  </si>
  <si>
    <t>Colorado Council of Learning Disabilities</t>
  </si>
  <si>
    <t>742442063</t>
  </si>
  <si>
    <t>80221</t>
  </si>
  <si>
    <t>Colorado Office of Resource &amp; Referral Agencies, Inc.</t>
  </si>
  <si>
    <t>840685056</t>
  </si>
  <si>
    <t>80230</t>
  </si>
  <si>
    <t>CO Dept Health-Family &amp; Comm Health Serv</t>
  </si>
  <si>
    <t>80232</t>
  </si>
  <si>
    <t>Colorado Department of Public Health &amp; Environment</t>
  </si>
  <si>
    <t>80238</t>
  </si>
  <si>
    <t>Colo Dept of Public Health &amp; Environment</t>
  </si>
  <si>
    <t>80242</t>
  </si>
  <si>
    <t>Colo. Dept. of Human Services Family Centers Initiat.</t>
  </si>
  <si>
    <t>80246</t>
  </si>
  <si>
    <t>Colo. Developmental Disability Planning Council</t>
  </si>
  <si>
    <t>80247</t>
  </si>
  <si>
    <t>Colorado Division for Early Childhood</t>
  </si>
  <si>
    <t>841205094</t>
  </si>
  <si>
    <t>80260</t>
  </si>
  <si>
    <t>Coloradans for Family Support</t>
  </si>
  <si>
    <t>80265</t>
  </si>
  <si>
    <t>Colorado Foundation for Families &amp; Children</t>
  </si>
  <si>
    <t>841173226</t>
  </si>
  <si>
    <t>80270</t>
  </si>
  <si>
    <t>Colorado Meeting Place</t>
  </si>
  <si>
    <t>841300093</t>
  </si>
  <si>
    <t>80271</t>
  </si>
  <si>
    <t>Colorado Society of School Psychologists</t>
  </si>
  <si>
    <t>80280</t>
  </si>
  <si>
    <t>Community Options, Inc.</t>
  </si>
  <si>
    <t>840626085</t>
  </si>
  <si>
    <t>80285</t>
  </si>
  <si>
    <t>CO Partnership for Education Renewal</t>
  </si>
  <si>
    <t>80288</t>
  </si>
  <si>
    <t>Cortez Addictions Recovery Services, Inc.</t>
  </si>
  <si>
    <t>841219874</t>
  </si>
  <si>
    <t>80290</t>
  </si>
  <si>
    <t>Council for Exceptional Children</t>
  </si>
  <si>
    <t>510157348</t>
  </si>
  <si>
    <t>80305</t>
  </si>
  <si>
    <t>The DisAbility Connection</t>
  </si>
  <si>
    <t>742547280</t>
  </si>
  <si>
    <t>80307</t>
  </si>
  <si>
    <t>Denver Early Childhood Connections</t>
  </si>
  <si>
    <t>841384638</t>
  </si>
  <si>
    <t>80320</t>
  </si>
  <si>
    <t>Douglas Early Childhood Connections, Inc</t>
  </si>
  <si>
    <t>841293234</t>
  </si>
  <si>
    <t>80325</t>
  </si>
  <si>
    <t>Eagle County School District</t>
  </si>
  <si>
    <t>80326</t>
  </si>
  <si>
    <t>East Grand Co School District #2</t>
  </si>
  <si>
    <t>80327</t>
  </si>
  <si>
    <t>Eagle County Health and Human Services</t>
  </si>
  <si>
    <t>846000762</t>
  </si>
  <si>
    <t>80328</t>
  </si>
  <si>
    <t>Early Childhood Connections of Adams County</t>
  </si>
  <si>
    <t>841356711</t>
  </si>
  <si>
    <t>80330</t>
  </si>
  <si>
    <t>Effective Parents Project, Inc.</t>
  </si>
  <si>
    <t>840887894</t>
  </si>
  <si>
    <t>80340</t>
  </si>
  <si>
    <t>The Family Center</t>
  </si>
  <si>
    <t>841318219</t>
  </si>
  <si>
    <t>80345</t>
  </si>
  <si>
    <t>Family Visitor Program</t>
  </si>
  <si>
    <t>841001484</t>
  </si>
  <si>
    <t>80348</t>
  </si>
  <si>
    <t>Family Voices, Inc.</t>
  </si>
  <si>
    <t>850430800</t>
  </si>
  <si>
    <t>80350</t>
  </si>
  <si>
    <t>Front Range Community College</t>
  </si>
  <si>
    <t>80400</t>
  </si>
  <si>
    <t>Jeffco First Steps</t>
  </si>
  <si>
    <t>841324593</t>
  </si>
  <si>
    <t>80410</t>
  </si>
  <si>
    <t>JFK Ctr for Developmental Disabilities</t>
  </si>
  <si>
    <t>80415</t>
  </si>
  <si>
    <t>JFK Partners, UCHSC</t>
  </si>
  <si>
    <t>8042</t>
  </si>
  <si>
    <t>271230542</t>
  </si>
  <si>
    <t>VC00000000028374</t>
  </si>
  <si>
    <t>80480</t>
  </si>
  <si>
    <t>Mental Health Association of Colorado, Inc.</t>
  </si>
  <si>
    <t>80490</t>
  </si>
  <si>
    <t>Mental Health Corporation of Denver</t>
  </si>
  <si>
    <t>742499946A</t>
  </si>
  <si>
    <t>80495</t>
  </si>
  <si>
    <t>Make A Mess and Make Believe</t>
  </si>
  <si>
    <t>841117533</t>
  </si>
  <si>
    <t>80500</t>
  </si>
  <si>
    <t>Metropolitan Organizations for People</t>
  </si>
  <si>
    <t>840753677</t>
  </si>
  <si>
    <t>80540</t>
  </si>
  <si>
    <t>Morgan County Family Center</t>
  </si>
  <si>
    <t>841319815</t>
  </si>
  <si>
    <t>80580</t>
  </si>
  <si>
    <t>North Colorado Medical Center</t>
  </si>
  <si>
    <t>840718355</t>
  </si>
  <si>
    <t>80640</t>
  </si>
  <si>
    <t>PEAK Parent Center, Inc.</t>
  </si>
  <si>
    <t>742490203</t>
  </si>
  <si>
    <t>80643</t>
  </si>
  <si>
    <t>80660</t>
  </si>
  <si>
    <t>Parent Professional Partnership</t>
  </si>
  <si>
    <t>742644770</t>
  </si>
  <si>
    <t>80670</t>
  </si>
  <si>
    <t>Pinon Project Human Resources Centers</t>
  </si>
  <si>
    <t>841284735</t>
  </si>
  <si>
    <t>80680</t>
  </si>
  <si>
    <t>Planned Parenthood of the Rocky Mountains</t>
  </si>
  <si>
    <t>80710</t>
  </si>
  <si>
    <t>Resources for Young Children &amp; Families, Inc.</t>
  </si>
  <si>
    <t>841310527</t>
  </si>
  <si>
    <t>80715</t>
  </si>
  <si>
    <t>Roaring Fork School District</t>
  </si>
  <si>
    <t>80718</t>
  </si>
  <si>
    <t>San Juan Basin Health Department</t>
  </si>
  <si>
    <t>846002563</t>
  </si>
  <si>
    <t>80719</t>
  </si>
  <si>
    <t>Steamboat Springs Discovery Learning Center</t>
  </si>
  <si>
    <t>840951686</t>
  </si>
  <si>
    <t>80720</t>
  </si>
  <si>
    <t>Sylvia_K Inc. for FAS Conference</t>
  </si>
  <si>
    <t>80721</t>
  </si>
  <si>
    <t>Summit County Family Resource Center</t>
  </si>
  <si>
    <t>841252900</t>
  </si>
  <si>
    <t>80722</t>
  </si>
  <si>
    <t>Routt Interagency Coordinating Council</t>
  </si>
  <si>
    <t>80725</t>
  </si>
  <si>
    <t>The Coaches Training Institute</t>
  </si>
  <si>
    <t>943220831</t>
  </si>
  <si>
    <t>80730</t>
  </si>
  <si>
    <t>Tom Patton and Associates</t>
  </si>
  <si>
    <t>841156172</t>
  </si>
  <si>
    <t>80840</t>
  </si>
  <si>
    <t>Very Special Arts Colorado, Inc.</t>
  </si>
  <si>
    <t>742131682</t>
  </si>
  <si>
    <t>81010</t>
  </si>
  <si>
    <t>Bueno Center</t>
  </si>
  <si>
    <t>81040</t>
  </si>
  <si>
    <t>Colorado State University</t>
  </si>
  <si>
    <t>Metropolitan State College of Denver</t>
  </si>
  <si>
    <t>81170</t>
  </si>
  <si>
    <t>UCHSC - JFK</t>
  </si>
  <si>
    <t>81180</t>
  </si>
  <si>
    <t>Univ. of CO Health Sciences/CO UAP/RMRTI</t>
  </si>
  <si>
    <t>81190</t>
  </si>
  <si>
    <t>UCHSC -Assistive Tech Partners</t>
  </si>
  <si>
    <t>846000555MA</t>
  </si>
  <si>
    <t>81220</t>
  </si>
  <si>
    <t>University of Colorado School of Nursing</t>
  </si>
  <si>
    <t>81225</t>
  </si>
  <si>
    <t>Univ. of Colorado-Boulder</t>
  </si>
  <si>
    <t>81229</t>
  </si>
  <si>
    <t>Regents of the University of Colorado</t>
  </si>
  <si>
    <t>UC, Denver - Newletter</t>
  </si>
  <si>
    <t>81231</t>
  </si>
  <si>
    <t>University of Colorado, Denver</t>
  </si>
  <si>
    <t>846000555JB</t>
  </si>
  <si>
    <t>81232</t>
  </si>
  <si>
    <t>University of Colorado at Denver and Health Sciences</t>
  </si>
  <si>
    <t>846000555CE</t>
  </si>
  <si>
    <t>81233</t>
  </si>
  <si>
    <t>UCD School of Education</t>
  </si>
  <si>
    <t>Univ. of CO., Speech, Language, Hearing Sciences Dept</t>
  </si>
  <si>
    <t>846000555M</t>
  </si>
  <si>
    <t>81240</t>
  </si>
  <si>
    <t>Univ. of CO at Denver, Barbara Smith</t>
  </si>
  <si>
    <t>81260</t>
  </si>
  <si>
    <t>University of Denver</t>
  </si>
  <si>
    <t>840404231V</t>
  </si>
  <si>
    <t>81261</t>
  </si>
  <si>
    <t>840404231N</t>
  </si>
  <si>
    <t>8133</t>
  </si>
  <si>
    <t>Montezuma Cortez-SWOS</t>
  </si>
  <si>
    <t>81350</t>
  </si>
  <si>
    <t>University of Colorado</t>
  </si>
  <si>
    <t>846000555L</t>
  </si>
  <si>
    <t>81351</t>
  </si>
  <si>
    <t>University of Colorado - Boulder</t>
  </si>
  <si>
    <t>846000555A4</t>
  </si>
  <si>
    <t>81352</t>
  </si>
  <si>
    <t>University of Colorado  Boulder</t>
  </si>
  <si>
    <t>81353</t>
  </si>
  <si>
    <t>University of Colorado/Colorado Springs</t>
  </si>
  <si>
    <t>846000555G</t>
  </si>
  <si>
    <t>81400</t>
  </si>
  <si>
    <t>University of Colorado Health Sciences Center</t>
  </si>
  <si>
    <t>University of Colorado, HSC</t>
  </si>
  <si>
    <t>846000555AM</t>
  </si>
  <si>
    <t>81410</t>
  </si>
  <si>
    <t>University of Colorado - HSC</t>
  </si>
  <si>
    <t>846000555AO</t>
  </si>
  <si>
    <t>81460</t>
  </si>
  <si>
    <t>University of Northern Colorado</t>
  </si>
  <si>
    <t>846000546H</t>
  </si>
  <si>
    <t>81461</t>
  </si>
  <si>
    <t>846000546O</t>
  </si>
  <si>
    <t>81462</t>
  </si>
  <si>
    <t>81463</t>
  </si>
  <si>
    <t>846000546A</t>
  </si>
  <si>
    <t>81470</t>
  </si>
  <si>
    <t>81475</t>
  </si>
  <si>
    <t>81476</t>
  </si>
  <si>
    <t>UNC - Danna Bottenberg</t>
  </si>
  <si>
    <t>81479</t>
  </si>
  <si>
    <t>UNC - Ellis Copeland</t>
  </si>
  <si>
    <t>81551</t>
  </si>
  <si>
    <t>846000555A</t>
  </si>
  <si>
    <t>81552</t>
  </si>
  <si>
    <t>81553</t>
  </si>
  <si>
    <t>81554</t>
  </si>
  <si>
    <t>Western State College</t>
  </si>
  <si>
    <t>81557</t>
  </si>
  <si>
    <t>University of Colorado at Boulder</t>
  </si>
  <si>
    <t>82001</t>
  </si>
  <si>
    <t>Montezuma County Learning Cluster</t>
  </si>
  <si>
    <t>841045114</t>
  </si>
  <si>
    <t>82002</t>
  </si>
  <si>
    <t>Pikes Peak Learning Cluster</t>
  </si>
  <si>
    <t>82003</t>
  </si>
  <si>
    <t>Northeast Colo. Early Childhood Learning Cluster</t>
  </si>
  <si>
    <t>846002582</t>
  </si>
  <si>
    <t>82004</t>
  </si>
  <si>
    <t>Tiny Tim Developmental Preschool</t>
  </si>
  <si>
    <t>840523717</t>
  </si>
  <si>
    <t>82005</t>
  </si>
  <si>
    <t>Elbert County Learning Cluster</t>
  </si>
  <si>
    <t>841137114</t>
  </si>
  <si>
    <t>82006</t>
  </si>
  <si>
    <t>Community Partnership of Teller County</t>
  </si>
  <si>
    <t>841157057</t>
  </si>
  <si>
    <t>82007</t>
  </si>
  <si>
    <t>Pueblo Assoc, Education of Young Children</t>
  </si>
  <si>
    <t>840713812</t>
  </si>
  <si>
    <t>82008</t>
  </si>
  <si>
    <t>Lamar Community College</t>
  </si>
  <si>
    <t>82009</t>
  </si>
  <si>
    <t>La Plata Family Center</t>
  </si>
  <si>
    <t>840988973</t>
  </si>
  <si>
    <t>82010</t>
  </si>
  <si>
    <t>Colorado Association f/t Education of Young Children</t>
  </si>
  <si>
    <t>840713812C</t>
  </si>
  <si>
    <t>82011</t>
  </si>
  <si>
    <t>SLV CAEYC</t>
  </si>
  <si>
    <t>82012</t>
  </si>
  <si>
    <t>Summit County Child Care Resource &amp; Referral Agency</t>
  </si>
  <si>
    <t>841172882</t>
  </si>
  <si>
    <t>82013</t>
  </si>
  <si>
    <t>82014</t>
  </si>
  <si>
    <t>Park County SD Re-2</t>
  </si>
  <si>
    <t>82015</t>
  </si>
  <si>
    <t>Park County S/D 1 (Platte Canyon S/D Re-1)</t>
  </si>
  <si>
    <t>8460001776</t>
  </si>
  <si>
    <t>8209</t>
  </si>
  <si>
    <t>Jefferson County-Standly</t>
  </si>
  <si>
    <t>8543</t>
  </si>
  <si>
    <t>Synergy</t>
  </si>
  <si>
    <t>VC00000000017881</t>
  </si>
  <si>
    <t>8565</t>
  </si>
  <si>
    <t>5141</t>
  </si>
  <si>
    <t>8605</t>
  </si>
  <si>
    <t>Colo School F/T Deaf And The Blind</t>
  </si>
  <si>
    <t>8606</t>
  </si>
  <si>
    <t>Colo Mental Health Institute @ Pueblo</t>
  </si>
  <si>
    <t>8608</t>
  </si>
  <si>
    <t>Division Of Youth Corrections</t>
  </si>
  <si>
    <t>8821</t>
  </si>
  <si>
    <t>Two Rivers Charter School</t>
  </si>
  <si>
    <t>8965</t>
  </si>
  <si>
    <t>Union Colony Elementary School</t>
  </si>
  <si>
    <t>9000</t>
  </si>
  <si>
    <t>9000-D</t>
  </si>
  <si>
    <t>Colo School Deaf Blind</t>
  </si>
  <si>
    <t>90010</t>
  </si>
  <si>
    <t>Roaring Fork Assoc. for the Educ. of Young Children</t>
  </si>
  <si>
    <t>90011</t>
  </si>
  <si>
    <t>90012</t>
  </si>
  <si>
    <t>840644739</t>
  </si>
  <si>
    <t>90015</t>
  </si>
  <si>
    <t>Colorado Assoc. for the Educ. Of Young Children</t>
  </si>
  <si>
    <t>90016</t>
  </si>
  <si>
    <t>Community Coalition for Families &amp; Children</t>
  </si>
  <si>
    <t>90017</t>
  </si>
  <si>
    <t>Northeastern Junior College</t>
  </si>
  <si>
    <t>90019</t>
  </si>
  <si>
    <t>Pikes Peak Assoc. for the Educ. Of Young Children</t>
  </si>
  <si>
    <t>90020</t>
  </si>
  <si>
    <t>Northwest CO Assoc. for the Educ. of Young Children</t>
  </si>
  <si>
    <t>90030</t>
  </si>
  <si>
    <t>San Luis Valley Early Care &amp; Educ. Learning Cluster</t>
  </si>
  <si>
    <t>90032</t>
  </si>
  <si>
    <t>City of Boulder/Children's Services</t>
  </si>
  <si>
    <t>846000566E</t>
  </si>
  <si>
    <t>90035</t>
  </si>
  <si>
    <t>La Plata Family Centers Coalition</t>
  </si>
  <si>
    <t>90036</t>
  </si>
  <si>
    <t>Community College of Aurora</t>
  </si>
  <si>
    <t>840644739A</t>
  </si>
  <si>
    <t>90037</t>
  </si>
  <si>
    <t>Cerebral Palsy of Colorado</t>
  </si>
  <si>
    <t>840420225</t>
  </si>
  <si>
    <t>90038</t>
  </si>
  <si>
    <t>Clear Creek Family Connections</t>
  </si>
  <si>
    <t>841480379</t>
  </si>
  <si>
    <t>90039</t>
  </si>
  <si>
    <t>Community College of Denver</t>
  </si>
  <si>
    <t>840583107</t>
  </si>
  <si>
    <t>90040</t>
  </si>
  <si>
    <t>Lake County Health &amp; Human Services</t>
  </si>
  <si>
    <t>846000777S</t>
  </si>
  <si>
    <t>90041</t>
  </si>
  <si>
    <t>Mountain Family Center</t>
  </si>
  <si>
    <t>742446390</t>
  </si>
  <si>
    <t>90042</t>
  </si>
  <si>
    <t>Wright Stuff Community Foundation</t>
  </si>
  <si>
    <t>841452620</t>
  </si>
  <si>
    <t>90043</t>
  </si>
  <si>
    <t>Southern Ute Community Action Program</t>
  </si>
  <si>
    <t>840576978</t>
  </si>
  <si>
    <t>90044</t>
  </si>
  <si>
    <t>Elbert County Public Health Service</t>
  </si>
  <si>
    <t>846000763</t>
  </si>
  <si>
    <t>90045</t>
  </si>
  <si>
    <t>Prowers Co Dept of Soc Svcs</t>
  </si>
  <si>
    <t>841132868</t>
  </si>
  <si>
    <t>90046</t>
  </si>
  <si>
    <t>Huerfano Co School District RE-1</t>
  </si>
  <si>
    <t>90047</t>
  </si>
  <si>
    <t>90048</t>
  </si>
  <si>
    <t>Baca County Nursing Service</t>
  </si>
  <si>
    <t>90049</t>
  </si>
  <si>
    <t>Garfield Co. School District Re-2</t>
  </si>
  <si>
    <t>90050</t>
  </si>
  <si>
    <t>Baby Bear Hugs</t>
  </si>
  <si>
    <t>841311396</t>
  </si>
  <si>
    <t>90051</t>
  </si>
  <si>
    <t>Baca ECC Connections</t>
  </si>
  <si>
    <t>90052</t>
  </si>
  <si>
    <t>CSU, Cooperative Extension, Douglas Co</t>
  </si>
  <si>
    <t>237432396</t>
  </si>
  <si>
    <t>90053</t>
  </si>
  <si>
    <t>Children's Museum of Denver</t>
  </si>
  <si>
    <t>840658142</t>
  </si>
  <si>
    <t>90054</t>
  </si>
  <si>
    <t>Measured Progress</t>
  </si>
  <si>
    <t>311668672A</t>
  </si>
  <si>
    <t>90055</t>
  </si>
  <si>
    <t>Yuma Community Resource Center</t>
  </si>
  <si>
    <t>840959903</t>
  </si>
  <si>
    <t>90056</t>
  </si>
  <si>
    <t>Kit Carson County School District R-4</t>
  </si>
  <si>
    <t>90057</t>
  </si>
  <si>
    <t>Summit County Government</t>
  </si>
  <si>
    <t>846000808N</t>
  </si>
  <si>
    <t>90058</t>
  </si>
  <si>
    <t>90059</t>
  </si>
  <si>
    <t>90060</t>
  </si>
  <si>
    <t>Park County Vision 2020, Inc</t>
  </si>
  <si>
    <t>841342474</t>
  </si>
  <si>
    <t>90061</t>
  </si>
  <si>
    <t>Front Range BOCES for Teacher leadership</t>
  </si>
  <si>
    <t>841520231</t>
  </si>
  <si>
    <t>90062</t>
  </si>
  <si>
    <t>Teller Early Childhood Connections Inc</t>
  </si>
  <si>
    <t>800032338</t>
  </si>
  <si>
    <t>90063</t>
  </si>
  <si>
    <t>HuLa Kids</t>
  </si>
  <si>
    <t>90064</t>
  </si>
  <si>
    <t>Tourette Syndrome Association, Inc.</t>
  </si>
  <si>
    <t>841101905</t>
  </si>
  <si>
    <t>90065</t>
  </si>
  <si>
    <t>Excelsior Youth Center</t>
  </si>
  <si>
    <t>90066</t>
  </si>
  <si>
    <t>Pitkin County School District #1</t>
  </si>
  <si>
    <t>90067</t>
  </si>
  <si>
    <t>Early Childhood Connections for Arapahoe County</t>
  </si>
  <si>
    <t>841555708</t>
  </si>
  <si>
    <t>90068</t>
  </si>
  <si>
    <t>90069</t>
  </si>
  <si>
    <t>El Pueblo Boys &amp; Girls Ranch</t>
  </si>
  <si>
    <t>90070</t>
  </si>
  <si>
    <t>Durango 4-C Council Inc</t>
  </si>
  <si>
    <t>840615445</t>
  </si>
  <si>
    <t>90071</t>
  </si>
  <si>
    <t>Early Childhood Council of Larimer County</t>
  </si>
  <si>
    <t>010633672</t>
  </si>
  <si>
    <t>90072</t>
  </si>
  <si>
    <t>90073</t>
  </si>
  <si>
    <t>PINON PROJECT</t>
  </si>
  <si>
    <t>90074</t>
  </si>
  <si>
    <t>HCI</t>
  </si>
  <si>
    <t>371367062</t>
  </si>
  <si>
    <t>90075</t>
  </si>
  <si>
    <t>Red Rocks Community College</t>
  </si>
  <si>
    <t>840644739AC</t>
  </si>
  <si>
    <t>90076</t>
  </si>
  <si>
    <t>Lake County Sch Dist R-1</t>
  </si>
  <si>
    <t>846011994A</t>
  </si>
  <si>
    <t>90077</t>
  </si>
  <si>
    <t>Colorado Non-Profit Development Center</t>
  </si>
  <si>
    <t>841493585</t>
  </si>
  <si>
    <t>90078</t>
  </si>
  <si>
    <t>Relationship Roots, Inc.</t>
  </si>
  <si>
    <t>841550781</t>
  </si>
  <si>
    <t>90079</t>
  </si>
  <si>
    <t>Marmot Library Network</t>
  </si>
  <si>
    <t>841151788</t>
  </si>
  <si>
    <t>90080</t>
  </si>
  <si>
    <t>Colorado Library Consortium (CLiC)</t>
  </si>
  <si>
    <t>840691967</t>
  </si>
  <si>
    <t>90081</t>
  </si>
  <si>
    <t>Wiggins School District #50</t>
  </si>
  <si>
    <t>90082</t>
  </si>
  <si>
    <t>Weld Library District</t>
  </si>
  <si>
    <t>841560357</t>
  </si>
  <si>
    <t>90083</t>
  </si>
  <si>
    <t>Las Animas SD RE-1</t>
  </si>
  <si>
    <t>90084</t>
  </si>
  <si>
    <t>Las Animas-Bent County Library</t>
  </si>
  <si>
    <t>DAA100000</t>
  </si>
  <si>
    <t>90085</t>
  </si>
  <si>
    <t>Bibliographical Center for Resarch</t>
  </si>
  <si>
    <t>840404223</t>
  </si>
  <si>
    <t>90086</t>
  </si>
  <si>
    <t>Alamosa SD RE-11J</t>
  </si>
  <si>
    <t>846011793A</t>
  </si>
  <si>
    <t>90087</t>
  </si>
  <si>
    <t>National Association of Social Workers</t>
  </si>
  <si>
    <t>840684219A</t>
  </si>
  <si>
    <t>9025-D</t>
  </si>
  <si>
    <t>ECBOCES</t>
  </si>
  <si>
    <t>9030-D</t>
  </si>
  <si>
    <t>9035-D</t>
  </si>
  <si>
    <t>CBOCES</t>
  </si>
  <si>
    <t>9040-D</t>
  </si>
  <si>
    <t>NEBOCES</t>
  </si>
  <si>
    <t>9045-D</t>
  </si>
  <si>
    <t>PPBOCES</t>
  </si>
  <si>
    <t>9050-D</t>
  </si>
  <si>
    <t>SAN JUAN BOCES</t>
  </si>
  <si>
    <t>9055-D</t>
  </si>
  <si>
    <t>SAN LUIS VALLEY BOCES</t>
  </si>
  <si>
    <t>9056</t>
  </si>
  <si>
    <t>Vanguard Classical - East Charter School</t>
  </si>
  <si>
    <t>ADAMS-ARAP</t>
  </si>
  <si>
    <t>9060-D</t>
  </si>
  <si>
    <t>SC BOCES</t>
  </si>
  <si>
    <t>9065</t>
  </si>
  <si>
    <t>9065-D</t>
  </si>
  <si>
    <t>MERGED WITH CBOCES</t>
  </si>
  <si>
    <t>9075-D</t>
  </si>
  <si>
    <t>SE BOCES</t>
  </si>
  <si>
    <t>9080</t>
  </si>
  <si>
    <t>9080-D</t>
  </si>
  <si>
    <t>SW BOCES</t>
  </si>
  <si>
    <t>9090</t>
  </si>
  <si>
    <t>9090-D</t>
  </si>
  <si>
    <t>CLOSED</t>
  </si>
  <si>
    <t>840692787</t>
  </si>
  <si>
    <t>9095-D</t>
  </si>
  <si>
    <t>NW BOCES</t>
  </si>
  <si>
    <t>9120</t>
  </si>
  <si>
    <t>9120-D</t>
  </si>
  <si>
    <t>ADAMS COUNTY BOCES</t>
  </si>
  <si>
    <t>742044519</t>
  </si>
  <si>
    <t>VC00000000059072</t>
  </si>
  <si>
    <t>9125-D</t>
  </si>
  <si>
    <t>RIO BLANCO BOCES</t>
  </si>
  <si>
    <t>9140-D</t>
  </si>
  <si>
    <t>MT EVANS BOCES</t>
  </si>
  <si>
    <t>9145-D</t>
  </si>
  <si>
    <t>UNCOMPAHGRE BOCS</t>
  </si>
  <si>
    <t>9150-D</t>
  </si>
  <si>
    <t>SANTA FE TRAIL BOCES</t>
  </si>
  <si>
    <t>9160</t>
  </si>
  <si>
    <t>9160-D</t>
  </si>
  <si>
    <t>FRONT RANGE BOCES</t>
  </si>
  <si>
    <t>841520531</t>
  </si>
  <si>
    <t>9165-D</t>
  </si>
  <si>
    <t>UTE PASS BOCES</t>
  </si>
  <si>
    <t>9466</t>
  </si>
  <si>
    <t>Adams County 50-Westminster HS</t>
  </si>
  <si>
    <t>9503</t>
  </si>
  <si>
    <t>Young Life Frontier Ranch</t>
  </si>
  <si>
    <t>Chaffee</t>
  </si>
  <si>
    <t>840385934</t>
  </si>
  <si>
    <t>VC00000000017113</t>
  </si>
  <si>
    <t>9513</t>
  </si>
  <si>
    <t>Bcfs Health &amp; Human Services, Dba Silver Cliff Ranch</t>
  </si>
  <si>
    <t>741260710</t>
  </si>
  <si>
    <t>VC00000000012513</t>
  </si>
  <si>
    <t>9515</t>
  </si>
  <si>
    <t>Rainbow Trail Lutheran Camp</t>
  </si>
  <si>
    <t>Custer</t>
  </si>
  <si>
    <t>846011508</t>
  </si>
  <si>
    <t>VC00000000069650</t>
  </si>
  <si>
    <t>9521</t>
  </si>
  <si>
    <t>Denver Area Council - BSA</t>
  </si>
  <si>
    <t>840404225</t>
  </si>
  <si>
    <t>VC00000000012901</t>
  </si>
  <si>
    <t>9528</t>
  </si>
  <si>
    <t>Pikes Peak Council - BSA</t>
  </si>
  <si>
    <t>840404226</t>
  </si>
  <si>
    <t>9547</t>
  </si>
  <si>
    <t>Santa Fe Trail Council - BSA</t>
  </si>
  <si>
    <t>Huerfano</t>
  </si>
  <si>
    <t>480544572</t>
  </si>
  <si>
    <t>VC00000000038641</t>
  </si>
  <si>
    <t>9583</t>
  </si>
  <si>
    <t>Sky Ranch Lutheran Camp</t>
  </si>
  <si>
    <t>840532335</t>
  </si>
  <si>
    <t>9588</t>
  </si>
  <si>
    <t>Rocky Mountain Council - BSA</t>
  </si>
  <si>
    <t>840405244</t>
  </si>
  <si>
    <t>VC00000000012914</t>
  </si>
  <si>
    <t>9639</t>
  </si>
  <si>
    <t>STRIVE PREP -SMART</t>
  </si>
  <si>
    <t>9730</t>
  </si>
  <si>
    <t>West Denver Prep Green Valley Ranch</t>
  </si>
  <si>
    <t>9735</t>
  </si>
  <si>
    <t>STRIVE Prep Montbello</t>
  </si>
  <si>
    <t>9799</t>
  </si>
  <si>
    <t>Yuma 1 SD-Yuma HS</t>
  </si>
  <si>
    <t>9954</t>
  </si>
  <si>
    <t>Ymca Of The Pikes Peak Region</t>
  </si>
  <si>
    <t>840404266</t>
  </si>
  <si>
    <t>9955</t>
  </si>
  <si>
    <t>Jewish Community Center Ranch Camp</t>
  </si>
  <si>
    <t>Elbert</t>
  </si>
  <si>
    <t>840404245</t>
  </si>
  <si>
    <t>VC00000000012907</t>
  </si>
  <si>
    <t>9958</t>
  </si>
  <si>
    <t>Young Life Crooked Creek Ranch</t>
  </si>
  <si>
    <t>VC00000000017112</t>
  </si>
  <si>
    <t>9959</t>
  </si>
  <si>
    <t>Trail West Lodge (Young Life)</t>
  </si>
  <si>
    <t>840385934B</t>
  </si>
  <si>
    <t>VC00000000104313</t>
  </si>
  <si>
    <t>SIG01</t>
  </si>
  <si>
    <t>Alternative Homes for Youth</t>
  </si>
  <si>
    <t>840712493</t>
  </si>
  <si>
    <t>SIG02</t>
  </si>
  <si>
    <t>SIG03</t>
  </si>
  <si>
    <t>Metro Children's Center</t>
  </si>
  <si>
    <t>840683346</t>
  </si>
  <si>
    <t>SIG04</t>
  </si>
  <si>
    <t>Denver Health</t>
  </si>
  <si>
    <t>841343242</t>
  </si>
  <si>
    <t>SIG05</t>
  </si>
  <si>
    <t>Family Crisis Center</t>
  </si>
  <si>
    <t>SIG06</t>
  </si>
  <si>
    <t>Centennial Peaks</t>
  </si>
  <si>
    <t>900080847</t>
  </si>
  <si>
    <t>SIG07</t>
  </si>
  <si>
    <t>The Joshua School</t>
  </si>
  <si>
    <t>043775347</t>
  </si>
  <si>
    <t>SIG08</t>
  </si>
  <si>
    <t>Laradon Hall</t>
  </si>
  <si>
    <t>840412621</t>
  </si>
  <si>
    <t>SIG09</t>
  </si>
  <si>
    <t>Mt. St Vincent Home</t>
  </si>
  <si>
    <t>840405260</t>
  </si>
  <si>
    <t>SIG10</t>
  </si>
  <si>
    <t>Namaqua Center</t>
  </si>
  <si>
    <t>841512383</t>
  </si>
  <si>
    <t>SIG11</t>
  </si>
  <si>
    <t>PSI Cedar Springs</t>
  </si>
  <si>
    <t>743081810</t>
  </si>
  <si>
    <t>SIG12</t>
  </si>
  <si>
    <t>Reflections for Youth</t>
  </si>
  <si>
    <t>SIG13</t>
  </si>
  <si>
    <t>Southern Peaks Regional Treatment Center</t>
  </si>
  <si>
    <t>942411045</t>
  </si>
  <si>
    <t>SIG14</t>
  </si>
  <si>
    <t>Synergy Outpatient</t>
  </si>
  <si>
    <t>SIG15</t>
  </si>
  <si>
    <t>Tennyson Center for Children at Colo Christian</t>
  </si>
  <si>
    <t>SIG16</t>
  </si>
  <si>
    <t>Hand Up Homes For Youth</t>
  </si>
  <si>
    <t>8415199129</t>
  </si>
  <si>
    <t>SIG17</t>
  </si>
  <si>
    <t>Prince Street Academy</t>
  </si>
  <si>
    <t>9801269000</t>
  </si>
  <si>
    <t>SIG18</t>
  </si>
  <si>
    <t>Serenity Learning Center</t>
  </si>
  <si>
    <t>841198543</t>
  </si>
  <si>
    <t>SIG19</t>
  </si>
  <si>
    <t>Gateway Youth Services</t>
  </si>
  <si>
    <t>841313257</t>
  </si>
  <si>
    <t>SPE01</t>
  </si>
  <si>
    <t>School Para Educator Association of Colorado</t>
  </si>
  <si>
    <t>342017300</t>
  </si>
  <si>
    <t>SSG01</t>
  </si>
  <si>
    <t>Court House</t>
  </si>
  <si>
    <t>237088947</t>
  </si>
  <si>
    <t>SSG02</t>
  </si>
  <si>
    <t>Days</t>
  </si>
  <si>
    <t>742239861</t>
  </si>
  <si>
    <t>SSG03</t>
  </si>
  <si>
    <t>El Pueblo</t>
  </si>
  <si>
    <t>SSG04</t>
  </si>
  <si>
    <t>Excelsior</t>
  </si>
  <si>
    <t>SSG05</t>
  </si>
  <si>
    <t>Fresh Start</t>
  </si>
  <si>
    <t>841266993</t>
  </si>
  <si>
    <t>SSG06</t>
  </si>
  <si>
    <t>Griffith Center for Children - Colorado Sprgs.</t>
  </si>
  <si>
    <t>840404251</t>
  </si>
  <si>
    <t>SSG07</t>
  </si>
  <si>
    <t>Griffith Center for Children - Grand Ave.</t>
  </si>
  <si>
    <t>SSG08</t>
  </si>
  <si>
    <t>Griffith Center for Children - Larkspur</t>
  </si>
  <si>
    <t>SSG09</t>
  </si>
  <si>
    <t>Griffith Center for Children - Rifle</t>
  </si>
  <si>
    <t>SSG10</t>
  </si>
  <si>
    <t>Hampden Academy</t>
  </si>
  <si>
    <t>SSG11</t>
  </si>
  <si>
    <t>Hilltop Youth Services</t>
  </si>
  <si>
    <t>742321009</t>
  </si>
  <si>
    <t>SSG12</t>
  </si>
  <si>
    <t>Jefferson Hills - Aurora</t>
  </si>
  <si>
    <t>SSG13</t>
  </si>
  <si>
    <t>Jefferson Hills - Lakewood</t>
  </si>
  <si>
    <t>SSG14</t>
  </si>
  <si>
    <t>Kidz Ark</t>
  </si>
  <si>
    <t>841491360</t>
  </si>
  <si>
    <t>SSG15</t>
  </si>
  <si>
    <t>Lost &amp; Found</t>
  </si>
  <si>
    <t>237439212</t>
  </si>
  <si>
    <t>SSG16</t>
  </si>
  <si>
    <t>Round Up</t>
  </si>
  <si>
    <t>840643724</t>
  </si>
  <si>
    <t>SSG17</t>
  </si>
  <si>
    <t>Savio</t>
  </si>
  <si>
    <t>SSG18</t>
  </si>
  <si>
    <t>Shiloh</t>
  </si>
  <si>
    <t>SSG19</t>
  </si>
  <si>
    <t>SSG20</t>
  </si>
  <si>
    <t>Third Way</t>
  </si>
  <si>
    <t>SSG21</t>
  </si>
  <si>
    <t>Turning Point</t>
  </si>
  <si>
    <t>742400627</t>
  </si>
  <si>
    <t>SSG22</t>
  </si>
  <si>
    <t>SSG23</t>
  </si>
  <si>
    <t>Youth Track - Jeffco</t>
  </si>
  <si>
    <t>611292060</t>
  </si>
  <si>
    <t>SSG24</t>
  </si>
  <si>
    <t>SSG25</t>
  </si>
  <si>
    <t>Mt. St. Vincent</t>
  </si>
  <si>
    <t>SSG26</t>
  </si>
  <si>
    <t>Devereux Cleo Wallace</t>
  </si>
  <si>
    <t>840406820</t>
  </si>
  <si>
    <t>SSG27</t>
  </si>
  <si>
    <t>Family Tree - Gemini</t>
  </si>
  <si>
    <t>840730973</t>
  </si>
  <si>
    <t>SSG28</t>
  </si>
  <si>
    <t>Midway - Remington</t>
  </si>
  <si>
    <t>841468885</t>
  </si>
  <si>
    <t>SSG29</t>
  </si>
  <si>
    <t>Children's ARK School</t>
  </si>
  <si>
    <t>841280291</t>
  </si>
  <si>
    <t>Unall</t>
  </si>
  <si>
    <t>Unallocated Amount from Audit Takebacks</t>
  </si>
  <si>
    <t>X010</t>
  </si>
  <si>
    <t>X020</t>
  </si>
  <si>
    <t>Y001</t>
  </si>
  <si>
    <t>TSJC - Adult Education Services</t>
  </si>
  <si>
    <t>846002425</t>
  </si>
  <si>
    <t>VC00000000018271</t>
  </si>
  <si>
    <t>F1478</t>
  </si>
  <si>
    <t>Y002</t>
  </si>
  <si>
    <t>LaLlave Family Resource Center</t>
  </si>
  <si>
    <t>900441785</t>
  </si>
  <si>
    <t>VC00000000070427</t>
  </si>
  <si>
    <t>Y003</t>
  </si>
  <si>
    <t>Unlimited Learning</t>
  </si>
  <si>
    <t>841590478</t>
  </si>
  <si>
    <t>VC00000000069090</t>
  </si>
  <si>
    <t>Y004</t>
  </si>
  <si>
    <t>Boys &amp; Girls Club of Metro Denver</t>
  </si>
  <si>
    <t>Y006</t>
  </si>
  <si>
    <t>Pikes Peak Library District Foundation</t>
  </si>
  <si>
    <t>113690724</t>
  </si>
  <si>
    <t>VC00000000010237</t>
  </si>
  <si>
    <t>Y007</t>
  </si>
  <si>
    <t>Community Educational Outreach</t>
  </si>
  <si>
    <t>841180843</t>
  </si>
  <si>
    <t>VC00000000064776</t>
  </si>
  <si>
    <t>Y009</t>
  </si>
  <si>
    <t>SEL Tutoring</t>
  </si>
  <si>
    <t>452811176</t>
  </si>
  <si>
    <t>VC00000000035634</t>
  </si>
  <si>
    <t>Y010</t>
  </si>
  <si>
    <t>Teach for America</t>
  </si>
  <si>
    <t>VC00000000010294</t>
  </si>
  <si>
    <t>5880</t>
  </si>
  <si>
    <t>Y011</t>
  </si>
  <si>
    <t>Public Education &amp; Business Coalition (PEBC)</t>
  </si>
  <si>
    <t>VC00000000059180</t>
  </si>
  <si>
    <t>Y013</t>
  </si>
  <si>
    <t>Community Partnership Family Resource Center</t>
  </si>
  <si>
    <t>VC00000000064530</t>
  </si>
  <si>
    <t>Y014</t>
  </si>
  <si>
    <t>El Comite de Longmont</t>
  </si>
  <si>
    <t>840867626</t>
  </si>
  <si>
    <t>Y015</t>
  </si>
  <si>
    <t>Foundation for Colorado</t>
  </si>
  <si>
    <t>841070271</t>
  </si>
  <si>
    <t>VC00000000105303</t>
  </si>
  <si>
    <t>Y016</t>
  </si>
  <si>
    <t>840534643</t>
  </si>
  <si>
    <t>VC00000000013046</t>
  </si>
  <si>
    <t>Y017</t>
  </si>
  <si>
    <t>University of North Dakota</t>
  </si>
  <si>
    <t>456002491</t>
  </si>
  <si>
    <t>VC00000000011601</t>
  </si>
  <si>
    <t>Y018</t>
  </si>
  <si>
    <t>University of Colorado Boulder</t>
  </si>
  <si>
    <t>VC00000000017864</t>
  </si>
  <si>
    <t>Y021</t>
  </si>
  <si>
    <t>Adams 14 SD-Adams City MS</t>
  </si>
  <si>
    <t>Y022</t>
  </si>
  <si>
    <t>BVSD-Centaurus HS</t>
  </si>
  <si>
    <t>Y023</t>
  </si>
  <si>
    <t>CS 11-Coronado HS</t>
  </si>
  <si>
    <t>Y024</t>
  </si>
  <si>
    <t>Ft. Lupton High School</t>
  </si>
  <si>
    <t>Y026</t>
  </si>
  <si>
    <t>Aims College dba Aims Community College</t>
  </si>
  <si>
    <t>84080575852</t>
  </si>
  <si>
    <t>VC00000000011249</t>
  </si>
  <si>
    <t>Y027</t>
  </si>
  <si>
    <t>Rangely Jr. College District dba Colorado Northwestern Community College</t>
  </si>
  <si>
    <t>84080601917</t>
  </si>
  <si>
    <t>VC00000000061141</t>
  </si>
  <si>
    <t>Y028</t>
  </si>
  <si>
    <t>State Board for Community Colleges and Occupational Educational System dba Community College of Aurora</t>
  </si>
  <si>
    <t>38083721881</t>
  </si>
  <si>
    <t>VC00000000100087</t>
  </si>
  <si>
    <t>Y029</t>
  </si>
  <si>
    <t>Year One Inc dba Mile High Youth Corps</t>
  </si>
  <si>
    <t>84081182631</t>
  </si>
  <si>
    <t>VC00000000064794</t>
  </si>
  <si>
    <t>Y031</t>
  </si>
  <si>
    <t>DPS dba Emily Griffith</t>
  </si>
  <si>
    <t>VC00000000018253</t>
  </si>
  <si>
    <t>Y032</t>
  </si>
  <si>
    <t>Colorado Behavioral Healthcare</t>
  </si>
  <si>
    <t>84-0733639</t>
  </si>
  <si>
    <t>VC00000000061800</t>
  </si>
  <si>
    <t>Y033</t>
  </si>
  <si>
    <t>Nutrition Therapy Institue</t>
  </si>
  <si>
    <t>007641728</t>
  </si>
  <si>
    <t>VC00000000061537</t>
  </si>
  <si>
    <t>Y034</t>
  </si>
  <si>
    <t>USC University of Southern California Financial Aid Office</t>
  </si>
  <si>
    <t>072933393</t>
  </si>
  <si>
    <t>VC00000000018609</t>
  </si>
  <si>
    <t>Y110</t>
  </si>
  <si>
    <t>SOAR GVR</t>
  </si>
  <si>
    <t>Y111</t>
  </si>
  <si>
    <t>Manny Martinez Middle School</t>
  </si>
  <si>
    <t>Y112</t>
  </si>
  <si>
    <t>Academy for Advanced and Creative Learning</t>
  </si>
  <si>
    <t>Y113</t>
  </si>
  <si>
    <t>West Denver Prep - Highland Campus</t>
  </si>
  <si>
    <t>Y114</t>
  </si>
  <si>
    <t>West Denver Prep - Lake Campus</t>
  </si>
  <si>
    <t>Y116</t>
  </si>
  <si>
    <t>Two Roads High School</t>
  </si>
  <si>
    <t>Y117</t>
  </si>
  <si>
    <t>CSI - Provost Academy</t>
  </si>
  <si>
    <t>Y119</t>
  </si>
  <si>
    <t>CSI, Colorado Calvert Academy</t>
  </si>
  <si>
    <t>Y121</t>
  </si>
  <si>
    <t>Denver Language School</t>
  </si>
  <si>
    <t>Y123</t>
  </si>
  <si>
    <t>Ben Franklin Academy</t>
  </si>
  <si>
    <t>620 Wilcox St.</t>
  </si>
  <si>
    <t>Y124</t>
  </si>
  <si>
    <t>Aspen Ridge Preparatory School</t>
  </si>
  <si>
    <t>Y125</t>
  </si>
  <si>
    <t>University Preparatory School</t>
  </si>
  <si>
    <t>Y126</t>
  </si>
  <si>
    <t>Eagle Ridge Academy</t>
  </si>
  <si>
    <t>Y127</t>
  </si>
  <si>
    <t>Foundations Academy</t>
  </si>
  <si>
    <t>Y128</t>
  </si>
  <si>
    <t>Global Village Academy</t>
  </si>
  <si>
    <t>846000822</t>
  </si>
  <si>
    <t>Y129</t>
  </si>
  <si>
    <t>STEM School</t>
  </si>
  <si>
    <t>Y130</t>
  </si>
  <si>
    <t>SOAR Oakland</t>
  </si>
  <si>
    <t>Y131</t>
  </si>
  <si>
    <t>Prospect Ridge Academy</t>
  </si>
  <si>
    <t>Y132</t>
  </si>
  <si>
    <t>CSI - Mountain Middle School</t>
  </si>
  <si>
    <t>Y135</t>
  </si>
  <si>
    <t>DSST Cole Middle School</t>
  </si>
  <si>
    <t>Y140</t>
  </si>
  <si>
    <t>CSI - Colorado Early Colleges Fort Collins</t>
  </si>
  <si>
    <t>Y143</t>
  </si>
  <si>
    <t>Atlas Prepatory Academy</t>
  </si>
  <si>
    <t>HARRISON</t>
  </si>
  <si>
    <t>Y150</t>
  </si>
  <si>
    <t>STRIVE Prep NW HS</t>
  </si>
  <si>
    <t>Y158</t>
  </si>
  <si>
    <t>Strive Prep SW Elementary</t>
  </si>
  <si>
    <t>Y159</t>
  </si>
  <si>
    <t>Fort Collins Montessori Charter School</t>
  </si>
  <si>
    <t>Y160</t>
  </si>
  <si>
    <t>New Legacy Charter HS</t>
  </si>
  <si>
    <t>Y161</t>
  </si>
  <si>
    <t>Colorado Early Colleges - Douglas county</t>
  </si>
  <si>
    <t>Y162</t>
  </si>
  <si>
    <t>Highline Academy Charter School at GVR</t>
  </si>
  <si>
    <t>Y163</t>
  </si>
  <si>
    <t>DSST Byers - DPS</t>
  </si>
  <si>
    <t>DPS</t>
  </si>
  <si>
    <t>Y164</t>
  </si>
  <si>
    <t>Y165</t>
  </si>
  <si>
    <t>Y168</t>
  </si>
  <si>
    <t>Paradox Valley School</t>
  </si>
  <si>
    <t>Y170</t>
  </si>
  <si>
    <t>Salida del Sol</t>
  </si>
  <si>
    <t>Y295</t>
  </si>
  <si>
    <t>470943680T</t>
  </si>
  <si>
    <t>VC00000000011707</t>
  </si>
  <si>
    <t>Y401</t>
  </si>
  <si>
    <t>Colorado State University Sponsored Programs</t>
  </si>
  <si>
    <t>8460000545AG</t>
  </si>
  <si>
    <t>VC00000000017826</t>
  </si>
  <si>
    <t>Y582</t>
  </si>
  <si>
    <t>Pueblo City-County Health Dept.</t>
  </si>
  <si>
    <t>846003013</t>
  </si>
  <si>
    <t>VC00000000000911</t>
  </si>
  <si>
    <t>HC001</t>
  </si>
  <si>
    <t>Y583</t>
  </si>
  <si>
    <t>Friends First, Inc.</t>
  </si>
  <si>
    <t>841234326</t>
  </si>
  <si>
    <t>VC00000000065313</t>
  </si>
  <si>
    <t>Gina Harris</t>
  </si>
  <si>
    <t>PO Box 270302</t>
  </si>
  <si>
    <t>80127</t>
  </si>
  <si>
    <t>Y584</t>
  </si>
  <si>
    <t>The Center for Relationship Education</t>
  </si>
  <si>
    <t>470944920</t>
  </si>
  <si>
    <t>VC00000000038221</t>
  </si>
  <si>
    <t>Joneen Mackenzie</t>
  </si>
  <si>
    <t>8101 E. Belleview Ave., Suite D-2</t>
  </si>
  <si>
    <t>80237</t>
  </si>
  <si>
    <t>Y641</t>
  </si>
  <si>
    <t>846000546</t>
  </si>
  <si>
    <t>VC00000000017835</t>
  </si>
  <si>
    <t>Y646</t>
  </si>
  <si>
    <t>Colorado Mountain College</t>
  </si>
  <si>
    <t>840567768</t>
  </si>
  <si>
    <t>VC00000000013074</t>
  </si>
  <si>
    <t>Y651</t>
  </si>
  <si>
    <t>Metro State College of Denver</t>
  </si>
  <si>
    <t>840559160I</t>
  </si>
  <si>
    <t>VC00000000013461</t>
  </si>
  <si>
    <t>Y652</t>
  </si>
  <si>
    <t>Metro State University Family Literacy</t>
  </si>
  <si>
    <t>Y693</t>
  </si>
  <si>
    <t>Focus Points Family Resource Center</t>
  </si>
  <si>
    <t>841353944</t>
  </si>
  <si>
    <t>VC00000000066608</t>
  </si>
  <si>
    <t>Y694</t>
  </si>
  <si>
    <t>Adult Learning Center, Inc./Pine River Community Learning Center</t>
  </si>
  <si>
    <t>841327860</t>
  </si>
  <si>
    <t>VC00000000066313</t>
  </si>
  <si>
    <t>Y695</t>
  </si>
  <si>
    <t>Learning Source for Adults &amp; Families</t>
  </si>
  <si>
    <t>840585638</t>
  </si>
  <si>
    <t>VC00000000061049</t>
  </si>
  <si>
    <t>Y697</t>
  </si>
  <si>
    <t>Literacy Coalition of Colorado</t>
  </si>
  <si>
    <t>841436472</t>
  </si>
  <si>
    <t>VC00000000067177</t>
  </si>
  <si>
    <t>Y699</t>
  </si>
  <si>
    <t>840644739CN</t>
  </si>
  <si>
    <t>VC00000000069593</t>
  </si>
  <si>
    <t>Y700</t>
  </si>
  <si>
    <t>Phillips County Family Education Services</t>
  </si>
  <si>
    <t>841363471</t>
  </si>
  <si>
    <t>VC00000000066718</t>
  </si>
  <si>
    <t>Y701</t>
  </si>
  <si>
    <t>Spring Institute for Intercultural Learning</t>
  </si>
  <si>
    <t>840788093</t>
  </si>
  <si>
    <t>VC00000000062122</t>
  </si>
  <si>
    <t>Y703</t>
  </si>
  <si>
    <t>Morgan Community College - ABE</t>
  </si>
  <si>
    <t>840597089C</t>
  </si>
  <si>
    <t>Y704</t>
  </si>
  <si>
    <t>Pueblo Community College-Adult Education Program</t>
  </si>
  <si>
    <t>840644739N</t>
  </si>
  <si>
    <t>Y705</t>
  </si>
  <si>
    <t>Durango Adult Education Center,  Inc.</t>
  </si>
  <si>
    <t>841118878</t>
  </si>
  <si>
    <t>VC00000000064178</t>
  </si>
  <si>
    <t>Y706</t>
  </si>
  <si>
    <t>Delta County Adult Literacy Program</t>
  </si>
  <si>
    <t>840600982B</t>
  </si>
  <si>
    <t>VC00000000061134</t>
  </si>
  <si>
    <t>CN003</t>
  </si>
  <si>
    <t>Y707</t>
  </si>
  <si>
    <t>Archuleta County Education Center, Inc.</t>
  </si>
  <si>
    <t>841127328</t>
  </si>
  <si>
    <t>VC00000000064238</t>
  </si>
  <si>
    <t>Y709</t>
  </si>
  <si>
    <t>CCD ABE/GED Institute</t>
  </si>
  <si>
    <t>VC00000000013103</t>
  </si>
  <si>
    <t>Y711</t>
  </si>
  <si>
    <t>Right to Read of Weld County, Inc.</t>
  </si>
  <si>
    <t>840857486</t>
  </si>
  <si>
    <t>VC00000000062535</t>
  </si>
  <si>
    <t>Y743</t>
  </si>
  <si>
    <t>Valley Campus of Trinidad State Jr. College</t>
  </si>
  <si>
    <t>846002425C</t>
  </si>
  <si>
    <t>VC00000000018270</t>
  </si>
  <si>
    <t>Y776</t>
  </si>
  <si>
    <t>Adolescent Counseling Exchange</t>
  </si>
  <si>
    <t>841261271</t>
  </si>
  <si>
    <t>VC00000000065575</t>
  </si>
  <si>
    <t>Y790</t>
  </si>
  <si>
    <t>Education and Life Training Center</t>
  </si>
  <si>
    <t>840574440</t>
  </si>
  <si>
    <t>Y799</t>
  </si>
  <si>
    <t>SUCAP Ignacio</t>
  </si>
  <si>
    <t>VC00000000013093</t>
  </si>
  <si>
    <t>Y815</t>
  </si>
  <si>
    <t>Asian Pacific Development Center</t>
  </si>
  <si>
    <t>840830318</t>
  </si>
  <si>
    <t>VC00000000062394</t>
  </si>
  <si>
    <t>Y843</t>
  </si>
  <si>
    <t>Mi Casa Resource</t>
  </si>
  <si>
    <t>840867773</t>
  </si>
  <si>
    <t>VC00000000013481</t>
  </si>
  <si>
    <t>Y863</t>
  </si>
  <si>
    <t>Summer Scholars Adult ELL</t>
  </si>
  <si>
    <t>VC00000000066134</t>
  </si>
  <si>
    <t>Y871</t>
  </si>
  <si>
    <t>383721881E</t>
  </si>
  <si>
    <t>Y897</t>
  </si>
  <si>
    <t>YMCA of the Pikes Peak Region</t>
  </si>
  <si>
    <t>840404266B</t>
  </si>
  <si>
    <t>VC00000000012910</t>
  </si>
  <si>
    <t>Y907</t>
  </si>
  <si>
    <t>University  of Colorado in Denver</t>
  </si>
  <si>
    <t>VC00000000014124</t>
  </si>
  <si>
    <t>Y927</t>
  </si>
  <si>
    <t>Gunnison County Literacy Action</t>
  </si>
  <si>
    <t>262930453</t>
  </si>
  <si>
    <t>Y947</t>
  </si>
  <si>
    <t>Metro State College, Center for Urban Education</t>
  </si>
  <si>
    <t>Y948</t>
  </si>
  <si>
    <t>SkyView Academy</t>
  </si>
  <si>
    <t>Y962</t>
  </si>
  <si>
    <t>Y963</t>
  </si>
  <si>
    <t>Y999</t>
  </si>
  <si>
    <t>NAS-Aurora</t>
  </si>
  <si>
    <t>Elbert, Elizabeth C-1</t>
  </si>
  <si>
    <t>District</t>
  </si>
  <si>
    <t>Admin Unit Code</t>
  </si>
  <si>
    <t>Admin Unit Name</t>
  </si>
  <si>
    <t>DISTRICT CODE</t>
  </si>
  <si>
    <t>DISTRICT NAME</t>
  </si>
  <si>
    <t>ADAMS 1 MAPLETON</t>
  </si>
  <si>
    <t>MAPLETON 1</t>
  </si>
  <si>
    <t>ADAMS 12 NORTHGLENN</t>
  </si>
  <si>
    <t>ADAMS 12 FIVE STAR SCHOOLS</t>
  </si>
  <si>
    <t>ADAMS 14 COMMERCE CITY</t>
  </si>
  <si>
    <t>ADAMS COUNTY 14</t>
  </si>
  <si>
    <t>ADAMS 27J BRIGHTON</t>
  </si>
  <si>
    <t>BRIGHTON 27J</t>
  </si>
  <si>
    <t>EAST CENTRAL BOCES</t>
  </si>
  <si>
    <t>BENNETT 29J</t>
  </si>
  <si>
    <t>STRASBURG 31J</t>
  </si>
  <si>
    <t>ADAMS 50 WESTMINSTER</t>
  </si>
  <si>
    <t>WESTMINSTER 50</t>
  </si>
  <si>
    <t>SAN LUIS VALLEY BOCS</t>
  </si>
  <si>
    <t>SANGRE DE CRISTO RE-22J</t>
  </si>
  <si>
    <t>ARAPAHOE 1 ENGLEWOOD</t>
  </si>
  <si>
    <t>ENGLEWOOD 1</t>
  </si>
  <si>
    <t>ARAPAHOE 2 SHERIDAN</t>
  </si>
  <si>
    <t>SHERIDAN 2</t>
  </si>
  <si>
    <t>ARAPAHOE 5 CHERRY CREEK</t>
  </si>
  <si>
    <t>CHERRY CREEK 5</t>
  </si>
  <si>
    <t>ARAPAHOE 6 LITTLETON</t>
  </si>
  <si>
    <t>LITTLETON 6</t>
  </si>
  <si>
    <t>ADAMS-ARAP 28J AURORA</t>
  </si>
  <si>
    <t>ADAMS-ARAPAHOE 28J</t>
  </si>
  <si>
    <t>BYERS 32J</t>
  </si>
  <si>
    <t>SAN JUAN BOCS</t>
  </si>
  <si>
    <t>SOUTHEASTERN BOCES</t>
  </si>
  <si>
    <t>WALSH RE-1</t>
  </si>
  <si>
    <t>PRITCHETT RE-3</t>
  </si>
  <si>
    <t>SPRINGFIELD RE-4</t>
  </si>
  <si>
    <t>VILAS RE-5</t>
  </si>
  <si>
    <t>LAS ANIMAS RE-1</t>
  </si>
  <si>
    <t>MC CLAVE RE-2</t>
  </si>
  <si>
    <t>BOULDER RE-1J ST VRAIN</t>
  </si>
  <si>
    <t>ST VRAIN VALLEY RE 1J</t>
  </si>
  <si>
    <t>BOULDER RE-2 BOULDER</t>
  </si>
  <si>
    <t>BOULDER VALLEY RE 2</t>
  </si>
  <si>
    <t>MOUNTAIN BOCES</t>
  </si>
  <si>
    <t>BUENA VISTA R-31</t>
  </si>
  <si>
    <t>KIT CARSON R-1</t>
  </si>
  <si>
    <t>CHEYENNE COUNTY RE-5</t>
  </si>
  <si>
    <t>MOUNT EVANS BOCES, IDAHO SPRINGS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</si>
  <si>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</si>
  <si>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</si>
  <si>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</si>
  <si>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</si>
  <si>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</si>
  <si>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</si>
  <si>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SOUTH CENTRAL BOCES</t>
  </si>
  <si>
    <t>CROWLEY COUNTY RE-1-J</t>
  </si>
  <si>
    <t>CUSTER COUNTY SCHOOL DISTRICT C-1</t>
  </si>
  <si>
    <t>DELTA 50J</t>
  </si>
  <si>
    <t>DELTA COUNTY 50(J)</t>
  </si>
  <si>
    <t>DENVER 1</t>
  </si>
  <si>
    <t>DENVER COUNTY 1</t>
  </si>
  <si>
    <t>DOLORES COUNTY RE NO.2</t>
  </si>
  <si>
    <t>DOUGLAS RE-1</t>
  </si>
  <si>
    <t>DOUGLAS COUNTY RE 1</t>
  </si>
  <si>
    <t>EAGLE COUNTY RE 50</t>
  </si>
  <si>
    <t>ELIZABETH C-1</t>
  </si>
  <si>
    <t>PIKES PEAK BOCES</t>
  </si>
  <si>
    <t>ELBERT 200</t>
  </si>
  <si>
    <t>AGATE 300</t>
  </si>
  <si>
    <t>CALHAN RJ-1</t>
  </si>
  <si>
    <t>EL PASO 2 HARRISON</t>
  </si>
  <si>
    <t>HARRISON 2</t>
  </si>
  <si>
    <t>EL PASO 3 WIDEFIELD</t>
  </si>
  <si>
    <t>WIDEFIELD 3</t>
  </si>
  <si>
    <t>EL PASO 8 FOUNTAIN</t>
  </si>
  <si>
    <t>FOUNTAIN 8</t>
  </si>
  <si>
    <t>EL PASO 11 COLO SPRINGS</t>
  </si>
  <si>
    <t>COLORADO SPRINGS 11</t>
  </si>
  <si>
    <t>EL PASO 12 CHEYENNE MOUNTAIN</t>
  </si>
  <si>
    <t>CHEYENNE MOUNTAIN 12</t>
  </si>
  <si>
    <t>MANITOU SPRINGS 14</t>
  </si>
  <si>
    <t>EL PASO 20 ACADEMY</t>
  </si>
  <si>
    <t>ACADEMY 20</t>
  </si>
  <si>
    <t>ELLICOTT 22</t>
  </si>
  <si>
    <t>HANOVER 28</t>
  </si>
  <si>
    <t>EL PASO 38, LEWIS PALMER</t>
  </si>
  <si>
    <t>LEWIS-PALMER 38</t>
  </si>
  <si>
    <t>EL PASO 49 FALCON</t>
  </si>
  <si>
    <t>FALCON 49</t>
  </si>
  <si>
    <t>EDISON 54 JT</t>
  </si>
  <si>
    <t>MIAMI/YODER 60 JT</t>
  </si>
  <si>
    <t>FREMONT RE-1 CANON CITY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</si>
  <si>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</si>
  <si>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</si>
  <si>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</si>
  <si>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</si>
  <si>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</si>
  <si>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</si>
  <si>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</si>
  <si>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NORTHWEST BOCES</t>
  </si>
  <si>
    <t>WEST GRAND 1-JT.</t>
  </si>
  <si>
    <t>EAST GRAND 2</t>
  </si>
  <si>
    <t>GUNNISON RE-1J</t>
  </si>
  <si>
    <t>GUNNISON WATERSHED RE1J</t>
  </si>
  <si>
    <t>HINSDALE COUNTY RE 1</t>
  </si>
  <si>
    <t>HUERFANO RE-1</t>
  </si>
  <si>
    <t>LA VETA RE-2</t>
  </si>
  <si>
    <t xml:space="preserve">NORTH PARK R-1 </t>
  </si>
  <si>
    <t>JEFFERSON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</si>
  <si>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</si>
  <si>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</si>
  <si>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</si>
  <si>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</si>
  <si>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</si>
  <si>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</si>
  <si>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</si>
  <si>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LAKE COUNTY R-1</t>
  </si>
  <si>
    <t>DURANGO 9-R</t>
  </si>
  <si>
    <t>IGNACIO 11 JT</t>
  </si>
  <si>
    <t>LARIMER R-1 FORT COLLINS</t>
  </si>
  <si>
    <t>POUDRE R-1</t>
  </si>
  <si>
    <t>LARIMER R-2J LOVELAND</t>
  </si>
  <si>
    <t>THOMPSON R-2J</t>
  </si>
  <si>
    <t>LARIMER R-3 ESTES PARK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</si>
  <si>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</si>
  <si>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</si>
  <si>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</si>
  <si>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</si>
  <si>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</si>
  <si>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</si>
  <si>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</si>
  <si>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LIMON RE-4J</t>
  </si>
  <si>
    <t>KARVAL RE-23</t>
  </si>
  <si>
    <t>LOGAN RE-1 STERLING</t>
  </si>
  <si>
    <t>VALLEY RE-1</t>
  </si>
  <si>
    <t>NORTHEAST BOCES</t>
  </si>
  <si>
    <t>FRENCHMAN RE-3</t>
  </si>
  <si>
    <t>BUFFALO RE-4</t>
  </si>
  <si>
    <t>MESA 51 GRAND JUNCTION</t>
  </si>
  <si>
    <t>MESA COUNTY VALLEY 51</t>
  </si>
  <si>
    <t>CREEDE SCHOOL DISTRICT</t>
  </si>
  <si>
    <t>MOFFAT RE-1 CRAIG</t>
  </si>
  <si>
    <t>MOFFAT COUNTY RE:NO 1</t>
  </si>
  <si>
    <t>MONTEZUMA-CORTEZ RE-1</t>
  </si>
  <si>
    <t>DOLORES RE-4A</t>
  </si>
  <si>
    <t>MANCOS RE-6</t>
  </si>
  <si>
    <t>MONTROSE RE-1J</t>
  </si>
  <si>
    <t>MONTROSE COUNTY RE-1J</t>
  </si>
  <si>
    <t>UNCOMPAHGRE BOCES, TELLURIDE</t>
  </si>
  <si>
    <t>WEST END RE-2</t>
  </si>
  <si>
    <t>CENTENNIAL BOCES</t>
  </si>
  <si>
    <t>BRUSH RE-2(J)</t>
  </si>
  <si>
    <t>MORGAN RE-3, FORT MORGAN</t>
  </si>
  <si>
    <t>FORT MORGAN RE-3</t>
  </si>
  <si>
    <t>WIGGINS RE-50(J)</t>
  </si>
  <si>
    <t>EAST OTERO R-1</t>
  </si>
  <si>
    <t>ROCKY FORD R-2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</si>
  <si>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</si>
  <si>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</si>
  <si>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</si>
  <si>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</si>
  <si>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</si>
  <si>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</si>
  <si>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</si>
  <si>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</si>
  <si>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</si>
  <si>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</si>
  <si>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HOLLY RE-3</t>
  </si>
  <si>
    <t>WILEY RE-13 JT</t>
  </si>
  <si>
    <t>PUEBLO 60 URBAN</t>
  </si>
  <si>
    <t>PUEBLO CITY 60</t>
  </si>
  <si>
    <t>PUEBLO 70 RURAL</t>
  </si>
  <si>
    <t>PUEBLO COUNTY 70</t>
  </si>
  <si>
    <t>MEEKER RE1</t>
  </si>
  <si>
    <t>RANGELY RE-4</t>
  </si>
  <si>
    <t>DEL NORTE C-7</t>
  </si>
  <si>
    <t>MONTE VISTA C-8</t>
  </si>
  <si>
    <t>MOUNTAIN VALLEY RE 1</t>
  </si>
  <si>
    <t>MOFFAT 2</t>
  </si>
  <si>
    <t>CENTER 26 JT</t>
  </si>
  <si>
    <t>TELLURIDE R-1</t>
  </si>
  <si>
    <t>JULESBURG RE-1</t>
  </si>
  <si>
    <t>PLATTE VALLEY RE-3</t>
  </si>
  <si>
    <t>SUMMIT RE-1</t>
  </si>
  <si>
    <t>WOODLAND PARK RE-2</t>
  </si>
  <si>
    <t>AKRON R-1</t>
  </si>
  <si>
    <t>LONE STAR 101</t>
  </si>
  <si>
    <t>WOODLIN R-104</t>
  </si>
  <si>
    <t>WELD COUNTY RE-1</t>
  </si>
  <si>
    <t>EATON RE-2</t>
  </si>
  <si>
    <t>FORT LUPTON/KEENESBURG</t>
  </si>
  <si>
    <t>KEENESBURG RE-3(J)</t>
  </si>
  <si>
    <t>WELD RE-4 WINDSOR</t>
  </si>
  <si>
    <t>WINDSOR RE-4</t>
  </si>
  <si>
    <t>WELD RE-5J JOHNSTOWN-MILLIKEN</t>
  </si>
  <si>
    <t>JOHNSTOWN-MILLIKEN RE-5J</t>
  </si>
  <si>
    <t>WELD 6 GREELEY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</si>
  <si>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</si>
  <si>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</si>
  <si>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</si>
  <si>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</si>
  <si>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</si>
  <si>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</si>
  <si>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</si>
  <si>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</si>
  <si>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</si>
  <si>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</si>
  <si>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</si>
  <si>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</si>
  <si>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SAN JUAN BOCS - Southwest BOCES</t>
  </si>
  <si>
    <t>NORTHWEST COLO BOCES</t>
  </si>
  <si>
    <t>EXPEDITIONARY BOCES</t>
  </si>
  <si>
    <t>COLORADO DIGITAL BOCES</t>
  </si>
  <si>
    <t>9130</t>
  </si>
  <si>
    <t>9170</t>
  </si>
  <si>
    <t>ELIZABETH C1</t>
  </si>
  <si>
    <t>Jrnl Vendor Legal Name</t>
  </si>
  <si>
    <t>Jrnl Doc Record Date</t>
  </si>
  <si>
    <t>Jrnl Posting Amt</t>
  </si>
  <si>
    <t>Per GBL wrkbk</t>
  </si>
  <si>
    <t>Per my wrkbk/CORE</t>
  </si>
  <si>
    <t>Beginning balances</t>
  </si>
  <si>
    <t>Balances</t>
  </si>
  <si>
    <t>Balances should Be</t>
  </si>
  <si>
    <t>Disbursements</t>
  </si>
  <si>
    <t>District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</si>
  <si>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</si>
  <si>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</si>
  <si>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</si>
  <si>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</si>
  <si>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</si>
  <si>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</si>
  <si>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</si>
  <si>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</si>
  <si>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</si>
  <si>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</si>
  <si>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</si>
  <si>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</si>
  <si>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FY16</t>
  </si>
  <si>
    <t>Based on</t>
  </si>
  <si>
    <t>Through Funds Based on</t>
  </si>
  <si>
    <t>Total Formula</t>
  </si>
  <si>
    <t xml:space="preserve">Adjusted </t>
  </si>
  <si>
    <t>K-12 Public and Private School Enrollment</t>
  </si>
  <si>
    <t>Children Living in Poverty</t>
  </si>
  <si>
    <t>Allocation of</t>
  </si>
  <si>
    <t xml:space="preserve">Base </t>
  </si>
  <si>
    <t>2014(Oct Ct)</t>
  </si>
  <si>
    <t>2014(Oct ct)</t>
  </si>
  <si>
    <t>Total Public and</t>
  </si>
  <si>
    <t>Allocation for</t>
  </si>
  <si>
    <t>Total</t>
  </si>
  <si>
    <t>IDEA Part B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</si>
  <si>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</si>
  <si>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</si>
  <si>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</si>
  <si>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</si>
  <si>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</si>
  <si>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</si>
  <si>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</si>
  <si>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</si>
  <si>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School</t>
  </si>
  <si>
    <t>Students in</t>
  </si>
  <si>
    <t>Enrollment</t>
  </si>
  <si>
    <t>Count</t>
  </si>
  <si>
    <t>in Poverty</t>
  </si>
  <si>
    <t>Remaining Funds</t>
  </si>
  <si>
    <t>2014-2015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</si>
  <si>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</si>
  <si>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</si>
  <si>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</si>
  <si>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</si>
  <si>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</si>
  <si>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</si>
  <si>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*</t>
  </si>
  <si>
    <t>Allocation Period:  7/1/15 - 9/30/17</t>
  </si>
  <si>
    <t>FY09</t>
  </si>
  <si>
    <t>FY10</t>
  </si>
  <si>
    <t>FY14</t>
  </si>
  <si>
    <t>Adjusted</t>
  </si>
  <si>
    <t>Base</t>
  </si>
  <si>
    <t>(FY 99)</t>
  </si>
  <si>
    <t>CDELA--Statewide</t>
  </si>
  <si>
    <t>CMHI-Ft Logan</t>
  </si>
  <si>
    <t>EC BOCES - EAGLE</t>
  </si>
  <si>
    <t>(No Adjustments FY11, FY12 &amp; FY13, FY14)</t>
  </si>
  <si>
    <t>FY</t>
  </si>
  <si>
    <t>Remaining Balance</t>
  </si>
  <si>
    <t>49010</t>
  </si>
  <si>
    <t>Pitkin, Aspen 1</t>
  </si>
  <si>
    <t>59010</t>
  </si>
  <si>
    <t>Summit RE-1</t>
  </si>
  <si>
    <t>34010</t>
  </si>
  <si>
    <t>La Plata 9-R, Durango</t>
  </si>
  <si>
    <t>64233</t>
  </si>
  <si>
    <t>Colorado River BOCES</t>
  </si>
  <si>
    <t>9175</t>
  </si>
  <si>
    <t>Check to Prior Year</t>
  </si>
  <si>
    <t>Difference between CORE and DB</t>
  </si>
  <si>
    <t>Amount in DB</t>
  </si>
  <si>
    <t>Amount in CORE</t>
  </si>
  <si>
    <t>CORE Transaction</t>
  </si>
  <si>
    <t>Date</t>
  </si>
  <si>
    <t>Remaining Difference</t>
  </si>
  <si>
    <t>Input_No</t>
  </si>
  <si>
    <t>Short_Grant_Name</t>
  </si>
  <si>
    <t>Payments</t>
  </si>
  <si>
    <t>Input_Type</t>
  </si>
  <si>
    <t>Carry Forward</t>
  </si>
  <si>
    <t>Revert</t>
  </si>
  <si>
    <t>AU Number</t>
  </si>
  <si>
    <t>Final</t>
  </si>
  <si>
    <t>Administrative</t>
  </si>
  <si>
    <t xml:space="preserve">Current </t>
  </si>
  <si>
    <t>Non-Budgeted</t>
  </si>
  <si>
    <t>Joe DB Upload</t>
  </si>
  <si>
    <t>Carryover</t>
  </si>
  <si>
    <t xml:space="preserve">Available </t>
  </si>
  <si>
    <t xml:space="preserve">Unit </t>
  </si>
  <si>
    <t>Approved</t>
  </si>
  <si>
    <t>Unapproved</t>
  </si>
  <si>
    <t>Funds</t>
  </si>
  <si>
    <t>Budget</t>
  </si>
  <si>
    <t>Available</t>
  </si>
  <si>
    <t>AU CODE</t>
  </si>
  <si>
    <t>City/County</t>
  </si>
  <si>
    <t>Adams 1</t>
  </si>
  <si>
    <t xml:space="preserve"> Mapleton</t>
  </si>
  <si>
    <t>Adams 12</t>
  </si>
  <si>
    <t xml:space="preserve"> Northglenn</t>
  </si>
  <si>
    <t xml:space="preserve"> Commerce City</t>
  </si>
  <si>
    <t>Adams 27J</t>
  </si>
  <si>
    <t xml:space="preserve"> Brighton</t>
  </si>
  <si>
    <t>Adams 50</t>
  </si>
  <si>
    <t xml:space="preserve"> Westminster</t>
  </si>
  <si>
    <t>Arapahoe 1</t>
  </si>
  <si>
    <t xml:space="preserve"> Englewood</t>
  </si>
  <si>
    <t>Arapahoe 2</t>
  </si>
  <si>
    <t xml:space="preserve"> Sheridan</t>
  </si>
  <si>
    <t>Arapahoe 5</t>
  </si>
  <si>
    <t xml:space="preserve"> Cherry Creek</t>
  </si>
  <si>
    <t>Arapahoe 6</t>
  </si>
  <si>
    <t xml:space="preserve"> Littleton</t>
  </si>
  <si>
    <t>Adams-Arapahoe 28J</t>
  </si>
  <si>
    <t xml:space="preserve"> Aurora</t>
  </si>
  <si>
    <t>Boulder RE1J</t>
  </si>
  <si>
    <t xml:space="preserve"> Longmont</t>
  </si>
  <si>
    <t>Boulder RE2</t>
  </si>
  <si>
    <t xml:space="preserve"> Boulder</t>
  </si>
  <si>
    <t xml:space="preserve"> Delta</t>
  </si>
  <si>
    <t xml:space="preserve"> Denver</t>
  </si>
  <si>
    <t>Douglas RE 1</t>
  </si>
  <si>
    <t xml:space="preserve"> Castle Rock</t>
  </si>
  <si>
    <t xml:space="preserve"> Elizabeth C-1</t>
  </si>
  <si>
    <t>El Paso 2</t>
  </si>
  <si>
    <t xml:space="preserve"> Harrison</t>
  </si>
  <si>
    <t>El Paso 3</t>
  </si>
  <si>
    <t xml:space="preserve"> Widefield</t>
  </si>
  <si>
    <t>El Paso 8</t>
  </si>
  <si>
    <t xml:space="preserve"> Fountain</t>
  </si>
  <si>
    <t>El Paso 11</t>
  </si>
  <si>
    <t xml:space="preserve"> Colorado Springs</t>
  </si>
  <si>
    <t>El Paso 12</t>
  </si>
  <si>
    <t xml:space="preserve"> Cheyenne Mountain</t>
  </si>
  <si>
    <t>El Paso 20</t>
  </si>
  <si>
    <t xml:space="preserve"> Academy</t>
  </si>
  <si>
    <t>El Paso 38</t>
  </si>
  <si>
    <t xml:space="preserve"> Lewis-Palmer</t>
  </si>
  <si>
    <t>El Paso 49</t>
  </si>
  <si>
    <t xml:space="preserve"> Falcon</t>
  </si>
  <si>
    <t>Fremont RE-1</t>
  </si>
  <si>
    <t xml:space="preserve"> Canon City</t>
  </si>
  <si>
    <t xml:space="preserve"> Gunnison</t>
  </si>
  <si>
    <t>Jefferson R-1</t>
  </si>
  <si>
    <t xml:space="preserve"> Lakewood</t>
  </si>
  <si>
    <t xml:space="preserve"> Durango</t>
  </si>
  <si>
    <t>Larimer R-1</t>
  </si>
  <si>
    <t xml:space="preserve"> Fort Collins</t>
  </si>
  <si>
    <t>Larimer R-2J</t>
  </si>
  <si>
    <t xml:space="preserve"> Loveland</t>
  </si>
  <si>
    <t>Larimer R-3</t>
  </si>
  <si>
    <t xml:space="preserve"> Estes Park</t>
  </si>
  <si>
    <t>Logan RE-1</t>
  </si>
  <si>
    <t xml:space="preserve"> Sterling</t>
  </si>
  <si>
    <t xml:space="preserve"> Grand Junction</t>
  </si>
  <si>
    <t>Moffat RE 1</t>
  </si>
  <si>
    <t xml:space="preserve"> Craig</t>
  </si>
  <si>
    <t>Montrose RE-1J</t>
  </si>
  <si>
    <t xml:space="preserve"> Montrose</t>
  </si>
  <si>
    <t>Morgan Re-3</t>
  </si>
  <si>
    <t xml:space="preserve"> Fort Morgan</t>
  </si>
  <si>
    <t xml:space="preserve"> Aspen</t>
  </si>
  <si>
    <t xml:space="preserve"> Pueblo (urban)</t>
  </si>
  <si>
    <t xml:space="preserve"> Pueblo (rural)</t>
  </si>
  <si>
    <t xml:space="preserve"> Frisco</t>
  </si>
  <si>
    <t>Weld RE-4</t>
  </si>
  <si>
    <t xml:space="preserve"> Windsor</t>
  </si>
  <si>
    <t>Weld 6</t>
  </si>
  <si>
    <t xml:space="preserve"> Greeley</t>
  </si>
  <si>
    <t xml:space="preserve"> La Salle</t>
  </si>
  <si>
    <t xml:space="preserve"> Limon</t>
  </si>
  <si>
    <t>64045</t>
  </si>
  <si>
    <t>Education ReEnvision</t>
  </si>
  <si>
    <t xml:space="preserve"> Leadville</t>
  </si>
  <si>
    <t>Mount Evans BOCS</t>
  </si>
  <si>
    <t xml:space="preserve"> Idaho Springs</t>
  </si>
  <si>
    <t>Northeast Colorado BOCES</t>
  </si>
  <si>
    <t xml:space="preserve"> Haxtun</t>
  </si>
  <si>
    <t>Northwest Colorado BOCES</t>
  </si>
  <si>
    <t xml:space="preserve"> Steamboat Springs</t>
  </si>
  <si>
    <t>Rio Blanco BOCS</t>
  </si>
  <si>
    <t xml:space="preserve"> Rangely</t>
  </si>
  <si>
    <t xml:space="preserve"> Alamosa</t>
  </si>
  <si>
    <t xml:space="preserve"> La Junta</t>
  </si>
  <si>
    <t>South Central BOCS</t>
  </si>
  <si>
    <t xml:space="preserve"> Pueblo</t>
  </si>
  <si>
    <t xml:space="preserve"> Lamar</t>
  </si>
  <si>
    <t xml:space="preserve"> Telluride</t>
  </si>
  <si>
    <t xml:space="preserve"> Woodland Park</t>
  </si>
  <si>
    <t>Colorado Mental Health Institute</t>
  </si>
  <si>
    <t>Education ReEnvisioned</t>
  </si>
  <si>
    <t>Remaining GBL Balance</t>
  </si>
  <si>
    <t xml:space="preserve">Remaining Approved </t>
  </si>
  <si>
    <t>Total Distribution</t>
  </si>
  <si>
    <t>Month</t>
  </si>
  <si>
    <t>Combine</t>
  </si>
  <si>
    <t>Allocation vs.</t>
  </si>
  <si>
    <t>Approved Budget</t>
  </si>
  <si>
    <t>20-21 Allocation</t>
  </si>
  <si>
    <t>FY20-21 Unapproved Funding</t>
  </si>
  <si>
    <t>20-21 Approved Funding</t>
  </si>
  <si>
    <t>Balance Per 531A DB</t>
  </si>
  <si>
    <t>54010</t>
  </si>
  <si>
    <t>Roaring Fork RE-1</t>
  </si>
  <si>
    <t>Raoring Fork</t>
  </si>
  <si>
    <t>FY 20-21</t>
  </si>
  <si>
    <t>FY20-21</t>
  </si>
  <si>
    <t>VALLEY RE1 1828</t>
  </si>
  <si>
    <t>ARAPAHOE COUNTY SCHOOL DISTRICT # 6</t>
  </si>
  <si>
    <t>DOUGLAS COUNTY SCHOOL DISTRICT RE1</t>
  </si>
  <si>
    <t>CENTENNIAL BOCES 9035</t>
  </si>
  <si>
    <t>FY2021</t>
  </si>
  <si>
    <t>Part B</t>
  </si>
  <si>
    <t>ADAMS COUNTY SCHOOL DISTRICT 27J</t>
  </si>
  <si>
    <t>Westminster Public Schools</t>
  </si>
  <si>
    <t>ADAMS ARAPAHOE DIST 28J</t>
  </si>
  <si>
    <t>EL PASO COUNTY SD 8</t>
  </si>
  <si>
    <t>COLORADO SPRINGS 11 - 1010</t>
  </si>
  <si>
    <t>JEFFERSON COUNTY SD R1</t>
  </si>
  <si>
    <t>SUMMIT RE1 3000</t>
  </si>
  <si>
    <t>WELD COUNTY SCHOOL DISTRICT RE 4</t>
  </si>
  <si>
    <t>EAST CENTRAL BOCES 9025</t>
  </si>
  <si>
    <t>NORTHEAST BOCES 9040</t>
  </si>
  <si>
    <t>MAPLETON 1 0010</t>
  </si>
  <si>
    <t>ADAMS COUNTY 14 0030</t>
  </si>
  <si>
    <t>ARAPAHOE COUNTY SCHOOL DISTRICT # 1</t>
  </si>
  <si>
    <t>EAGLE COUNTY RE50J SD</t>
  </si>
  <si>
    <t>GUNNISON WATER RE 1J 1360</t>
  </si>
  <si>
    <t>POUDRE R1 1550</t>
  </si>
  <si>
    <t>MESA COUNTY VALLEY 51 2000</t>
  </si>
  <si>
    <t>County of PUEBLO SD 60</t>
  </si>
  <si>
    <t>DELTA COUNTY 50J 0870</t>
  </si>
  <si>
    <t>EL PASO COUNTY SCHOOL DISTRICT 3</t>
  </si>
  <si>
    <t>FREMONT COUNTY SCHOOL DISTRICT # 1</t>
  </si>
  <si>
    <t>MOUNTAIN BOCES 9030</t>
  </si>
  <si>
    <t>SOUTH CENTRAL BOCES 9060</t>
  </si>
  <si>
    <t>CHERRY CREEK 5 - 0130</t>
  </si>
  <si>
    <t>BOULDER VALLEY RE2 - 0480</t>
  </si>
  <si>
    <t>PUEBLO COUNTY 70 2700</t>
  </si>
  <si>
    <t>SAN JUAN BOCES 9050</t>
  </si>
  <si>
    <t>ARAPAHOE COUNTY SCHOOL DISTRICT #2</t>
  </si>
  <si>
    <t>COUNTY OF EL PASO SCHOOL DIST 20</t>
  </si>
  <si>
    <t>El Paso County Colorado School Dist 49</t>
  </si>
  <si>
    <t>ESTES PARK SCHOOL DIST R-3 District Code 1570</t>
  </si>
  <si>
    <t>MORGAN COUNTY SCHOOL DISTRICT # 3</t>
  </si>
  <si>
    <t>WELD COUNTY SCHOOL DISTRICT 6</t>
  </si>
  <si>
    <t>School District No.1 in the City and County of Denver</t>
  </si>
  <si>
    <t>Elizabeth School District</t>
  </si>
  <si>
    <t>WELD COUNTY SD RE8 3140</t>
  </si>
  <si>
    <t>THOMPSON R2J 1560</t>
  </si>
  <si>
    <t>MONTROSE COUNTY RE1J 2180</t>
  </si>
  <si>
    <t>ASPEN 1 - 2640</t>
  </si>
  <si>
    <t>ROARING FORK RE1 1180</t>
  </si>
  <si>
    <t>MT EVANS BOCES 9140</t>
  </si>
  <si>
    <t>NORTHWEST COLO BOCES 9095</t>
  </si>
  <si>
    <t>SANTA FE TRAIL BOCES 9150</t>
  </si>
  <si>
    <t>UNCOMPAHGRE BOCES 9145</t>
  </si>
  <si>
    <t>EL PASO COUNTY SCHOOL DIST # 2</t>
  </si>
  <si>
    <t>SAN LUIS VALLEY BOCES 9055</t>
  </si>
  <si>
    <t>SOUTHEASTERN BOCES 9075</t>
  </si>
  <si>
    <t>UTE PASS BOCES 9165</t>
  </si>
  <si>
    <t>CHEYENNE MOUNTAIN 12 - 1020</t>
  </si>
  <si>
    <t>MOUNTAIN BOARD OF COOP EDUC SVCS</t>
  </si>
  <si>
    <t>EL PASO COUNTY SCHOOL DIST # 38</t>
  </si>
  <si>
    <t>ST VRAIN VALLEY RE 1J 0470</t>
  </si>
  <si>
    <t>DURANGO SD 9R 1520</t>
  </si>
  <si>
    <t>MOFFAT COUNTY RE # 1 2020</t>
  </si>
  <si>
    <t>PIKES PEAK BOCES 9045</t>
  </si>
  <si>
    <t>SANTA FE TRAIL BOARD OF COOP EDUC SVCS</t>
  </si>
  <si>
    <t>Colorado Charter School</t>
  </si>
  <si>
    <t>Colorado Dept of Human Services</t>
  </si>
  <si>
    <t>RIO BLANCO BOCES 9125</t>
  </si>
  <si>
    <t>Education reEnvisioned Boces</t>
  </si>
  <si>
    <t>Adams 1 Mapleton</t>
  </si>
  <si>
    <t>Adams 12 Northglenn</t>
  </si>
  <si>
    <t>Adams 14 Commerce City</t>
  </si>
  <si>
    <t>Adams 27J, School District 27J</t>
  </si>
  <si>
    <t>Arapahoe 1 Englewood</t>
  </si>
  <si>
    <t>Arapahoe 2 Sheridan</t>
  </si>
  <si>
    <t>Arapahoe 5 Cherry Creek</t>
  </si>
  <si>
    <t>Arapahoe 6 Littleton</t>
  </si>
  <si>
    <t>Adams-Arap 28J Aurora</t>
  </si>
  <si>
    <t>Boulder RE-1J St Vrain</t>
  </si>
  <si>
    <t>Boulder RE-2 Boulder</t>
  </si>
  <si>
    <t>Douglas Re-1</t>
  </si>
  <si>
    <t>Eagle County School District RE-50J</t>
  </si>
  <si>
    <t>El Paso 2 Harrison</t>
  </si>
  <si>
    <t>El Paso 3 Widefield</t>
  </si>
  <si>
    <t>El Paso 8 Fountain</t>
  </si>
  <si>
    <t>El Paso 11 Colo Springs</t>
  </si>
  <si>
    <t>El Paso 20 Academy</t>
  </si>
  <si>
    <t>El Paso 38, Lewis Palmer</t>
  </si>
  <si>
    <t>El Paso District 49</t>
  </si>
  <si>
    <t>Fremont RE-1 Canon City</t>
  </si>
  <si>
    <t>Gunnison RE-1J</t>
  </si>
  <si>
    <t>Durango 9-R</t>
  </si>
  <si>
    <t>Larimer R-1 Poudre</t>
  </si>
  <si>
    <t>Larimer R-2J Thompson</t>
  </si>
  <si>
    <t>Larimer R-3 Park</t>
  </si>
  <si>
    <t>Logan Re-1 Valley</t>
  </si>
  <si>
    <t>Mesa 51 Grand Junction</t>
  </si>
  <si>
    <t>Moffat RE-1 Craig</t>
  </si>
  <si>
    <t>Morgan RE-3, Fort Morgan</t>
  </si>
  <si>
    <t>Pueblo 60 Urban</t>
  </si>
  <si>
    <t>Pueblo 70 Rural</t>
  </si>
  <si>
    <t>Summit Re-1</t>
  </si>
  <si>
    <t>Weld RE-4 Windsor</t>
  </si>
  <si>
    <t>Weld RE-5J, Johnstown-Milliken</t>
  </si>
  <si>
    <t>Weld 6 Greeley</t>
  </si>
  <si>
    <t>Education Reenvisioned BOCES</t>
  </si>
  <si>
    <t>Mount Evans BOCES, Idaho Sprin</t>
  </si>
  <si>
    <t>Pikes Peak BOCES</t>
  </si>
  <si>
    <t>San Juan BOCES</t>
  </si>
  <si>
    <t>San Luis Valley BOCES</t>
  </si>
  <si>
    <t>WELD COUNTY SD RE-5J</t>
  </si>
  <si>
    <t>DB Name</t>
  </si>
  <si>
    <t>Colorado Department of Corrections</t>
  </si>
  <si>
    <t>GBL Per CORE 05/31/22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</si>
</sst>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Helv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23" fillId="0" borderId="0"/>
    <xf numFmtId="3" fontId="20" fillId="0" borderId="0" applyFont="0" applyFill="0" applyBorder="0" applyAlignment="0" applyProtection="0"/>
    <xf numFmtId="0" fontId="25" fillId="0" borderId="0"/>
    <xf numFmtId="0" fontId="20" fillId="0" borderId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5" fontId="26" fillId="0" borderId="0"/>
    <xf numFmtId="5" fontId="26" fillId="0" borderId="0"/>
    <xf numFmtId="0" fontId="23" fillId="3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3" fillId="0" borderId="0"/>
    <xf numFmtId="0" fontId="20" fillId="0" borderId="0"/>
    <xf numFmtId="0" fontId="23" fillId="0" borderId="0"/>
    <xf numFmtId="43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</cellStyleXfs>
  <cellXfs count="272">
    <xf numFmtId="0" fontId="0" fillId="0" borderId="0" xfId="0"/>
    <xf numFmtId="0" fontId="24" fillId="0" borderId="0" xfId="0" applyFont="1"/>
    <xf numFmtId="0" fontId="0" fillId="0" borderId="0" xfId="0"/>
    <xf numFmtId="0" fontId="29" fillId="35" borderId="15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right" vertical="center" wrapText="1"/>
    </xf>
    <xf numFmtId="0" fontId="30" fillId="0" borderId="16" xfId="0" applyFont="1" applyFill="1" applyBorder="1" applyAlignment="1" applyProtection="1">
      <alignment vertical="center" wrapText="1"/>
    </xf>
    <xf numFmtId="0" fontId="0" fillId="0" borderId="0" xfId="0" applyFill="1"/>
    <xf numFmtId="49" fontId="23" fillId="0" borderId="0" xfId="45" quotePrefix="1" applyNumberFormat="1"/>
    <xf numFmtId="0" fontId="23" fillId="0" borderId="12" xfId="45" applyBorder="1" applyProtection="1"/>
    <xf numFmtId="0" fontId="23" fillId="0" borderId="0" xfId="45" quotePrefix="1"/>
    <xf numFmtId="0" fontId="23" fillId="0" borderId="0" xfId="45"/>
    <xf numFmtId="0" fontId="23" fillId="0" borderId="0" xfId="45" applyFill="1"/>
    <xf numFmtId="0" fontId="23" fillId="0" borderId="12" xfId="45" applyFill="1" applyBorder="1" applyProtection="1"/>
    <xf numFmtId="0" fontId="23" fillId="0" borderId="0" xfId="45" quotePrefix="1" applyFill="1"/>
    <xf numFmtId="0" fontId="23" fillId="0" borderId="17" xfId="45" applyBorder="1" applyProtection="1"/>
    <xf numFmtId="0" fontId="27" fillId="0" borderId="17" xfId="45" applyFont="1" applyBorder="1" applyProtection="1"/>
    <xf numFmtId="0" fontId="27" fillId="0" borderId="12" xfId="45" applyFont="1" applyBorder="1" applyProtection="1"/>
    <xf numFmtId="0" fontId="23" fillId="0" borderId="17" xfId="45" applyFill="1" applyBorder="1" applyProtection="1"/>
    <xf numFmtId="37" fontId="23" fillId="0" borderId="10" xfId="45" applyNumberFormat="1" applyBorder="1" applyProtection="1"/>
    <xf numFmtId="37" fontId="23" fillId="0" borderId="10" xfId="45" applyNumberFormat="1" applyFill="1" applyBorder="1" applyProtection="1"/>
    <xf numFmtId="5" fontId="27" fillId="0" borderId="14" xfId="45" applyNumberFormat="1" applyFont="1" applyBorder="1" applyProtection="1"/>
    <xf numFmtId="0" fontId="23" fillId="0" borderId="10" xfId="45" applyBorder="1" applyProtection="1"/>
    <xf numFmtId="0" fontId="25" fillId="36" borderId="14" xfId="45" applyFont="1" applyFill="1" applyBorder="1" applyAlignment="1">
      <alignment horizontal="center"/>
    </xf>
    <xf numFmtId="0" fontId="25" fillId="0" borderId="0" xfId="47"/>
    <xf numFmtId="0" fontId="25" fillId="0" borderId="18" xfId="45" applyFont="1" applyFill="1" applyBorder="1" applyAlignment="1">
      <alignment wrapText="1"/>
    </xf>
    <xf numFmtId="0" fontId="25" fillId="0" borderId="18" xfId="45" quotePrefix="1" applyFont="1" applyFill="1" applyBorder="1" applyAlignment="1">
      <alignment wrapText="1"/>
    </xf>
    <xf numFmtId="0" fontId="25" fillId="0" borderId="19" xfId="45" applyFont="1" applyFill="1" applyBorder="1" applyAlignment="1">
      <alignment wrapText="1"/>
    </xf>
    <xf numFmtId="0" fontId="25" fillId="0" borderId="0" xfId="47" applyFill="1"/>
    <xf numFmtId="0" fontId="25" fillId="0" borderId="18" xfId="45" applyFont="1" applyFill="1" applyBorder="1" applyAlignment="1">
      <alignment horizontal="left" wrapText="1"/>
    </xf>
    <xf numFmtId="0" fontId="0" fillId="0" borderId="18" xfId="0" applyFill="1" applyBorder="1"/>
    <xf numFmtId="0" fontId="25" fillId="0" borderId="18" xfId="45" applyFont="1" applyFill="1" applyBorder="1" applyAlignment="1"/>
    <xf numFmtId="0" fontId="25" fillId="0" borderId="0" xfId="45" quotePrefix="1" applyFont="1" applyFill="1" applyBorder="1" applyAlignment="1">
      <alignment wrapText="1"/>
    </xf>
    <xf numFmtId="0" fontId="25" fillId="0" borderId="0" xfId="45" applyFont="1" applyFill="1" applyBorder="1" applyAlignment="1">
      <alignment wrapText="1"/>
    </xf>
    <xf numFmtId="49" fontId="31" fillId="0" borderId="0" xfId="0" applyNumberFormat="1" applyFont="1" applyFill="1" applyBorder="1" applyAlignment="1">
      <alignment horizontal="left"/>
    </xf>
    <xf numFmtId="0" fontId="32" fillId="0" borderId="0" xfId="0" applyFont="1" applyFill="1" applyBorder="1"/>
    <xf numFmtId="14" fontId="31" fillId="0" borderId="0" xfId="0" applyNumberFormat="1" applyFont="1" applyFill="1" applyBorder="1" applyAlignment="1">
      <alignment horizontal="left"/>
    </xf>
    <xf numFmtId="14" fontId="32" fillId="0" borderId="0" xfId="0" applyNumberFormat="1" applyFont="1" applyFill="1" applyBorder="1" applyAlignment="1">
      <alignment horizontal="left"/>
    </xf>
    <xf numFmtId="43" fontId="24" fillId="0" borderId="0" xfId="1" applyFont="1"/>
    <xf numFmtId="43" fontId="24" fillId="0" borderId="20" xfId="1" applyFont="1" applyBorder="1"/>
    <xf numFmtId="43" fontId="24" fillId="0" borderId="21" xfId="1" applyFont="1" applyBorder="1"/>
    <xf numFmtId="43" fontId="24" fillId="0" borderId="0" xfId="1" applyNumberFormat="1" applyFont="1"/>
    <xf numFmtId="43" fontId="24" fillId="0" borderId="0" xfId="0" applyNumberFormat="1" applyFont="1"/>
    <xf numFmtId="43" fontId="32" fillId="0" borderId="0" xfId="1" applyFont="1" applyFill="1" applyBorder="1"/>
    <xf numFmtId="165" fontId="31" fillId="0" borderId="0" xfId="1" applyNumberFormat="1" applyFont="1" applyFill="1" applyBorder="1" applyAlignment="1">
      <alignment horizontal="left"/>
    </xf>
    <xf numFmtId="0" fontId="32" fillId="0" borderId="0" xfId="0" quotePrefix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43" fontId="31" fillId="0" borderId="0" xfId="1" applyFont="1" applyFill="1" applyBorder="1"/>
    <xf numFmtId="0" fontId="27" fillId="0" borderId="0" xfId="45" applyFont="1" applyProtection="1"/>
    <xf numFmtId="0" fontId="33" fillId="0" borderId="0" xfId="45" applyFont="1" applyProtection="1"/>
    <xf numFmtId="0" fontId="23" fillId="0" borderId="0" xfId="45" applyAlignment="1">
      <alignment horizontal="center"/>
    </xf>
    <xf numFmtId="0" fontId="23" fillId="0" borderId="0" xfId="45" applyFill="1" applyAlignment="1">
      <alignment horizontal="center"/>
    </xf>
    <xf numFmtId="0" fontId="27" fillId="0" borderId="24" xfId="45" applyFont="1" applyBorder="1" applyProtection="1"/>
    <xf numFmtId="0" fontId="23" fillId="0" borderId="25" xfId="45" applyBorder="1" applyAlignment="1" applyProtection="1">
      <alignment horizontal="centerContinuous"/>
    </xf>
    <xf numFmtId="0" fontId="23" fillId="0" borderId="26" xfId="45" applyBorder="1" applyAlignment="1" applyProtection="1">
      <alignment horizontal="centerContinuous"/>
    </xf>
    <xf numFmtId="0" fontId="23" fillId="0" borderId="28" xfId="45" applyBorder="1" applyAlignment="1" applyProtection="1">
      <alignment horizontal="center"/>
    </xf>
    <xf numFmtId="0" fontId="23" fillId="0" borderId="10" xfId="45" applyBorder="1" applyAlignment="1" applyProtection="1">
      <alignment horizontal="centerContinuous"/>
    </xf>
    <xf numFmtId="0" fontId="23" fillId="0" borderId="12" xfId="45" applyBorder="1" applyAlignment="1" applyProtection="1">
      <alignment horizontal="centerContinuous"/>
    </xf>
    <xf numFmtId="0" fontId="23" fillId="0" borderId="10" xfId="45" applyFill="1" applyBorder="1" applyAlignment="1" applyProtection="1">
      <alignment horizontal="center"/>
    </xf>
    <xf numFmtId="0" fontId="23" fillId="0" borderId="10" xfId="45" applyFill="1" applyBorder="1" applyProtection="1"/>
    <xf numFmtId="0" fontId="23" fillId="0" borderId="28" xfId="45" applyFill="1" applyBorder="1" applyAlignment="1" applyProtection="1">
      <alignment horizontal="center"/>
    </xf>
    <xf numFmtId="0" fontId="18" fillId="0" borderId="30" xfId="45" applyFont="1" applyBorder="1" applyAlignment="1" applyProtection="1">
      <alignment horizontal="center" wrapText="1"/>
    </xf>
    <xf numFmtId="0" fontId="23" fillId="0" borderId="13" xfId="45" applyFill="1" applyBorder="1" applyAlignment="1" applyProtection="1">
      <alignment horizontal="center"/>
    </xf>
    <xf numFmtId="0" fontId="23" fillId="0" borderId="13" xfId="45" applyFill="1" applyBorder="1" applyProtection="1"/>
    <xf numFmtId="5" fontId="23" fillId="0" borderId="10" xfId="45" applyNumberFormat="1" applyBorder="1" applyProtection="1"/>
    <xf numFmtId="3" fontId="23" fillId="0" borderId="12" xfId="45" applyNumberFormat="1" applyBorder="1"/>
    <xf numFmtId="3" fontId="23" fillId="0" borderId="12" xfId="45" applyNumberFormat="1" applyFill="1" applyBorder="1"/>
    <xf numFmtId="164" fontId="23" fillId="0" borderId="10" xfId="53" applyNumberFormat="1" applyFont="1" applyBorder="1" applyProtection="1"/>
    <xf numFmtId="164" fontId="23" fillId="0" borderId="10" xfId="45" applyNumberFormat="1" applyBorder="1" applyProtection="1"/>
    <xf numFmtId="164" fontId="23" fillId="0" borderId="10" xfId="53" applyNumberFormat="1" applyFont="1" applyFill="1" applyBorder="1" applyProtection="1"/>
    <xf numFmtId="164" fontId="23" fillId="0" borderId="10" xfId="45" applyNumberFormat="1" applyFill="1" applyBorder="1" applyProtection="1"/>
    <xf numFmtId="37" fontId="23" fillId="0" borderId="17" xfId="45" applyNumberFormat="1" applyBorder="1" applyProtection="1"/>
    <xf numFmtId="37" fontId="27" fillId="0" borderId="32" xfId="45" applyNumberFormat="1" applyFont="1" applyBorder="1" applyProtection="1"/>
    <xf numFmtId="37" fontId="27" fillId="0" borderId="33" xfId="45" applyNumberFormat="1" applyFont="1" applyFill="1" applyBorder="1" applyProtection="1"/>
    <xf numFmtId="37" fontId="27" fillId="0" borderId="13" xfId="45" applyNumberFormat="1" applyFont="1" applyBorder="1" applyProtection="1"/>
    <xf numFmtId="164" fontId="27" fillId="0" borderId="14" xfId="45" applyNumberFormat="1" applyFont="1" applyBorder="1" applyProtection="1"/>
    <xf numFmtId="3" fontId="23" fillId="0" borderId="10" xfId="45" applyNumberFormat="1" applyFill="1" applyBorder="1" applyProtection="1"/>
    <xf numFmtId="165" fontId="23" fillId="0" borderId="10" xfId="54" applyNumberFormat="1" applyFont="1" applyFill="1" applyBorder="1" applyProtection="1"/>
    <xf numFmtId="37" fontId="23" fillId="0" borderId="13" xfId="45" applyNumberFormat="1" applyFill="1" applyBorder="1" applyProtection="1"/>
    <xf numFmtId="37" fontId="27" fillId="0" borderId="11" xfId="45" applyNumberFormat="1" applyFont="1" applyBorder="1" applyProtection="1"/>
    <xf numFmtId="37" fontId="27" fillId="0" borderId="13" xfId="45" applyNumberFormat="1" applyFont="1" applyFill="1" applyBorder="1" applyProtection="1"/>
    <xf numFmtId="165" fontId="27" fillId="0" borderId="14" xfId="45" applyNumberFormat="1" applyFont="1" applyBorder="1" applyProtection="1"/>
    <xf numFmtId="37" fontId="27" fillId="0" borderId="14" xfId="45" applyNumberFormat="1" applyFont="1" applyFill="1" applyBorder="1" applyProtection="1"/>
    <xf numFmtId="165" fontId="23" fillId="0" borderId="10" xfId="45" applyNumberFormat="1" applyBorder="1" applyProtection="1"/>
    <xf numFmtId="164" fontId="27" fillId="0" borderId="13" xfId="45" applyNumberFormat="1" applyFont="1" applyBorder="1" applyProtection="1"/>
    <xf numFmtId="5" fontId="27" fillId="0" borderId="13" xfId="45" applyNumberFormat="1" applyFont="1" applyBorder="1" applyProtection="1"/>
    <xf numFmtId="165" fontId="23" fillId="0" borderId="0" xfId="54" applyNumberFormat="1" applyFont="1" applyFill="1"/>
    <xf numFmtId="3" fontId="23" fillId="0" borderId="0" xfId="45" applyNumberFormat="1" applyFill="1"/>
    <xf numFmtId="2" fontId="23" fillId="0" borderId="0" xfId="45" applyNumberFormat="1" applyFill="1"/>
    <xf numFmtId="165" fontId="23" fillId="0" borderId="0" xfId="45" applyNumberFormat="1" applyFill="1"/>
    <xf numFmtId="37" fontId="0" fillId="0" borderId="0" xfId="0" applyNumberFormat="1" applyFill="1"/>
    <xf numFmtId="39" fontId="0" fillId="0" borderId="0" xfId="0" applyNumberFormat="1" applyFill="1"/>
    <xf numFmtId="0" fontId="23" fillId="0" borderId="26" xfId="45" applyBorder="1" applyAlignment="1" applyProtection="1">
      <alignment horizontal="center"/>
    </xf>
    <xf numFmtId="0" fontId="23" fillId="0" borderId="0" xfId="45" applyBorder="1" applyAlignment="1" applyProtection="1">
      <alignment horizontal="center"/>
    </xf>
    <xf numFmtId="0" fontId="23" fillId="0" borderId="10" xfId="45" applyBorder="1" applyAlignment="1" applyProtection="1">
      <alignment horizontal="center"/>
    </xf>
    <xf numFmtId="0" fontId="23" fillId="0" borderId="29" xfId="45" applyBorder="1" applyAlignment="1" applyProtection="1">
      <alignment horizontal="center"/>
    </xf>
    <xf numFmtId="0" fontId="23" fillId="0" borderId="13" xfId="45" applyBorder="1" applyAlignment="1" applyProtection="1">
      <alignment horizontal="center"/>
    </xf>
    <xf numFmtId="0" fontId="23" fillId="0" borderId="34" xfId="45" applyBorder="1" applyAlignment="1" applyProtection="1">
      <alignment horizontal="centerContinuous"/>
    </xf>
    <xf numFmtId="0" fontId="23" fillId="0" borderId="13" xfId="45" applyBorder="1" applyProtection="1"/>
    <xf numFmtId="0" fontId="23" fillId="0" borderId="30" xfId="45" applyBorder="1" applyProtection="1"/>
    <xf numFmtId="0" fontId="18" fillId="0" borderId="35" xfId="45" applyFont="1" applyBorder="1" applyAlignment="1" applyProtection="1">
      <alignment horizontal="center" wrapText="1"/>
    </xf>
    <xf numFmtId="3" fontId="23" fillId="0" borderId="10" xfId="45" applyNumberFormat="1" applyBorder="1" applyProtection="1"/>
    <xf numFmtId="5" fontId="23" fillId="0" borderId="10" xfId="45" applyNumberFormat="1" applyFill="1" applyBorder="1" applyProtection="1"/>
    <xf numFmtId="37" fontId="23" fillId="0" borderId="13" xfId="45" applyNumberFormat="1" applyBorder="1" applyProtection="1"/>
    <xf numFmtId="3" fontId="23" fillId="0" borderId="13" xfId="45" applyNumberFormat="1" applyBorder="1" applyProtection="1"/>
    <xf numFmtId="5" fontId="27" fillId="0" borderId="36" xfId="45" applyNumberFormat="1" applyFont="1" applyBorder="1" applyProtection="1"/>
    <xf numFmtId="3" fontId="23" fillId="0" borderId="13" xfId="45" applyNumberFormat="1" applyFill="1" applyBorder="1" applyProtection="1"/>
    <xf numFmtId="49" fontId="38" fillId="0" borderId="0" xfId="0" applyNumberFormat="1" applyFont="1" applyFill="1" applyBorder="1" applyAlignment="1">
      <alignment horizontal="left"/>
    </xf>
    <xf numFmtId="166" fontId="38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43" fontId="24" fillId="0" borderId="0" xfId="1" applyFont="1" applyFill="1"/>
    <xf numFmtId="43" fontId="31" fillId="0" borderId="0" xfId="1" applyFont="1" applyFill="1" applyBorder="1" applyAlignment="1">
      <alignment horizontal="right"/>
    </xf>
    <xf numFmtId="43" fontId="38" fillId="0" borderId="0" xfId="1" applyFont="1" applyFill="1" applyBorder="1" applyAlignment="1">
      <alignment horizontal="right"/>
    </xf>
    <xf numFmtId="49" fontId="32" fillId="0" borderId="0" xfId="45" quotePrefix="1" applyNumberFormat="1" applyFont="1" applyFill="1"/>
    <xf numFmtId="0" fontId="32" fillId="0" borderId="12" xfId="45" applyFont="1" applyFill="1" applyBorder="1" applyProtection="1"/>
    <xf numFmtId="0" fontId="32" fillId="0" borderId="0" xfId="45" quotePrefix="1" applyFont="1" applyFill="1"/>
    <xf numFmtId="0" fontId="32" fillId="0" borderId="0" xfId="45" applyFont="1" applyFill="1"/>
    <xf numFmtId="0" fontId="32" fillId="0" borderId="17" xfId="45" applyFont="1" applyFill="1" applyBorder="1" applyProtection="1"/>
    <xf numFmtId="0" fontId="31" fillId="0" borderId="17" xfId="45" applyFont="1" applyFill="1" applyBorder="1" applyProtection="1"/>
    <xf numFmtId="0" fontId="31" fillId="0" borderId="12" xfId="45" applyFont="1" applyFill="1" applyBorder="1" applyProtection="1"/>
    <xf numFmtId="0" fontId="31" fillId="0" borderId="37" xfId="45" applyFont="1" applyFill="1" applyBorder="1" applyProtection="1"/>
    <xf numFmtId="37" fontId="32" fillId="0" borderId="10" xfId="45" applyNumberFormat="1" applyFont="1" applyFill="1" applyBorder="1" applyProtection="1"/>
    <xf numFmtId="5" fontId="31" fillId="0" borderId="14" xfId="45" applyNumberFormat="1" applyFont="1" applyFill="1" applyBorder="1" applyProtection="1"/>
    <xf numFmtId="0" fontId="32" fillId="0" borderId="10" xfId="45" applyFont="1" applyFill="1" applyBorder="1" applyProtection="1"/>
    <xf numFmtId="5" fontId="31" fillId="0" borderId="38" xfId="45" applyNumberFormat="1" applyFont="1" applyFill="1" applyBorder="1" applyProtection="1"/>
    <xf numFmtId="43" fontId="39" fillId="34" borderId="39" xfId="0" applyNumberFormat="1" applyFont="1" applyFill="1" applyBorder="1"/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43" fontId="24" fillId="0" borderId="43" xfId="1" applyFont="1" applyBorder="1"/>
    <xf numFmtId="43" fontId="24" fillId="0" borderId="44" xfId="1" applyFont="1" applyBorder="1"/>
    <xf numFmtId="0" fontId="24" fillId="0" borderId="44" xfId="0" applyFont="1" applyBorder="1"/>
    <xf numFmtId="14" fontId="24" fillId="0" borderId="45" xfId="0" applyNumberFormat="1" applyFont="1" applyBorder="1"/>
    <xf numFmtId="43" fontId="24" fillId="0" borderId="46" xfId="1" applyFont="1" applyBorder="1"/>
    <xf numFmtId="43" fontId="24" fillId="0" borderId="11" xfId="1" applyFont="1" applyBorder="1"/>
    <xf numFmtId="0" fontId="24" fillId="0" borderId="11" xfId="0" applyFont="1" applyBorder="1"/>
    <xf numFmtId="14" fontId="24" fillId="0" borderId="47" xfId="0" applyNumberFormat="1" applyFont="1" applyBorder="1"/>
    <xf numFmtId="43" fontId="24" fillId="0" borderId="48" xfId="1" applyFont="1" applyBorder="1"/>
    <xf numFmtId="43" fontId="24" fillId="0" borderId="49" xfId="1" applyFont="1" applyBorder="1"/>
    <xf numFmtId="0" fontId="24" fillId="0" borderId="49" xfId="0" applyFont="1" applyBorder="1"/>
    <xf numFmtId="14" fontId="24" fillId="0" borderId="50" xfId="0" applyNumberFormat="1" applyFont="1" applyBorder="1"/>
    <xf numFmtId="43" fontId="39" fillId="34" borderId="51" xfId="0" applyNumberFormat="1" applyFont="1" applyFill="1" applyBorder="1"/>
    <xf numFmtId="43" fontId="39" fillId="0" borderId="21" xfId="0" applyNumberFormat="1" applyFont="1" applyBorder="1"/>
    <xf numFmtId="43" fontId="24" fillId="0" borderId="11" xfId="1" applyFont="1" applyFill="1" applyBorder="1"/>
    <xf numFmtId="43" fontId="24" fillId="0" borderId="11" xfId="0" applyNumberFormat="1" applyFont="1" applyBorder="1"/>
    <xf numFmtId="0" fontId="24" fillId="0" borderId="11" xfId="0" quotePrefix="1" applyFont="1" applyBorder="1"/>
    <xf numFmtId="0" fontId="39" fillId="0" borderId="0" xfId="0" applyFont="1"/>
    <xf numFmtId="43" fontId="39" fillId="0" borderId="0" xfId="1" applyFont="1"/>
    <xf numFmtId="43" fontId="39" fillId="0" borderId="21" xfId="1" applyFont="1" applyBorder="1"/>
    <xf numFmtId="43" fontId="39" fillId="0" borderId="21" xfId="1" applyFont="1" applyFill="1" applyBorder="1"/>
    <xf numFmtId="43" fontId="39" fillId="0" borderId="0" xfId="0" applyNumberFormat="1" applyFont="1"/>
    <xf numFmtId="5" fontId="24" fillId="0" borderId="0" xfId="1" applyNumberFormat="1" applyFont="1"/>
    <xf numFmtId="43" fontId="39" fillId="34" borderId="23" xfId="1" applyFont="1" applyFill="1" applyBorder="1"/>
    <xf numFmtId="43" fontId="39" fillId="0" borderId="0" xfId="1" applyFont="1" applyFill="1"/>
    <xf numFmtId="0" fontId="24" fillId="0" borderId="46" xfId="0" applyFont="1" applyBorder="1"/>
    <xf numFmtId="0" fontId="24" fillId="0" borderId="47" xfId="0" applyFont="1" applyBorder="1"/>
    <xf numFmtId="0" fontId="24" fillId="0" borderId="47" xfId="0" applyFont="1" applyFill="1" applyBorder="1"/>
    <xf numFmtId="0" fontId="24" fillId="0" borderId="46" xfId="0" quotePrefix="1" applyFont="1" applyBorder="1"/>
    <xf numFmtId="0" fontId="24" fillId="0" borderId="48" xfId="0" applyFont="1" applyBorder="1"/>
    <xf numFmtId="43" fontId="24" fillId="0" borderId="49" xfId="1" applyFont="1" applyFill="1" applyBorder="1"/>
    <xf numFmtId="43" fontId="24" fillId="0" borderId="49" xfId="0" applyNumberFormat="1" applyFont="1" applyBorder="1"/>
    <xf numFmtId="0" fontId="24" fillId="0" borderId="50" xfId="0" applyFont="1" applyBorder="1"/>
    <xf numFmtId="0" fontId="24" fillId="37" borderId="55" xfId="0" applyFont="1" applyFill="1" applyBorder="1"/>
    <xf numFmtId="0" fontId="24" fillId="37" borderId="56" xfId="0" applyFont="1" applyFill="1" applyBorder="1"/>
    <xf numFmtId="43" fontId="24" fillId="37" borderId="56" xfId="1" applyFont="1" applyFill="1" applyBorder="1"/>
    <xf numFmtId="43" fontId="24" fillId="37" borderId="56" xfId="0" applyNumberFormat="1" applyFont="1" applyFill="1" applyBorder="1"/>
    <xf numFmtId="0" fontId="24" fillId="37" borderId="57" xfId="0" applyFont="1" applyFill="1" applyBorder="1"/>
    <xf numFmtId="0" fontId="24" fillId="37" borderId="0" xfId="0" applyFont="1" applyFill="1"/>
    <xf numFmtId="0" fontId="24" fillId="37" borderId="46" xfId="0" applyFont="1" applyFill="1" applyBorder="1"/>
    <xf numFmtId="0" fontId="24" fillId="37" borderId="11" xfId="0" applyFont="1" applyFill="1" applyBorder="1"/>
    <xf numFmtId="43" fontId="24" fillId="37" borderId="11" xfId="1" applyFont="1" applyFill="1" applyBorder="1"/>
    <xf numFmtId="43" fontId="24" fillId="37" borderId="11" xfId="0" applyNumberFormat="1" applyFont="1" applyFill="1" applyBorder="1"/>
    <xf numFmtId="0" fontId="24" fillId="37" borderId="47" xfId="0" applyFont="1" applyFill="1" applyBorder="1"/>
    <xf numFmtId="165" fontId="24" fillId="37" borderId="47" xfId="0" applyNumberFormat="1" applyFont="1" applyFill="1" applyBorder="1"/>
    <xf numFmtId="0" fontId="24" fillId="37" borderId="46" xfId="0" quotePrefix="1" applyFont="1" applyFill="1" applyBorder="1"/>
    <xf numFmtId="0" fontId="24" fillId="37" borderId="11" xfId="0" quotePrefix="1" applyFont="1" applyFill="1" applyBorder="1"/>
    <xf numFmtId="5" fontId="0" fillId="0" borderId="0" xfId="0" applyNumberFormat="1"/>
    <xf numFmtId="43" fontId="39" fillId="34" borderId="22" xfId="1" applyFont="1" applyFill="1" applyBorder="1" applyAlignment="1">
      <alignment horizontal="right"/>
    </xf>
    <xf numFmtId="43" fontId="39" fillId="0" borderId="0" xfId="1" applyFont="1" applyAlignment="1">
      <alignment horizontal="right"/>
    </xf>
    <xf numFmtId="0" fontId="40" fillId="35" borderId="11" xfId="0" applyFont="1" applyFill="1" applyBorder="1" applyAlignment="1" applyProtection="1">
      <alignment horizontal="center" vertical="center"/>
    </xf>
    <xf numFmtId="0" fontId="41" fillId="35" borderId="11" xfId="0" applyFont="1" applyFill="1" applyBorder="1" applyAlignment="1" applyProtection="1">
      <alignment horizontal="center" vertical="center"/>
    </xf>
    <xf numFmtId="0" fontId="42" fillId="0" borderId="16" xfId="0" applyFont="1" applyFill="1" applyBorder="1" applyAlignment="1" applyProtection="1">
      <alignment horizontal="right" vertical="center" wrapText="1"/>
    </xf>
    <xf numFmtId="0" fontId="43" fillId="0" borderId="28" xfId="52" applyFont="1" applyFill="1" applyBorder="1"/>
    <xf numFmtId="0" fontId="44" fillId="0" borderId="10" xfId="52" applyFont="1" applyFill="1" applyBorder="1" applyProtection="1"/>
    <xf numFmtId="0" fontId="44" fillId="0" borderId="0" xfId="52" applyFont="1" applyFill="1" applyBorder="1" applyAlignment="1" applyProtection="1"/>
    <xf numFmtId="0" fontId="43" fillId="0" borderId="11" xfId="52" applyFont="1" applyFill="1" applyBorder="1" applyAlignment="1" applyProtection="1">
      <alignment horizont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11" xfId="52" applyFont="1" applyFill="1" applyBorder="1" applyProtection="1"/>
    <xf numFmtId="14" fontId="43" fillId="0" borderId="11" xfId="52" applyNumberFormat="1" applyFont="1" applyFill="1" applyBorder="1" applyAlignment="1" applyProtection="1">
      <alignment horizontal="center"/>
    </xf>
    <xf numFmtId="0" fontId="44" fillId="0" borderId="58" xfId="52" applyFont="1" applyFill="1" applyBorder="1"/>
    <xf numFmtId="0" fontId="44" fillId="0" borderId="58" xfId="52" applyFont="1" applyFill="1" applyBorder="1" applyProtection="1"/>
    <xf numFmtId="0" fontId="44" fillId="0" borderId="58" xfId="52" applyFont="1" applyFill="1" applyBorder="1" applyAlignment="1" applyProtection="1"/>
    <xf numFmtId="0" fontId="43" fillId="0" borderId="11" xfId="52" quotePrefix="1" applyFont="1" applyFill="1" applyBorder="1"/>
    <xf numFmtId="0" fontId="43" fillId="0" borderId="11" xfId="52" applyFont="1" applyFill="1" applyBorder="1" applyProtection="1"/>
    <xf numFmtId="0" fontId="43" fillId="0" borderId="11" xfId="52" applyFont="1" applyFill="1" applyBorder="1" applyAlignment="1" applyProtection="1"/>
    <xf numFmtId="5" fontId="43" fillId="40" borderId="11" xfId="53" applyNumberFormat="1" applyFont="1" applyFill="1" applyBorder="1" applyProtection="1"/>
    <xf numFmtId="5" fontId="43" fillId="0" borderId="11" xfId="53" applyNumberFormat="1" applyFont="1" applyFill="1" applyBorder="1" applyProtection="1"/>
    <xf numFmtId="5" fontId="43" fillId="0" borderId="11" xfId="52" applyNumberFormat="1" applyFont="1" applyFill="1" applyBorder="1" applyProtection="1"/>
    <xf numFmtId="5" fontId="0" fillId="38" borderId="11" xfId="0" applyNumberFormat="1" applyFill="1" applyBorder="1"/>
    <xf numFmtId="0" fontId="43" fillId="0" borderId="11" xfId="52" applyFont="1" applyFill="1" applyBorder="1"/>
    <xf numFmtId="49" fontId="43" fillId="0" borderId="11" xfId="52" applyNumberFormat="1" applyFont="1" applyFill="1" applyBorder="1"/>
    <xf numFmtId="0" fontId="43" fillId="0" borderId="11" xfId="52" quotePrefix="1" applyFont="1" applyFill="1" applyBorder="1" applyAlignment="1">
      <alignment horizontal="left"/>
    </xf>
    <xf numFmtId="164" fontId="43" fillId="0" borderId="0" xfId="0" applyNumberFormat="1" applyFont="1" applyFill="1"/>
    <xf numFmtId="0" fontId="43" fillId="0" borderId="0" xfId="52" applyFont="1" applyFill="1"/>
    <xf numFmtId="0" fontId="43" fillId="0" borderId="0" xfId="52" applyFont="1" applyFill="1" applyAlignment="1"/>
    <xf numFmtId="5" fontId="43" fillId="0" borderId="21" xfId="52" applyNumberFormat="1" applyFont="1" applyFill="1" applyBorder="1"/>
    <xf numFmtId="0" fontId="43" fillId="0" borderId="0" xfId="0" applyFont="1" applyFill="1"/>
    <xf numFmtId="0" fontId="43" fillId="0" borderId="0" xfId="0" applyFont="1" applyFill="1" applyAlignment="1"/>
    <xf numFmtId="5" fontId="43" fillId="0" borderId="0" xfId="0" applyNumberFormat="1" applyFont="1" applyFill="1"/>
    <xf numFmtId="7" fontId="43" fillId="0" borderId="0" xfId="0" applyNumberFormat="1" applyFont="1" applyFill="1"/>
    <xf numFmtId="0" fontId="32" fillId="0" borderId="61" xfId="45" applyFont="1" applyFill="1" applyBorder="1" applyProtection="1"/>
    <xf numFmtId="0" fontId="32" fillId="0" borderId="62" xfId="45" applyFont="1" applyFill="1" applyBorder="1" applyProtection="1"/>
    <xf numFmtId="0" fontId="32" fillId="0" borderId="63" xfId="45" applyFont="1" applyFill="1" applyBorder="1" applyProtection="1"/>
    <xf numFmtId="5" fontId="0" fillId="0" borderId="0" xfId="1" applyNumberFormat="1" applyFont="1"/>
    <xf numFmtId="0" fontId="39" fillId="0" borderId="53" xfId="0" applyFont="1" applyBorder="1" applyAlignment="1">
      <alignment wrapText="1"/>
    </xf>
    <xf numFmtId="0" fontId="39" fillId="0" borderId="52" xfId="0" applyFont="1" applyBorder="1" applyAlignment="1">
      <alignment wrapText="1"/>
    </xf>
    <xf numFmtId="43" fontId="39" fillId="0" borderId="53" xfId="1" applyFont="1" applyBorder="1" applyAlignment="1">
      <alignment wrapText="1"/>
    </xf>
    <xf numFmtId="43" fontId="39" fillId="0" borderId="53" xfId="1" applyFont="1" applyFill="1" applyBorder="1" applyAlignment="1">
      <alignment wrapText="1"/>
    </xf>
    <xf numFmtId="43" fontId="39" fillId="0" borderId="54" xfId="1" applyFont="1" applyBorder="1" applyAlignment="1">
      <alignment wrapText="1"/>
    </xf>
    <xf numFmtId="0" fontId="24" fillId="0" borderId="0" xfId="0" applyFont="1" applyAlignment="1"/>
    <xf numFmtId="17" fontId="39" fillId="0" borderId="53" xfId="1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17" fontId="39" fillId="0" borderId="0" xfId="1" applyNumberFormat="1" applyFont="1" applyBorder="1" applyAlignment="1">
      <alignment horizontal="left" wrapText="1"/>
    </xf>
    <xf numFmtId="0" fontId="24" fillId="39" borderId="0" xfId="0" applyFont="1" applyFill="1" applyAlignment="1">
      <alignment wrapText="1"/>
    </xf>
    <xf numFmtId="0" fontId="24" fillId="37" borderId="56" xfId="0" applyFont="1" applyFill="1" applyBorder="1" applyAlignment="1">
      <alignment wrapText="1"/>
    </xf>
    <xf numFmtId="0" fontId="24" fillId="37" borderId="55" xfId="0" applyFont="1" applyFill="1" applyBorder="1" applyAlignment="1">
      <alignment wrapText="1"/>
    </xf>
    <xf numFmtId="43" fontId="24" fillId="37" borderId="56" xfId="1" applyFont="1" applyFill="1" applyBorder="1" applyAlignment="1">
      <alignment wrapText="1"/>
    </xf>
    <xf numFmtId="0" fontId="24" fillId="37" borderId="0" xfId="0" applyFont="1" applyFill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46" xfId="0" applyFont="1" applyBorder="1" applyAlignment="1">
      <alignment wrapText="1"/>
    </xf>
    <xf numFmtId="43" fontId="24" fillId="0" borderId="11" xfId="1" applyFont="1" applyBorder="1" applyAlignment="1">
      <alignment wrapText="1"/>
    </xf>
    <xf numFmtId="43" fontId="24" fillId="0" borderId="11" xfId="1" applyFont="1" applyFill="1" applyBorder="1" applyAlignment="1">
      <alignment wrapText="1"/>
    </xf>
    <xf numFmtId="0" fontId="24" fillId="37" borderId="11" xfId="0" applyFont="1" applyFill="1" applyBorder="1" applyAlignment="1">
      <alignment wrapText="1"/>
    </xf>
    <xf numFmtId="0" fontId="24" fillId="37" borderId="46" xfId="0" applyFont="1" applyFill="1" applyBorder="1" applyAlignment="1">
      <alignment wrapText="1"/>
    </xf>
    <xf numFmtId="43" fontId="24" fillId="37" borderId="11" xfId="1" applyFont="1" applyFill="1" applyBorder="1" applyAlignment="1">
      <alignment wrapText="1"/>
    </xf>
    <xf numFmtId="0" fontId="24" fillId="0" borderId="46" xfId="0" quotePrefix="1" applyFont="1" applyBorder="1" applyAlignment="1">
      <alignment wrapText="1"/>
    </xf>
    <xf numFmtId="0" fontId="24" fillId="37" borderId="11" xfId="0" quotePrefix="1" applyFont="1" applyFill="1" applyBorder="1" applyAlignment="1">
      <alignment wrapText="1"/>
    </xf>
    <xf numFmtId="0" fontId="24" fillId="37" borderId="46" xfId="0" quotePrefix="1" applyFont="1" applyFill="1" applyBorder="1" applyAlignment="1">
      <alignment wrapText="1"/>
    </xf>
    <xf numFmtId="0" fontId="24" fillId="0" borderId="11" xfId="0" quotePrefix="1" applyFont="1" applyBorder="1" applyAlignment="1">
      <alignment wrapText="1"/>
    </xf>
    <xf numFmtId="0" fontId="24" fillId="0" borderId="49" xfId="0" applyFont="1" applyBorder="1" applyAlignment="1">
      <alignment wrapText="1"/>
    </xf>
    <xf numFmtId="0" fontId="24" fillId="0" borderId="48" xfId="0" applyFont="1" applyBorder="1" applyAlignment="1">
      <alignment wrapText="1"/>
    </xf>
    <xf numFmtId="43" fontId="24" fillId="0" borderId="49" xfId="1" applyFont="1" applyBorder="1" applyAlignment="1">
      <alignment wrapText="1"/>
    </xf>
    <xf numFmtId="43" fontId="24" fillId="0" borderId="49" xfId="1" applyFont="1" applyFill="1" applyBorder="1" applyAlignment="1">
      <alignment wrapText="1"/>
    </xf>
    <xf numFmtId="43" fontId="24" fillId="0" borderId="0" xfId="1" applyFont="1" applyAlignment="1">
      <alignment wrapText="1"/>
    </xf>
    <xf numFmtId="43" fontId="24" fillId="0" borderId="0" xfId="1" applyFont="1" applyFill="1" applyAlignment="1">
      <alignment wrapText="1"/>
    </xf>
    <xf numFmtId="43" fontId="39" fillId="0" borderId="0" xfId="1" applyFont="1" applyAlignment="1">
      <alignment wrapText="1"/>
    </xf>
    <xf numFmtId="0" fontId="39" fillId="0" borderId="0" xfId="0" applyFont="1" applyAlignment="1">
      <alignment wrapText="1"/>
    </xf>
    <xf numFmtId="43" fontId="39" fillId="0" borderId="21" xfId="1" applyFont="1" applyBorder="1" applyAlignment="1">
      <alignment wrapText="1"/>
    </xf>
    <xf numFmtId="0" fontId="39" fillId="39" borderId="0" xfId="0" applyFont="1" applyFill="1" applyAlignment="1">
      <alignment wrapText="1"/>
    </xf>
    <xf numFmtId="43" fontId="24" fillId="39" borderId="0" xfId="1" applyFont="1" applyFill="1" applyAlignment="1">
      <alignment wrapText="1"/>
    </xf>
    <xf numFmtId="43" fontId="24" fillId="37" borderId="49" xfId="1" applyFont="1" applyFill="1" applyBorder="1"/>
    <xf numFmtId="37" fontId="31" fillId="0" borderId="64" xfId="45" applyNumberFormat="1" applyFont="1" applyFill="1" applyBorder="1" applyProtection="1"/>
    <xf numFmtId="5" fontId="43" fillId="41" borderId="11" xfId="53" applyNumberFormat="1" applyFont="1" applyFill="1" applyBorder="1" applyProtection="1"/>
    <xf numFmtId="0" fontId="47" fillId="0" borderId="16" xfId="0" applyFont="1" applyBorder="1" applyAlignment="1">
      <alignment vertical="center" wrapText="1"/>
    </xf>
    <xf numFmtId="43" fontId="47" fillId="0" borderId="16" xfId="1" applyFont="1" applyBorder="1" applyAlignment="1">
      <alignment horizontal="right" vertical="center" wrapText="1"/>
    </xf>
    <xf numFmtId="43" fontId="0" fillId="0" borderId="0" xfId="1" applyFont="1"/>
    <xf numFmtId="43" fontId="24" fillId="34" borderId="11" xfId="1" applyFont="1" applyFill="1" applyBorder="1"/>
    <xf numFmtId="5" fontId="43" fillId="41" borderId="11" xfId="52" applyNumberFormat="1" applyFont="1" applyFill="1" applyBorder="1" applyProtection="1"/>
    <xf numFmtId="5" fontId="43" fillId="40" borderId="11" xfId="52" applyNumberFormat="1" applyFont="1" applyFill="1" applyBorder="1" applyProtection="1"/>
    <xf numFmtId="5" fontId="43" fillId="34" borderId="11" xfId="52" applyNumberFormat="1" applyFont="1" applyFill="1" applyBorder="1" applyProtection="1"/>
    <xf numFmtId="43" fontId="24" fillId="34" borderId="11" xfId="1" applyFont="1" applyFill="1" applyBorder="1" applyAlignment="1">
      <alignment wrapText="1"/>
    </xf>
    <xf numFmtId="0" fontId="43" fillId="38" borderId="11" xfId="52" applyFont="1" applyFill="1" applyBorder="1" applyAlignment="1" applyProtection="1">
      <alignment horizontal="center"/>
    </xf>
    <xf numFmtId="0" fontId="44" fillId="39" borderId="59" xfId="52" applyFont="1" applyFill="1" applyBorder="1" applyAlignment="1" applyProtection="1">
      <alignment horizontal="center"/>
    </xf>
    <xf numFmtId="0" fontId="44" fillId="39" borderId="60" xfId="52" applyFont="1" applyFill="1" applyBorder="1" applyAlignment="1" applyProtection="1">
      <alignment horizontal="center"/>
    </xf>
    <xf numFmtId="0" fontId="23" fillId="0" borderId="27" xfId="45" applyBorder="1" applyAlignment="1" applyProtection="1">
      <alignment horizontal="center"/>
    </xf>
    <xf numFmtId="0" fontId="23" fillId="0" borderId="26" xfId="45" applyBorder="1" applyAlignment="1" applyProtection="1">
      <alignment horizontal="center"/>
    </xf>
    <xf numFmtId="0" fontId="23" fillId="0" borderId="0" xfId="45" applyBorder="1" applyAlignment="1" applyProtection="1">
      <alignment horizontal="center"/>
    </xf>
    <xf numFmtId="0" fontId="23" fillId="0" borderId="10" xfId="45" applyBorder="1" applyAlignment="1" applyProtection="1">
      <alignment horizontal="center"/>
    </xf>
    <xf numFmtId="0" fontId="23" fillId="0" borderId="29" xfId="45" applyBorder="1" applyAlignment="1" applyProtection="1">
      <alignment horizontal="center"/>
    </xf>
    <xf numFmtId="0" fontId="23" fillId="0" borderId="30" xfId="45" applyBorder="1" applyAlignment="1" applyProtection="1">
      <alignment horizontal="center"/>
    </xf>
    <xf numFmtId="0" fontId="23" fillId="0" borderId="13" xfId="45" applyBorder="1" applyAlignment="1" applyProtection="1">
      <alignment horizontal="center"/>
    </xf>
    <xf numFmtId="0" fontId="23" fillId="0" borderId="31" xfId="45" applyBorder="1" applyAlignment="1" applyProtection="1">
      <alignment horizontal="center"/>
    </xf>
    <xf numFmtId="0" fontId="23" fillId="0" borderId="25" xfId="45" applyBorder="1" applyAlignment="1" applyProtection="1">
      <alignment horizontal="center"/>
    </xf>
  </cellXfs>
  <cellStyles count="7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4" xr:uid="{00000000-0005-0000-0000-00001C000000}"/>
    <cellStyle name="Comma 3" xfId="43" xr:uid="{00000000-0005-0000-0000-00001D000000}"/>
    <cellStyle name="Comma 3 2" xfId="66" xr:uid="{00000000-0005-0000-0000-00001E000000}"/>
    <cellStyle name="Comma0" xfId="46" xr:uid="{00000000-0005-0000-0000-00001F000000}"/>
    <cellStyle name="Currency 2" xfId="53" xr:uid="{00000000-0005-0000-0000-000020000000}"/>
    <cellStyle name="Explanatory Text" xfId="16" builtinId="53" customBuiltin="1"/>
    <cellStyle name="Followed Hyperlink" xfId="51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 customBuiltin="1"/>
    <cellStyle name="Hyperlink 2" xfId="67" xr:uid="{00000000-0005-0000-0000-000029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E000000}"/>
    <cellStyle name="Normal 2 2" xfId="45" xr:uid="{00000000-0005-0000-0000-00002F000000}"/>
    <cellStyle name="Normal 2 2 2" xfId="61" xr:uid="{00000000-0005-0000-0000-000030000000}"/>
    <cellStyle name="Normal 2 2 3" xfId="52" xr:uid="{00000000-0005-0000-0000-000031000000}"/>
    <cellStyle name="Normal 2 2 3 2" xfId="60" xr:uid="{00000000-0005-0000-0000-000032000000}"/>
    <cellStyle name="Normal 2 2 4" xfId="70" xr:uid="{00000000-0005-0000-0000-000033000000}"/>
    <cellStyle name="Normal 2 3" xfId="55" xr:uid="{00000000-0005-0000-0000-000034000000}"/>
    <cellStyle name="Normal 2 3 2" xfId="72" xr:uid="{00000000-0005-0000-0000-000035000000}"/>
    <cellStyle name="Normal 2 4" xfId="59" xr:uid="{00000000-0005-0000-0000-000036000000}"/>
    <cellStyle name="Normal 2 5" xfId="63" xr:uid="{00000000-0005-0000-0000-000037000000}"/>
    <cellStyle name="Normal 3" xfId="48" xr:uid="{00000000-0005-0000-0000-000038000000}"/>
    <cellStyle name="Normal 3 2" xfId="56" xr:uid="{00000000-0005-0000-0000-000039000000}"/>
    <cellStyle name="Normal 3 2 2" xfId="71" xr:uid="{00000000-0005-0000-0000-00003A000000}"/>
    <cellStyle name="Normal 3 3" xfId="62" xr:uid="{00000000-0005-0000-0000-00003B000000}"/>
    <cellStyle name="Normal 3 4" xfId="47" xr:uid="{00000000-0005-0000-0000-00003C000000}"/>
    <cellStyle name="Normal 4" xfId="42" xr:uid="{00000000-0005-0000-0000-00003D000000}"/>
    <cellStyle name="Normal 4 2" xfId="57" xr:uid="{00000000-0005-0000-0000-00003E000000}"/>
    <cellStyle name="Normal 4 3" xfId="69" xr:uid="{00000000-0005-0000-0000-00003F000000}"/>
    <cellStyle name="Normal 4 4" xfId="58" xr:uid="{00000000-0005-0000-0000-000040000000}"/>
    <cellStyle name="Normal 5" xfId="64" xr:uid="{00000000-0005-0000-0000-000041000000}"/>
    <cellStyle name="Normal 6" xfId="65" xr:uid="{00000000-0005-0000-0000-000042000000}"/>
    <cellStyle name="Normal 7" xfId="68" xr:uid="{00000000-0005-0000-0000-000043000000}"/>
    <cellStyle name="Note 2" xfId="49" xr:uid="{00000000-0005-0000-0000-000044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9-20%20Part%20B%20Award%20Distribu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CONCILIATIONS/IDEA%20Part%20B/All%2053_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ED/IDEA/IDEA%20Allocations/FY%202020-21/PT%20B%20Allocation%20FY21%20Preliminary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Distribution Sheet"/>
      <sheetName val="Recon 2"/>
      <sheetName val="19-20 Allocation"/>
      <sheetName val="19-20 Approved"/>
      <sheetName val="Sheet1"/>
      <sheetName val="Sheet3"/>
      <sheetName val="All 530A Disbursements"/>
      <sheetName val="DB Remaining Balances"/>
      <sheetName val="Alloction Detail"/>
      <sheetName val="Vendor Codes"/>
    </sheetNames>
    <sheetDataSet>
      <sheetData sheetId="0">
        <row r="1">
          <cell r="B1" t="str">
            <v>AU Code</v>
          </cell>
          <cell r="C1" t="str">
            <v>District</v>
          </cell>
          <cell r="D1" t="str">
            <v>19-20 Allocation</v>
          </cell>
          <cell r="E1" t="str">
            <v>FY19-20 Unapproved Funding</v>
          </cell>
          <cell r="F1" t="str">
            <v>19-20 Approved Funding</v>
          </cell>
          <cell r="G1" t="str">
            <v>Disbursements</v>
          </cell>
          <cell r="H1" t="str">
            <v>Remaining GBL Balance</v>
          </cell>
        </row>
        <row r="2">
          <cell r="B2" t="str">
            <v>01010</v>
          </cell>
          <cell r="C2" t="str">
            <v>Adams 1, Mapleton</v>
          </cell>
          <cell r="D2">
            <v>1445383</v>
          </cell>
          <cell r="E2">
            <v>0</v>
          </cell>
          <cell r="F2">
            <v>1445383</v>
          </cell>
          <cell r="G2">
            <v>-1445383.0000000002</v>
          </cell>
          <cell r="H2">
            <v>0</v>
          </cell>
        </row>
        <row r="3">
          <cell r="B3" t="str">
            <v>01020</v>
          </cell>
          <cell r="C3" t="str">
            <v>Adams 12, Northglenn</v>
          </cell>
          <cell r="D3">
            <v>6465779</v>
          </cell>
          <cell r="E3">
            <v>0</v>
          </cell>
          <cell r="F3">
            <v>6465779</v>
          </cell>
          <cell r="G3">
            <v>-6465778.9999999991</v>
          </cell>
          <cell r="H3">
            <v>0</v>
          </cell>
        </row>
        <row r="4">
          <cell r="B4" t="str">
            <v>01030</v>
          </cell>
          <cell r="C4" t="str">
            <v>Adams 14, Commerce City</v>
          </cell>
          <cell r="D4">
            <v>1404409</v>
          </cell>
          <cell r="E4">
            <v>0</v>
          </cell>
          <cell r="F4">
            <v>1404409</v>
          </cell>
          <cell r="G4">
            <v>-1404409</v>
          </cell>
          <cell r="H4">
            <v>0</v>
          </cell>
        </row>
        <row r="5">
          <cell r="B5" t="str">
            <v>01040</v>
          </cell>
          <cell r="C5" t="str">
            <v>Adams 27J, Brighton</v>
          </cell>
          <cell r="D5">
            <v>2542345</v>
          </cell>
          <cell r="E5">
            <v>0</v>
          </cell>
          <cell r="F5">
            <v>2542345</v>
          </cell>
          <cell r="G5">
            <v>-2542345</v>
          </cell>
          <cell r="H5">
            <v>0</v>
          </cell>
        </row>
        <row r="6">
          <cell r="B6" t="str">
            <v>01070</v>
          </cell>
          <cell r="C6" t="str">
            <v>Adams 50, Westminster</v>
          </cell>
          <cell r="D6">
            <v>1987233</v>
          </cell>
          <cell r="E6">
            <v>0</v>
          </cell>
          <cell r="F6">
            <v>1987233</v>
          </cell>
          <cell r="G6">
            <v>-1987232.9999999998</v>
          </cell>
          <cell r="H6">
            <v>0</v>
          </cell>
        </row>
        <row r="7">
          <cell r="B7" t="str">
            <v>03010</v>
          </cell>
          <cell r="C7" t="str">
            <v>Arapahoe 1, Englewood</v>
          </cell>
          <cell r="D7">
            <v>693827</v>
          </cell>
          <cell r="E7">
            <v>0</v>
          </cell>
          <cell r="F7">
            <v>693827</v>
          </cell>
          <cell r="G7">
            <v>-693827</v>
          </cell>
          <cell r="H7">
            <v>0</v>
          </cell>
        </row>
        <row r="8">
          <cell r="B8" t="str">
            <v>03020</v>
          </cell>
          <cell r="C8" t="str">
            <v>Arapahoe 2, Sheridan</v>
          </cell>
          <cell r="D8">
            <v>335723</v>
          </cell>
          <cell r="E8">
            <v>0</v>
          </cell>
          <cell r="F8">
            <v>335723</v>
          </cell>
          <cell r="G8">
            <v>-335723</v>
          </cell>
          <cell r="H8">
            <v>0</v>
          </cell>
        </row>
        <row r="9">
          <cell r="B9" t="str">
            <v>03030</v>
          </cell>
          <cell r="C9" t="str">
            <v>Arapahoe 5, Cherry Creek</v>
          </cell>
          <cell r="D9">
            <v>9400105</v>
          </cell>
          <cell r="E9">
            <v>0</v>
          </cell>
          <cell r="F9">
            <v>9400105</v>
          </cell>
          <cell r="G9">
            <v>-9400105</v>
          </cell>
          <cell r="H9">
            <v>0</v>
          </cell>
        </row>
        <row r="10">
          <cell r="B10" t="str">
            <v>03040</v>
          </cell>
          <cell r="C10" t="str">
            <v>Arapahoe 6, Littleton</v>
          </cell>
          <cell r="D10">
            <v>2659053</v>
          </cell>
          <cell r="E10">
            <v>0</v>
          </cell>
          <cell r="F10">
            <v>2659053</v>
          </cell>
          <cell r="G10">
            <v>-2659053</v>
          </cell>
          <cell r="H10">
            <v>0</v>
          </cell>
        </row>
        <row r="11">
          <cell r="B11" t="str">
            <v>03060</v>
          </cell>
          <cell r="C11" t="str">
            <v>Adams-Arapahoe 28J, Aurora</v>
          </cell>
          <cell r="D11">
            <v>7353943</v>
          </cell>
          <cell r="E11">
            <v>0</v>
          </cell>
          <cell r="F11">
            <v>7353943</v>
          </cell>
          <cell r="G11">
            <v>-7353942.9999999991</v>
          </cell>
          <cell r="H11">
            <v>0</v>
          </cell>
        </row>
        <row r="12">
          <cell r="B12" t="str">
            <v>07010</v>
          </cell>
          <cell r="C12" t="str">
            <v>Boulder RE1J, Longmont</v>
          </cell>
          <cell r="D12">
            <v>4612667</v>
          </cell>
          <cell r="E12">
            <v>0</v>
          </cell>
          <cell r="F12">
            <v>4612667</v>
          </cell>
          <cell r="G12">
            <v>-4612667</v>
          </cell>
          <cell r="H12">
            <v>0</v>
          </cell>
        </row>
        <row r="13">
          <cell r="B13" t="str">
            <v>07020</v>
          </cell>
          <cell r="C13" t="str">
            <v>Boulder RE2, Boulder</v>
          </cell>
          <cell r="D13">
            <v>5454770</v>
          </cell>
          <cell r="E13">
            <v>0</v>
          </cell>
          <cell r="F13">
            <v>5454770</v>
          </cell>
          <cell r="G13">
            <v>-5454769.9999999991</v>
          </cell>
          <cell r="H13">
            <v>0</v>
          </cell>
        </row>
        <row r="14">
          <cell r="B14" t="str">
            <v>15010</v>
          </cell>
          <cell r="C14" t="str">
            <v>Delta 50J, Delta</v>
          </cell>
          <cell r="D14">
            <v>925526</v>
          </cell>
          <cell r="E14">
            <v>0</v>
          </cell>
          <cell r="F14">
            <v>925526</v>
          </cell>
          <cell r="G14">
            <v>-925526</v>
          </cell>
          <cell r="H14">
            <v>0</v>
          </cell>
        </row>
        <row r="15">
          <cell r="B15" t="str">
            <v>16010</v>
          </cell>
          <cell r="C15" t="str">
            <v>Denver 1, Denver</v>
          </cell>
          <cell r="D15">
            <v>17236549</v>
          </cell>
          <cell r="E15">
            <v>0</v>
          </cell>
          <cell r="F15">
            <v>17236549</v>
          </cell>
          <cell r="G15">
            <v>-17236549</v>
          </cell>
          <cell r="H15">
            <v>0</v>
          </cell>
        </row>
        <row r="16">
          <cell r="B16" t="str">
            <v>18010</v>
          </cell>
          <cell r="C16" t="str">
            <v>Douglas RE 1, Castle Rock</v>
          </cell>
          <cell r="D16">
            <v>9134172</v>
          </cell>
          <cell r="E16">
            <v>0</v>
          </cell>
          <cell r="F16">
            <v>9134172</v>
          </cell>
          <cell r="G16">
            <v>-9134172</v>
          </cell>
          <cell r="H16">
            <v>0</v>
          </cell>
        </row>
        <row r="17">
          <cell r="B17" t="str">
            <v>19010</v>
          </cell>
          <cell r="C17" t="str">
            <v>EAGLE COUNTY RE 50J</v>
          </cell>
          <cell r="D17">
            <v>1086943</v>
          </cell>
          <cell r="E17">
            <v>0</v>
          </cell>
          <cell r="F17">
            <v>1086943</v>
          </cell>
          <cell r="G17">
            <v>-1086943</v>
          </cell>
          <cell r="H17">
            <v>0</v>
          </cell>
        </row>
        <row r="18">
          <cell r="B18" t="str">
            <v>19205</v>
          </cell>
          <cell r="C18" t="str">
            <v>ELIZABETH C1</v>
          </cell>
          <cell r="D18">
            <v>416637</v>
          </cell>
          <cell r="E18">
            <v>0</v>
          </cell>
          <cell r="F18">
            <v>416637</v>
          </cell>
          <cell r="G18">
            <v>-416637</v>
          </cell>
          <cell r="H18">
            <v>0</v>
          </cell>
        </row>
        <row r="19">
          <cell r="B19" t="str">
            <v>21020</v>
          </cell>
          <cell r="C19" t="str">
            <v>El Paso 2, Harrison</v>
          </cell>
          <cell r="D19">
            <v>2330705</v>
          </cell>
          <cell r="E19">
            <v>0</v>
          </cell>
          <cell r="F19">
            <v>2330705</v>
          </cell>
          <cell r="G19">
            <v>-2330705</v>
          </cell>
          <cell r="H19">
            <v>0</v>
          </cell>
        </row>
        <row r="20">
          <cell r="B20" t="str">
            <v>21030</v>
          </cell>
          <cell r="C20" t="str">
            <v>El Paso 3, Widefield</v>
          </cell>
          <cell r="D20">
            <v>1759484</v>
          </cell>
          <cell r="E20">
            <v>0</v>
          </cell>
          <cell r="F20">
            <v>1759484</v>
          </cell>
          <cell r="G20">
            <v>-1759484</v>
          </cell>
          <cell r="H20">
            <v>0</v>
          </cell>
        </row>
        <row r="21">
          <cell r="B21" t="str">
            <v>21040</v>
          </cell>
          <cell r="C21" t="str">
            <v>El Paso 8, Fountain</v>
          </cell>
          <cell r="D21">
            <v>1298827</v>
          </cell>
          <cell r="E21">
            <v>0</v>
          </cell>
          <cell r="F21">
            <v>1298827</v>
          </cell>
          <cell r="G21">
            <v>-1298827</v>
          </cell>
          <cell r="H21">
            <v>0</v>
          </cell>
        </row>
        <row r="22">
          <cell r="B22" t="str">
            <v>21050</v>
          </cell>
          <cell r="C22" t="str">
            <v>El Paso 11, Colorado Springs</v>
          </cell>
          <cell r="D22">
            <v>5415101</v>
          </cell>
          <cell r="E22">
            <v>0</v>
          </cell>
          <cell r="F22">
            <v>5415101</v>
          </cell>
          <cell r="G22">
            <v>-5415101</v>
          </cell>
          <cell r="H22">
            <v>0</v>
          </cell>
        </row>
        <row r="23">
          <cell r="B23" t="str">
            <v>21060</v>
          </cell>
          <cell r="C23" t="str">
            <v>El Paso 12, Cheyenne Mountain</v>
          </cell>
          <cell r="D23">
            <v>739645</v>
          </cell>
          <cell r="E23">
            <v>0</v>
          </cell>
          <cell r="F23">
            <v>739645</v>
          </cell>
          <cell r="G23">
            <v>-739645</v>
          </cell>
          <cell r="H23">
            <v>0</v>
          </cell>
        </row>
        <row r="24">
          <cell r="B24" t="str">
            <v>21080</v>
          </cell>
          <cell r="C24" t="str">
            <v>El Paso 20, Academy</v>
          </cell>
          <cell r="D24">
            <v>3515968</v>
          </cell>
          <cell r="E24">
            <v>0</v>
          </cell>
          <cell r="F24">
            <v>3515968</v>
          </cell>
          <cell r="G24">
            <v>-3515968</v>
          </cell>
          <cell r="H24">
            <v>0</v>
          </cell>
        </row>
        <row r="25">
          <cell r="B25" t="str">
            <v>21085</v>
          </cell>
          <cell r="C25" t="str">
            <v>El Paso 38, Lewis-Palmer</v>
          </cell>
          <cell r="D25">
            <v>992135</v>
          </cell>
          <cell r="E25">
            <v>0</v>
          </cell>
          <cell r="F25">
            <v>992135</v>
          </cell>
          <cell r="G25">
            <v>-992135.00000000012</v>
          </cell>
          <cell r="H25">
            <v>0</v>
          </cell>
        </row>
        <row r="26">
          <cell r="B26" t="str">
            <v>21090</v>
          </cell>
          <cell r="C26" t="str">
            <v>El Paso 49, Falcon</v>
          </cell>
          <cell r="D26">
            <v>2988218</v>
          </cell>
          <cell r="E26">
            <v>0</v>
          </cell>
          <cell r="F26">
            <v>2988218</v>
          </cell>
          <cell r="G26">
            <v>-2988218</v>
          </cell>
          <cell r="H26">
            <v>0</v>
          </cell>
        </row>
        <row r="27">
          <cell r="B27" t="str">
            <v>21490</v>
          </cell>
          <cell r="C27" t="str">
            <v>Fort Lupton/Keenesburg</v>
          </cell>
          <cell r="D27">
            <v>870173</v>
          </cell>
          <cell r="E27">
            <v>0</v>
          </cell>
          <cell r="F27">
            <v>870173</v>
          </cell>
          <cell r="G27">
            <v>-870173</v>
          </cell>
          <cell r="H27">
            <v>0</v>
          </cell>
        </row>
        <row r="28">
          <cell r="B28" t="str">
            <v>22010</v>
          </cell>
          <cell r="C28" t="str">
            <v>Fremont RE-1, Canon City</v>
          </cell>
          <cell r="D28">
            <v>745475</v>
          </cell>
          <cell r="E28">
            <v>0</v>
          </cell>
          <cell r="F28">
            <v>745475</v>
          </cell>
          <cell r="G28">
            <v>-745475</v>
          </cell>
          <cell r="H28">
            <v>0</v>
          </cell>
        </row>
        <row r="29">
          <cell r="B29" t="str">
            <v>26011</v>
          </cell>
          <cell r="C29" t="str">
            <v>Gunnison RE1J, Gunnison</v>
          </cell>
          <cell r="D29">
            <v>324528</v>
          </cell>
          <cell r="E29">
            <v>0</v>
          </cell>
          <cell r="F29">
            <v>324528</v>
          </cell>
          <cell r="G29">
            <v>-324528</v>
          </cell>
          <cell r="H29">
            <v>0</v>
          </cell>
        </row>
        <row r="30">
          <cell r="B30" t="str">
            <v>30011</v>
          </cell>
          <cell r="C30" t="str">
            <v>Jefferson R-1, Lakewood</v>
          </cell>
          <cell r="D30">
            <v>14717162</v>
          </cell>
          <cell r="E30">
            <v>0</v>
          </cell>
          <cell r="F30">
            <v>14717162</v>
          </cell>
          <cell r="G30">
            <v>-14717162</v>
          </cell>
          <cell r="H30">
            <v>0</v>
          </cell>
        </row>
        <row r="31">
          <cell r="B31" t="str">
            <v>34010</v>
          </cell>
          <cell r="C31" t="str">
            <v>La Plata 9-R, Durango</v>
          </cell>
          <cell r="D31">
            <v>921447</v>
          </cell>
          <cell r="E31">
            <v>0</v>
          </cell>
          <cell r="F31">
            <v>921447</v>
          </cell>
          <cell r="G31">
            <v>-921447</v>
          </cell>
          <cell r="H31">
            <v>0</v>
          </cell>
        </row>
        <row r="32">
          <cell r="B32" t="str">
            <v>35010</v>
          </cell>
          <cell r="C32" t="str">
            <v>Larimer R-1, Fort Collins</v>
          </cell>
          <cell r="D32">
            <v>4905828</v>
          </cell>
          <cell r="E32">
            <v>0</v>
          </cell>
          <cell r="F32">
            <v>4905828</v>
          </cell>
          <cell r="G32">
            <v>-4905828</v>
          </cell>
          <cell r="H32">
            <v>0</v>
          </cell>
        </row>
        <row r="33">
          <cell r="B33" t="str">
            <v>35020</v>
          </cell>
          <cell r="C33" t="str">
            <v>Larimer R-2J, Loveland</v>
          </cell>
          <cell r="D33">
            <v>3004836</v>
          </cell>
          <cell r="E33">
            <v>0</v>
          </cell>
          <cell r="F33">
            <v>3004836</v>
          </cell>
          <cell r="G33">
            <v>-3004836</v>
          </cell>
          <cell r="H33">
            <v>0</v>
          </cell>
        </row>
        <row r="34">
          <cell r="B34" t="str">
            <v>35030</v>
          </cell>
          <cell r="C34" t="str">
            <v>Larimer R-3, Estes Park</v>
          </cell>
          <cell r="D34">
            <v>233346</v>
          </cell>
          <cell r="E34">
            <v>0</v>
          </cell>
          <cell r="F34">
            <v>233346</v>
          </cell>
          <cell r="G34">
            <v>-233346</v>
          </cell>
          <cell r="H34">
            <v>0</v>
          </cell>
        </row>
        <row r="35">
          <cell r="B35" t="str">
            <v>38010</v>
          </cell>
          <cell r="C35" t="str">
            <v>Logan RE-1, Sterling</v>
          </cell>
          <cell r="D35">
            <v>523611</v>
          </cell>
          <cell r="E35">
            <v>0</v>
          </cell>
          <cell r="F35">
            <v>523611</v>
          </cell>
          <cell r="G35">
            <v>-523611</v>
          </cell>
          <cell r="H35">
            <v>0</v>
          </cell>
        </row>
        <row r="36">
          <cell r="B36" t="str">
            <v>39031</v>
          </cell>
          <cell r="C36" t="str">
            <v>Mesa 51, Grand Junction</v>
          </cell>
          <cell r="D36">
            <v>4262426</v>
          </cell>
          <cell r="E36">
            <v>0</v>
          </cell>
          <cell r="F36">
            <v>4262426</v>
          </cell>
          <cell r="G36">
            <v>-4262426</v>
          </cell>
          <cell r="H36">
            <v>0</v>
          </cell>
        </row>
        <row r="37">
          <cell r="B37" t="str">
            <v>41010</v>
          </cell>
          <cell r="C37" t="str">
            <v>Moffat RE 1, Craig</v>
          </cell>
          <cell r="D37">
            <v>465991</v>
          </cell>
          <cell r="E37">
            <v>0</v>
          </cell>
          <cell r="F37">
            <v>465991</v>
          </cell>
          <cell r="G37">
            <v>-465991</v>
          </cell>
          <cell r="H37">
            <v>0</v>
          </cell>
        </row>
        <row r="38">
          <cell r="B38" t="str">
            <v>43010</v>
          </cell>
          <cell r="C38" t="str">
            <v>Montrose RE-1J, Montrose</v>
          </cell>
          <cell r="D38">
            <v>1145924</v>
          </cell>
          <cell r="E38">
            <v>0</v>
          </cell>
          <cell r="F38">
            <v>1145924</v>
          </cell>
          <cell r="G38">
            <v>-1145924</v>
          </cell>
          <cell r="H38">
            <v>0</v>
          </cell>
        </row>
        <row r="39">
          <cell r="B39" t="str">
            <v>44020</v>
          </cell>
          <cell r="C39" t="str">
            <v>Morgan Re-3, Fort Morgan</v>
          </cell>
          <cell r="D39">
            <v>664543</v>
          </cell>
          <cell r="E39">
            <v>0</v>
          </cell>
          <cell r="F39">
            <v>664543</v>
          </cell>
          <cell r="G39">
            <v>-664543</v>
          </cell>
          <cell r="H39">
            <v>0</v>
          </cell>
        </row>
        <row r="40">
          <cell r="B40" t="str">
            <v>49010</v>
          </cell>
          <cell r="C40" t="str">
            <v>Pitkin, Aspen 1</v>
          </cell>
          <cell r="D40">
            <v>233215</v>
          </cell>
          <cell r="E40">
            <v>0</v>
          </cell>
          <cell r="F40">
            <v>233215</v>
          </cell>
          <cell r="G40">
            <v>-233215</v>
          </cell>
          <cell r="H40">
            <v>0</v>
          </cell>
        </row>
        <row r="41">
          <cell r="B41" t="str">
            <v>51010</v>
          </cell>
          <cell r="C41" t="str">
            <v>Pueblo 60, Pueblo (urban)</v>
          </cell>
          <cell r="D41">
            <v>3338300</v>
          </cell>
          <cell r="E41">
            <v>0</v>
          </cell>
          <cell r="F41">
            <v>3338300</v>
          </cell>
          <cell r="G41">
            <v>-3338300.0000000005</v>
          </cell>
          <cell r="H41">
            <v>0</v>
          </cell>
        </row>
        <row r="42">
          <cell r="B42" t="str">
            <v>51020</v>
          </cell>
          <cell r="C42" t="str">
            <v>Pueblo 70, Pueblo (rural)</v>
          </cell>
          <cell r="D42">
            <v>1530549</v>
          </cell>
          <cell r="E42">
            <v>0</v>
          </cell>
          <cell r="F42">
            <v>1530549</v>
          </cell>
          <cell r="G42">
            <v>-1530549</v>
          </cell>
          <cell r="H42">
            <v>0</v>
          </cell>
        </row>
        <row r="43">
          <cell r="B43" t="str">
            <v>59010</v>
          </cell>
          <cell r="C43" t="str">
            <v>Summit RE-1</v>
          </cell>
          <cell r="D43">
            <v>560340</v>
          </cell>
          <cell r="E43">
            <v>0</v>
          </cell>
          <cell r="F43">
            <v>560340</v>
          </cell>
          <cell r="G43">
            <v>-560340</v>
          </cell>
          <cell r="H43">
            <v>0</v>
          </cell>
        </row>
        <row r="44">
          <cell r="B44" t="str">
            <v>62040</v>
          </cell>
          <cell r="C44" t="str">
            <v>Weld RE-4, Windsor</v>
          </cell>
          <cell r="D44">
            <v>862316</v>
          </cell>
          <cell r="E44">
            <v>0</v>
          </cell>
          <cell r="F44">
            <v>862316</v>
          </cell>
          <cell r="G44">
            <v>-862315.99999999988</v>
          </cell>
          <cell r="H44">
            <v>0</v>
          </cell>
        </row>
        <row r="45">
          <cell r="B45" t="str">
            <v>62050</v>
          </cell>
          <cell r="C45" t="str">
            <v xml:space="preserve">Weld RE-5J Johnstown-Milliken </v>
          </cell>
          <cell r="D45">
            <v>614823</v>
          </cell>
          <cell r="E45">
            <v>0</v>
          </cell>
          <cell r="F45">
            <v>614823</v>
          </cell>
          <cell r="G45">
            <v>-614823</v>
          </cell>
          <cell r="H45">
            <v>0</v>
          </cell>
        </row>
        <row r="46">
          <cell r="B46" t="str">
            <v>62060</v>
          </cell>
          <cell r="C46" t="str">
            <v>Weld 6, Greeley</v>
          </cell>
          <cell r="D46">
            <v>4010407</v>
          </cell>
          <cell r="E46">
            <v>0</v>
          </cell>
          <cell r="F46">
            <v>4010407</v>
          </cell>
          <cell r="G46">
            <v>-4010407</v>
          </cell>
          <cell r="H46">
            <v>0</v>
          </cell>
        </row>
        <row r="47">
          <cell r="B47" t="str">
            <v>64043</v>
          </cell>
          <cell r="C47" t="str">
            <v>East Central BOCES, Limon</v>
          </cell>
          <cell r="D47">
            <v>1395326</v>
          </cell>
          <cell r="E47">
            <v>0</v>
          </cell>
          <cell r="F47">
            <v>1395326</v>
          </cell>
          <cell r="G47">
            <v>-1395326</v>
          </cell>
          <cell r="H47">
            <v>0</v>
          </cell>
        </row>
        <row r="48">
          <cell r="B48" t="str">
            <v>64045</v>
          </cell>
          <cell r="C48" t="str">
            <v>Education ReEnvisioned</v>
          </cell>
          <cell r="D48">
            <v>301541</v>
          </cell>
          <cell r="E48">
            <v>0</v>
          </cell>
          <cell r="F48">
            <v>301541</v>
          </cell>
          <cell r="G48">
            <v>-301541</v>
          </cell>
          <cell r="H48">
            <v>0</v>
          </cell>
        </row>
        <row r="49">
          <cell r="B49" t="str">
            <v>64053</v>
          </cell>
          <cell r="C49" t="str">
            <v>Mount Evans BOCS, Idaho Springs</v>
          </cell>
          <cell r="D49">
            <v>441844</v>
          </cell>
          <cell r="E49">
            <v>0</v>
          </cell>
          <cell r="F49">
            <v>441844</v>
          </cell>
          <cell r="G49">
            <v>-441844</v>
          </cell>
          <cell r="H49">
            <v>0</v>
          </cell>
        </row>
        <row r="50">
          <cell r="B50" t="str">
            <v>64093</v>
          </cell>
          <cell r="C50" t="str">
            <v>Mountain BOCES, Leadville</v>
          </cell>
          <cell r="D50">
            <v>632910</v>
          </cell>
          <cell r="E50">
            <v>0</v>
          </cell>
          <cell r="F50">
            <v>632910</v>
          </cell>
          <cell r="G50">
            <v>-632910</v>
          </cell>
          <cell r="H50">
            <v>0</v>
          </cell>
        </row>
        <row r="51">
          <cell r="B51" t="str">
            <v>64103</v>
          </cell>
          <cell r="C51" t="str">
            <v>Northeast Colorado BOCES, Haxtun</v>
          </cell>
          <cell r="D51">
            <v>923018</v>
          </cell>
          <cell r="E51">
            <v>0</v>
          </cell>
          <cell r="F51">
            <v>923018</v>
          </cell>
          <cell r="G51">
            <v>-923018</v>
          </cell>
          <cell r="H51">
            <v>0</v>
          </cell>
        </row>
        <row r="52">
          <cell r="B52" t="str">
            <v>64123</v>
          </cell>
          <cell r="C52" t="str">
            <v>Northwest Colorado BOCES, Steamboat Springs</v>
          </cell>
          <cell r="D52">
            <v>974161</v>
          </cell>
          <cell r="E52">
            <v>0</v>
          </cell>
          <cell r="F52">
            <v>974161</v>
          </cell>
          <cell r="G52">
            <v>-974161</v>
          </cell>
          <cell r="H52">
            <v>0</v>
          </cell>
        </row>
        <row r="53">
          <cell r="B53" t="str">
            <v>64133</v>
          </cell>
          <cell r="C53" t="str">
            <v>Pikes Peak BOCS, Colorado Springs</v>
          </cell>
          <cell r="D53">
            <v>933633</v>
          </cell>
          <cell r="E53">
            <v>0</v>
          </cell>
          <cell r="F53">
            <v>933633</v>
          </cell>
          <cell r="G53">
            <v>-933633</v>
          </cell>
          <cell r="H53">
            <v>0</v>
          </cell>
        </row>
        <row r="54">
          <cell r="B54" t="str">
            <v>64143</v>
          </cell>
          <cell r="C54" t="str">
            <v>San Juan BOCS, Durango</v>
          </cell>
          <cell r="D54">
            <v>1542106</v>
          </cell>
          <cell r="E54">
            <v>0</v>
          </cell>
          <cell r="F54">
            <v>1542106</v>
          </cell>
          <cell r="G54">
            <v>-1542106.0000000002</v>
          </cell>
          <cell r="H54">
            <v>0</v>
          </cell>
        </row>
        <row r="55">
          <cell r="B55" t="str">
            <v>64153</v>
          </cell>
          <cell r="C55" t="str">
            <v>San Luis Valley BOCS, Alamosa</v>
          </cell>
          <cell r="D55">
            <v>1517324</v>
          </cell>
          <cell r="E55">
            <v>0</v>
          </cell>
          <cell r="F55">
            <v>1517324</v>
          </cell>
          <cell r="G55">
            <v>-1517324</v>
          </cell>
          <cell r="H55">
            <v>0</v>
          </cell>
        </row>
        <row r="56">
          <cell r="B56" t="str">
            <v>64160</v>
          </cell>
          <cell r="C56" t="str">
            <v>Santa Fe Trail BOCES, La Junta</v>
          </cell>
          <cell r="D56">
            <v>1028404</v>
          </cell>
          <cell r="E56">
            <v>0</v>
          </cell>
          <cell r="F56">
            <v>1028404</v>
          </cell>
          <cell r="G56">
            <v>-1028404</v>
          </cell>
          <cell r="H56">
            <v>0</v>
          </cell>
        </row>
        <row r="57">
          <cell r="B57" t="str">
            <v>64163</v>
          </cell>
          <cell r="C57" t="str">
            <v>South Central BOCS, Pueblo</v>
          </cell>
          <cell r="D57">
            <v>911724</v>
          </cell>
          <cell r="E57">
            <v>0</v>
          </cell>
          <cell r="F57">
            <v>911724</v>
          </cell>
          <cell r="G57">
            <v>-911724</v>
          </cell>
          <cell r="H57">
            <v>0</v>
          </cell>
        </row>
        <row r="58">
          <cell r="B58" t="str">
            <v>64193</v>
          </cell>
          <cell r="C58" t="str">
            <v>Southeastern BOCES, Lamar</v>
          </cell>
          <cell r="D58">
            <v>723730</v>
          </cell>
          <cell r="E58">
            <v>0</v>
          </cell>
          <cell r="F58">
            <v>723730</v>
          </cell>
          <cell r="G58">
            <v>-723730</v>
          </cell>
          <cell r="H58">
            <v>0</v>
          </cell>
        </row>
        <row r="59">
          <cell r="B59" t="str">
            <v>64200</v>
          </cell>
          <cell r="C59" t="str">
            <v>Uncompahgre BOCS, Telluride</v>
          </cell>
          <cell r="D59">
            <v>315155</v>
          </cell>
          <cell r="E59">
            <v>0</v>
          </cell>
          <cell r="F59">
            <v>315155</v>
          </cell>
          <cell r="G59">
            <v>-315155</v>
          </cell>
          <cell r="H59">
            <v>0</v>
          </cell>
        </row>
        <row r="60">
          <cell r="B60" t="str">
            <v>64203</v>
          </cell>
          <cell r="C60" t="str">
            <v>Centennial BOCES, La Salle</v>
          </cell>
          <cell r="D60">
            <v>1490083</v>
          </cell>
          <cell r="E60">
            <v>0</v>
          </cell>
          <cell r="F60">
            <v>1490083</v>
          </cell>
          <cell r="G60">
            <v>-1490083</v>
          </cell>
          <cell r="H60">
            <v>0</v>
          </cell>
        </row>
        <row r="61">
          <cell r="B61" t="str">
            <v>64205</v>
          </cell>
          <cell r="C61" t="str">
            <v>Ute Pass BOCES, Woodland Park</v>
          </cell>
          <cell r="D61">
            <v>789205</v>
          </cell>
          <cell r="E61">
            <v>0</v>
          </cell>
          <cell r="F61">
            <v>789205</v>
          </cell>
          <cell r="G61">
            <v>-789205</v>
          </cell>
          <cell r="H61">
            <v>0</v>
          </cell>
        </row>
        <row r="62">
          <cell r="B62" t="str">
            <v>64213</v>
          </cell>
          <cell r="C62" t="str">
            <v>Rio Blanco BOCS, Rangely</v>
          </cell>
          <cell r="D62">
            <v>238492</v>
          </cell>
          <cell r="E62">
            <v>0</v>
          </cell>
          <cell r="F62">
            <v>238492</v>
          </cell>
          <cell r="G62">
            <v>-238492</v>
          </cell>
          <cell r="H62">
            <v>0</v>
          </cell>
        </row>
        <row r="63">
          <cell r="B63" t="str">
            <v>64233</v>
          </cell>
          <cell r="C63" t="str">
            <v>Colorado River BOCES</v>
          </cell>
          <cell r="D63">
            <v>1930138</v>
          </cell>
          <cell r="E63">
            <v>0</v>
          </cell>
          <cell r="F63">
            <v>1930138</v>
          </cell>
          <cell r="G63">
            <v>-1930137.9999999998</v>
          </cell>
          <cell r="H63">
            <v>0</v>
          </cell>
        </row>
        <row r="64">
          <cell r="B64" t="str">
            <v>80010</v>
          </cell>
          <cell r="C64" t="str">
            <v>Charter School Institute</v>
          </cell>
          <cell r="D64">
            <v>2284040</v>
          </cell>
          <cell r="E64">
            <v>0</v>
          </cell>
          <cell r="F64">
            <v>2284040</v>
          </cell>
          <cell r="G64">
            <v>-2284040</v>
          </cell>
          <cell r="H64">
            <v>0</v>
          </cell>
        </row>
        <row r="65">
          <cell r="B65" t="str">
            <v>66050</v>
          </cell>
          <cell r="C65" t="str">
            <v>Colorado School for the Deaf and the Blind</v>
          </cell>
          <cell r="D65">
            <v>144266</v>
          </cell>
          <cell r="E65">
            <v>0</v>
          </cell>
          <cell r="F65">
            <v>144266</v>
          </cell>
          <cell r="G65">
            <v>-144266</v>
          </cell>
          <cell r="H65">
            <v>0</v>
          </cell>
        </row>
        <row r="66">
          <cell r="B66" t="str">
            <v>66060</v>
          </cell>
          <cell r="C66" t="str">
            <v>Colorado Mental Health Institute, Pueblo</v>
          </cell>
          <cell r="D66">
            <v>16026</v>
          </cell>
          <cell r="E66">
            <v>0</v>
          </cell>
          <cell r="F66">
            <v>16026</v>
          </cell>
          <cell r="G66">
            <v>-16026</v>
          </cell>
          <cell r="H66">
            <v>0</v>
          </cell>
        </row>
        <row r="67">
          <cell r="B67" t="str">
            <v>66070</v>
          </cell>
          <cell r="C67" t="str">
            <v>Department of Corrections</v>
          </cell>
          <cell r="D67">
            <v>51619</v>
          </cell>
          <cell r="E67">
            <v>0</v>
          </cell>
          <cell r="F67">
            <v>51619</v>
          </cell>
          <cell r="G67">
            <v>-16578.440000000002</v>
          </cell>
          <cell r="H67">
            <v>35040.559999999998</v>
          </cell>
        </row>
        <row r="68">
          <cell r="B68" t="str">
            <v>66080</v>
          </cell>
          <cell r="C68" t="str">
            <v>Division of Youth Services</v>
          </cell>
          <cell r="D68">
            <v>142673</v>
          </cell>
          <cell r="E68">
            <v>0</v>
          </cell>
          <cell r="F68">
            <v>142673</v>
          </cell>
          <cell r="G68">
            <v>-142673</v>
          </cell>
          <cell r="H68">
            <v>0</v>
          </cell>
        </row>
        <row r="70">
          <cell r="C70" t="str">
            <v xml:space="preserve">     GRAND TOTAL</v>
          </cell>
          <cell r="D70">
            <v>154857805</v>
          </cell>
          <cell r="E70">
            <v>0</v>
          </cell>
          <cell r="F70">
            <v>154857805</v>
          </cell>
          <cell r="G70">
            <v>-154822764.44</v>
          </cell>
          <cell r="H70">
            <v>35040.559999999998</v>
          </cell>
        </row>
        <row r="71">
          <cell r="D71">
            <v>154857805</v>
          </cell>
          <cell r="F71"/>
          <cell r="G71" t="str">
            <v>GBL Per CORE 11/15/21</v>
          </cell>
          <cell r="H71">
            <v>35040.559999999998</v>
          </cell>
        </row>
        <row r="72">
          <cell r="D72">
            <v>0</v>
          </cell>
          <cell r="G72" t="str">
            <v>Difference</v>
          </cell>
          <cell r="H72">
            <v>0</v>
          </cell>
        </row>
      </sheetData>
      <sheetData sheetId="1"/>
      <sheetData sheetId="2"/>
      <sheetData sheetId="3"/>
      <sheetData sheetId="4">
        <row r="1">
          <cell r="A1"/>
          <cell r="B1"/>
          <cell r="C1"/>
          <cell r="D1" t="str">
            <v>FY 19-20</v>
          </cell>
          <cell r="E1" t="str">
            <v>Final</v>
          </cell>
          <cell r="F1" t="str">
            <v>Total</v>
          </cell>
          <cell r="G1" t="str">
            <v>Administrative</v>
          </cell>
          <cell r="H1" t="str">
            <v xml:space="preserve">Current </v>
          </cell>
          <cell r="I1" t="str">
            <v xml:space="preserve">Current </v>
          </cell>
          <cell r="J1" t="str">
            <v>Non-Budgeted</v>
          </cell>
          <cell r="K1" t="str">
            <v>FY19-20</v>
          </cell>
          <cell r="L1" t="str">
            <v>Joe DB Upload</v>
          </cell>
        </row>
        <row r="2">
          <cell r="A2"/>
          <cell r="B2"/>
          <cell r="C2"/>
          <cell r="D2" t="str">
            <v>Allocation</v>
          </cell>
          <cell r="E2" t="str">
            <v>Carryover</v>
          </cell>
          <cell r="F2" t="str">
            <v xml:space="preserve">Available </v>
          </cell>
          <cell r="G2" t="str">
            <v xml:space="preserve">Unit </v>
          </cell>
          <cell r="H2" t="str">
            <v>Approved</v>
          </cell>
          <cell r="I2" t="str">
            <v>Unapproved</v>
          </cell>
          <cell r="J2" t="str">
            <v>Funds</v>
          </cell>
          <cell r="K2" t="str">
            <v>Allocation vs.</v>
          </cell>
          <cell r="L2"/>
        </row>
        <row r="3">
          <cell r="A3"/>
          <cell r="B3"/>
          <cell r="C3"/>
          <cell r="D3"/>
          <cell r="E3">
            <v>43738</v>
          </cell>
          <cell r="F3" t="str">
            <v>Funds</v>
          </cell>
          <cell r="G3" t="str">
            <v>Budget</v>
          </cell>
          <cell r="H3" t="str">
            <v>Budget</v>
          </cell>
          <cell r="I3" t="str">
            <v>Funds</v>
          </cell>
          <cell r="J3" t="str">
            <v>Available</v>
          </cell>
          <cell r="K3" t="str">
            <v>Approved Budget</v>
          </cell>
          <cell r="L3"/>
        </row>
        <row r="4">
          <cell r="A4" t="str">
            <v>AU CODE</v>
          </cell>
          <cell r="B4" t="str">
            <v>ADMINISTRATIVE UNITS</v>
          </cell>
          <cell r="C4" t="str">
            <v>City/County</v>
          </cell>
          <cell r="D4"/>
          <cell r="E4"/>
          <cell r="F4"/>
          <cell r="G4"/>
          <cell r="H4"/>
          <cell r="I4"/>
          <cell r="J4"/>
          <cell r="K4"/>
          <cell r="L4"/>
        </row>
        <row r="5">
          <cell r="A5" t="str">
            <v>01010</v>
          </cell>
          <cell r="B5" t="str">
            <v>Adams 1</v>
          </cell>
          <cell r="C5" t="str">
            <v xml:space="preserve"> Mapleton</v>
          </cell>
          <cell r="D5">
            <v>1445383</v>
          </cell>
          <cell r="E5">
            <v>8216</v>
          </cell>
          <cell r="F5">
            <v>1453599</v>
          </cell>
          <cell r="G5">
            <v>1343251</v>
          </cell>
          <cell r="H5">
            <v>1330916</v>
          </cell>
          <cell r="I5">
            <v>12335</v>
          </cell>
          <cell r="J5">
            <v>110348</v>
          </cell>
          <cell r="K5">
            <v>114467</v>
          </cell>
          <cell r="L5">
            <v>1431354</v>
          </cell>
        </row>
        <row r="6">
          <cell r="A6" t="str">
            <v>01020</v>
          </cell>
          <cell r="B6" t="str">
            <v>Adams 12</v>
          </cell>
          <cell r="C6" t="str">
            <v xml:space="preserve"> Northglenn</v>
          </cell>
          <cell r="D6">
            <v>6465779</v>
          </cell>
          <cell r="E6">
            <v>692413</v>
          </cell>
          <cell r="F6">
            <v>7158192</v>
          </cell>
          <cell r="G6">
            <v>6417569</v>
          </cell>
          <cell r="H6">
            <v>6417569</v>
          </cell>
          <cell r="I6">
            <v>0</v>
          </cell>
          <cell r="J6">
            <v>740623</v>
          </cell>
          <cell r="K6">
            <v>48210</v>
          </cell>
          <cell r="L6">
            <v>6465779</v>
          </cell>
        </row>
        <row r="7">
          <cell r="A7" t="str">
            <v>01030</v>
          </cell>
          <cell r="B7" t="str">
            <v>Adams 14</v>
          </cell>
          <cell r="C7" t="str">
            <v xml:space="preserve"> Commerce City</v>
          </cell>
          <cell r="D7">
            <v>1404409</v>
          </cell>
          <cell r="E7">
            <v>282102</v>
          </cell>
          <cell r="F7">
            <v>1686511</v>
          </cell>
          <cell r="G7">
            <v>1475794</v>
          </cell>
          <cell r="H7">
            <v>1475794</v>
          </cell>
          <cell r="I7">
            <v>0</v>
          </cell>
          <cell r="J7">
            <v>210717</v>
          </cell>
          <cell r="K7">
            <v>0</v>
          </cell>
          <cell r="L7">
            <v>1404409</v>
          </cell>
        </row>
        <row r="8">
          <cell r="A8" t="str">
            <v>01040</v>
          </cell>
          <cell r="B8" t="str">
            <v>Adams 27J</v>
          </cell>
          <cell r="C8" t="str">
            <v xml:space="preserve"> Brighton</v>
          </cell>
          <cell r="D8">
            <v>2542345</v>
          </cell>
          <cell r="E8">
            <v>127740</v>
          </cell>
          <cell r="F8">
            <v>2670085</v>
          </cell>
          <cell r="G8">
            <v>2532698</v>
          </cell>
          <cell r="H8">
            <v>2532698</v>
          </cell>
          <cell r="I8">
            <v>0</v>
          </cell>
          <cell r="J8">
            <v>137387</v>
          </cell>
          <cell r="K8">
            <v>9647</v>
          </cell>
          <cell r="L8">
            <v>2386902</v>
          </cell>
        </row>
        <row r="9">
          <cell r="A9" t="str">
            <v>01070</v>
          </cell>
          <cell r="B9" t="str">
            <v>Adams 50</v>
          </cell>
          <cell r="C9" t="str">
            <v xml:space="preserve"> Westminster</v>
          </cell>
          <cell r="D9">
            <v>1987233</v>
          </cell>
          <cell r="E9">
            <v>265613</v>
          </cell>
          <cell r="F9">
            <v>2252846</v>
          </cell>
          <cell r="G9">
            <v>2204086</v>
          </cell>
          <cell r="H9">
            <v>2204086</v>
          </cell>
          <cell r="I9">
            <v>0</v>
          </cell>
          <cell r="J9">
            <v>48760</v>
          </cell>
          <cell r="K9">
            <v>0</v>
          </cell>
          <cell r="L9">
            <v>1987233</v>
          </cell>
        </row>
        <row r="10">
          <cell r="A10" t="str">
            <v>03010</v>
          </cell>
          <cell r="B10" t="str">
            <v>Arapahoe 1</v>
          </cell>
          <cell r="C10" t="str">
            <v xml:space="preserve"> Englewood</v>
          </cell>
          <cell r="D10">
            <v>693827</v>
          </cell>
          <cell r="E10">
            <v>88796</v>
          </cell>
          <cell r="F10">
            <v>782623</v>
          </cell>
          <cell r="G10">
            <v>658133</v>
          </cell>
          <cell r="H10">
            <v>658133</v>
          </cell>
          <cell r="I10">
            <v>0</v>
          </cell>
          <cell r="J10">
            <v>124490</v>
          </cell>
          <cell r="K10">
            <v>35694</v>
          </cell>
          <cell r="L10">
            <v>693827</v>
          </cell>
        </row>
        <row r="11">
          <cell r="A11" t="str">
            <v>03020</v>
          </cell>
          <cell r="B11" t="str">
            <v>Arapahoe 2</v>
          </cell>
          <cell r="C11" t="str">
            <v xml:space="preserve"> Sheridan</v>
          </cell>
          <cell r="D11">
            <v>335723</v>
          </cell>
          <cell r="E11">
            <v>19198</v>
          </cell>
          <cell r="F11">
            <v>354921</v>
          </cell>
          <cell r="G11">
            <v>334025</v>
          </cell>
          <cell r="H11">
            <v>334025</v>
          </cell>
          <cell r="I11">
            <v>0</v>
          </cell>
          <cell r="J11">
            <v>20896</v>
          </cell>
          <cell r="K11">
            <v>1698</v>
          </cell>
          <cell r="L11">
            <v>335112</v>
          </cell>
        </row>
        <row r="12">
          <cell r="A12" t="str">
            <v>03030</v>
          </cell>
          <cell r="B12" t="str">
            <v>Arapahoe 5</v>
          </cell>
          <cell r="C12" t="str">
            <v xml:space="preserve"> Cherry Creek</v>
          </cell>
          <cell r="D12">
            <v>9400105</v>
          </cell>
          <cell r="E12">
            <v>1052768</v>
          </cell>
          <cell r="F12">
            <v>10452873</v>
          </cell>
          <cell r="G12">
            <v>8478840</v>
          </cell>
          <cell r="H12">
            <v>8478840</v>
          </cell>
          <cell r="I12">
            <v>0</v>
          </cell>
          <cell r="J12">
            <v>1974033</v>
          </cell>
          <cell r="K12">
            <v>921265</v>
          </cell>
          <cell r="L12">
            <v>9400105</v>
          </cell>
        </row>
        <row r="13">
          <cell r="A13" t="str">
            <v>03040</v>
          </cell>
          <cell r="B13" t="str">
            <v>Arapahoe 6</v>
          </cell>
          <cell r="C13" t="str">
            <v xml:space="preserve"> Littleton</v>
          </cell>
          <cell r="D13">
            <v>2659053</v>
          </cell>
          <cell r="E13">
            <v>38447</v>
          </cell>
          <cell r="F13">
            <v>2697500</v>
          </cell>
          <cell r="G13">
            <v>2697184</v>
          </cell>
          <cell r="H13">
            <v>2697184</v>
          </cell>
          <cell r="I13">
            <v>0</v>
          </cell>
          <cell r="J13">
            <v>316</v>
          </cell>
          <cell r="K13">
            <v>0</v>
          </cell>
          <cell r="L13">
            <v>2614994</v>
          </cell>
        </row>
        <row r="14">
          <cell r="A14" t="str">
            <v>03060</v>
          </cell>
          <cell r="B14" t="str">
            <v>Adams-Arapahoe 28J</v>
          </cell>
          <cell r="C14" t="str">
            <v xml:space="preserve"> Aurora</v>
          </cell>
          <cell r="D14">
            <v>7353943</v>
          </cell>
          <cell r="E14">
            <v>286810</v>
          </cell>
          <cell r="F14">
            <v>7640753</v>
          </cell>
          <cell r="G14">
            <v>7640753</v>
          </cell>
          <cell r="H14">
            <v>7640753</v>
          </cell>
          <cell r="I14">
            <v>0</v>
          </cell>
          <cell r="J14">
            <v>0</v>
          </cell>
          <cell r="K14">
            <v>0</v>
          </cell>
          <cell r="L14">
            <v>7353943</v>
          </cell>
        </row>
        <row r="15">
          <cell r="A15" t="str">
            <v>07010</v>
          </cell>
          <cell r="B15" t="str">
            <v>Boulder RE1J</v>
          </cell>
          <cell r="C15" t="str">
            <v xml:space="preserve"> Longmont</v>
          </cell>
          <cell r="D15">
            <v>4612667</v>
          </cell>
          <cell r="E15">
            <v>1893560</v>
          </cell>
          <cell r="F15">
            <v>6506227</v>
          </cell>
          <cell r="G15">
            <v>4285889</v>
          </cell>
          <cell r="H15">
            <v>4285889</v>
          </cell>
          <cell r="I15">
            <v>0</v>
          </cell>
          <cell r="J15">
            <v>2220338</v>
          </cell>
          <cell r="K15">
            <v>326778</v>
          </cell>
          <cell r="L15">
            <v>4612667</v>
          </cell>
        </row>
        <row r="16">
          <cell r="A16" t="str">
            <v>07020</v>
          </cell>
          <cell r="B16" t="str">
            <v>Boulder RE2</v>
          </cell>
          <cell r="C16" t="str">
            <v xml:space="preserve"> Boulder</v>
          </cell>
          <cell r="D16">
            <v>5454770</v>
          </cell>
          <cell r="E16">
            <v>641154</v>
          </cell>
          <cell r="F16">
            <v>6095924</v>
          </cell>
          <cell r="G16">
            <v>5738914</v>
          </cell>
          <cell r="H16">
            <v>5738714</v>
          </cell>
          <cell r="I16">
            <v>200</v>
          </cell>
          <cell r="J16">
            <v>357010</v>
          </cell>
          <cell r="K16">
            <v>0</v>
          </cell>
          <cell r="L16">
            <v>5164021</v>
          </cell>
        </row>
        <row r="17">
          <cell r="A17" t="str">
            <v>15010</v>
          </cell>
          <cell r="B17" t="str">
            <v>Delta 50J</v>
          </cell>
          <cell r="C17" t="str">
            <v xml:space="preserve"> Delta</v>
          </cell>
          <cell r="D17">
            <v>925526</v>
          </cell>
          <cell r="E17">
            <v>26118</v>
          </cell>
          <cell r="F17">
            <v>951644</v>
          </cell>
          <cell r="G17">
            <v>881137</v>
          </cell>
          <cell r="H17">
            <v>881137</v>
          </cell>
          <cell r="I17">
            <v>0</v>
          </cell>
          <cell r="J17">
            <v>70507</v>
          </cell>
          <cell r="K17">
            <v>44389</v>
          </cell>
          <cell r="L17">
            <v>906977</v>
          </cell>
        </row>
        <row r="18">
          <cell r="A18" t="str">
            <v>16010</v>
          </cell>
          <cell r="B18" t="str">
            <v>Denver 1</v>
          </cell>
          <cell r="C18" t="str">
            <v xml:space="preserve"> Denver</v>
          </cell>
          <cell r="D18">
            <v>17236549</v>
          </cell>
          <cell r="E18">
            <v>4459855</v>
          </cell>
          <cell r="F18">
            <v>21696404</v>
          </cell>
          <cell r="G18">
            <v>18176684</v>
          </cell>
          <cell r="H18">
            <v>15578126</v>
          </cell>
          <cell r="I18">
            <v>2598558</v>
          </cell>
          <cell r="J18">
            <v>3519720</v>
          </cell>
          <cell r="K18">
            <v>1658423</v>
          </cell>
          <cell r="L18">
            <v>16806077</v>
          </cell>
        </row>
        <row r="19">
          <cell r="A19" t="str">
            <v>18010</v>
          </cell>
          <cell r="B19" t="str">
            <v>Douglas RE 1</v>
          </cell>
          <cell r="C19" t="str">
            <v xml:space="preserve"> Castle Rock</v>
          </cell>
          <cell r="D19">
            <v>9134172</v>
          </cell>
          <cell r="E19">
            <v>253973</v>
          </cell>
          <cell r="F19">
            <v>9388145</v>
          </cell>
          <cell r="G19">
            <v>9388145</v>
          </cell>
          <cell r="H19">
            <v>8870332</v>
          </cell>
          <cell r="I19">
            <v>517813</v>
          </cell>
          <cell r="J19">
            <v>0</v>
          </cell>
          <cell r="K19">
            <v>263840</v>
          </cell>
          <cell r="L19">
            <v>9020178</v>
          </cell>
        </row>
        <row r="20">
          <cell r="A20" t="str">
            <v>19010</v>
          </cell>
          <cell r="B20" t="str">
            <v>EAGLE COUNTY RE 50J</v>
          </cell>
          <cell r="C20"/>
          <cell r="D20">
            <v>1086943</v>
          </cell>
          <cell r="E20">
            <v>0</v>
          </cell>
          <cell r="F20">
            <v>1086943</v>
          </cell>
          <cell r="G20">
            <v>1086943</v>
          </cell>
          <cell r="H20">
            <v>1086943</v>
          </cell>
          <cell r="I20">
            <v>0</v>
          </cell>
          <cell r="J20">
            <v>0</v>
          </cell>
          <cell r="K20">
            <v>0</v>
          </cell>
          <cell r="L20">
            <v>1086943</v>
          </cell>
        </row>
        <row r="21">
          <cell r="A21" t="str">
            <v>19205</v>
          </cell>
          <cell r="B21" t="str">
            <v>Elbert</v>
          </cell>
          <cell r="C21" t="str">
            <v xml:space="preserve"> Elizabeth C-1</v>
          </cell>
          <cell r="D21">
            <v>416637</v>
          </cell>
          <cell r="E21">
            <v>0</v>
          </cell>
          <cell r="F21">
            <v>416637</v>
          </cell>
          <cell r="G21">
            <v>416637</v>
          </cell>
          <cell r="H21">
            <v>416637</v>
          </cell>
          <cell r="I21">
            <v>0</v>
          </cell>
          <cell r="J21">
            <v>0</v>
          </cell>
          <cell r="K21">
            <v>0</v>
          </cell>
          <cell r="L21">
            <v>416637</v>
          </cell>
        </row>
        <row r="22">
          <cell r="A22" t="str">
            <v>21020</v>
          </cell>
          <cell r="B22" t="str">
            <v>El Paso 2</v>
          </cell>
          <cell r="C22" t="str">
            <v xml:space="preserve"> Harrison</v>
          </cell>
          <cell r="D22">
            <v>2330705</v>
          </cell>
          <cell r="E22">
            <v>1121846</v>
          </cell>
          <cell r="F22">
            <v>3452551</v>
          </cell>
          <cell r="G22">
            <v>2892435</v>
          </cell>
          <cell r="H22">
            <v>2813087</v>
          </cell>
          <cell r="I22">
            <v>79348</v>
          </cell>
          <cell r="J22">
            <v>560116</v>
          </cell>
          <cell r="K22">
            <v>0</v>
          </cell>
          <cell r="L22">
            <v>2330705</v>
          </cell>
        </row>
        <row r="23">
          <cell r="A23" t="str">
            <v>21030</v>
          </cell>
          <cell r="B23" t="str">
            <v>El Paso 3</v>
          </cell>
          <cell r="C23" t="str">
            <v xml:space="preserve"> Widefield</v>
          </cell>
          <cell r="D23">
            <v>1759484</v>
          </cell>
          <cell r="E23">
            <v>401893</v>
          </cell>
          <cell r="F23">
            <v>2161377</v>
          </cell>
          <cell r="G23">
            <v>1811212</v>
          </cell>
          <cell r="H23">
            <v>1811212</v>
          </cell>
          <cell r="I23">
            <v>0</v>
          </cell>
          <cell r="J23">
            <v>350165</v>
          </cell>
          <cell r="K23">
            <v>0</v>
          </cell>
          <cell r="L23">
            <v>1759484</v>
          </cell>
        </row>
        <row r="24">
          <cell r="A24" t="str">
            <v>21040</v>
          </cell>
          <cell r="B24" t="str">
            <v>El Paso 8</v>
          </cell>
          <cell r="C24" t="str">
            <v xml:space="preserve"> Fountain</v>
          </cell>
          <cell r="D24">
            <v>1298827</v>
          </cell>
          <cell r="E24">
            <v>26359</v>
          </cell>
          <cell r="F24">
            <v>1325186</v>
          </cell>
          <cell r="G24">
            <v>1298817</v>
          </cell>
          <cell r="H24">
            <v>1298817</v>
          </cell>
          <cell r="I24">
            <v>0</v>
          </cell>
          <cell r="J24">
            <v>26369</v>
          </cell>
          <cell r="K24">
            <v>10</v>
          </cell>
          <cell r="L24">
            <v>1298827</v>
          </cell>
        </row>
        <row r="25">
          <cell r="A25" t="str">
            <v>21050</v>
          </cell>
          <cell r="B25" t="str">
            <v>El Paso 11</v>
          </cell>
          <cell r="C25" t="str">
            <v xml:space="preserve"> Colorado Springs</v>
          </cell>
          <cell r="D25">
            <v>5415101</v>
          </cell>
          <cell r="E25">
            <v>747075</v>
          </cell>
          <cell r="F25">
            <v>6162176</v>
          </cell>
          <cell r="G25">
            <v>5033057</v>
          </cell>
          <cell r="H25">
            <v>5033057</v>
          </cell>
          <cell r="I25">
            <v>0</v>
          </cell>
          <cell r="J25">
            <v>1129119</v>
          </cell>
          <cell r="K25">
            <v>382044</v>
          </cell>
          <cell r="L25">
            <v>5415101</v>
          </cell>
        </row>
        <row r="26">
          <cell r="A26" t="str">
            <v>21060</v>
          </cell>
          <cell r="B26" t="str">
            <v>El Paso 12</v>
          </cell>
          <cell r="C26" t="str">
            <v xml:space="preserve"> Cheyenne Mountain</v>
          </cell>
          <cell r="D26">
            <v>739645</v>
          </cell>
          <cell r="E26">
            <v>85</v>
          </cell>
          <cell r="F26">
            <v>739730</v>
          </cell>
          <cell r="G26">
            <v>739696</v>
          </cell>
          <cell r="H26">
            <v>739696</v>
          </cell>
          <cell r="I26">
            <v>0</v>
          </cell>
          <cell r="J26">
            <v>34</v>
          </cell>
          <cell r="K26">
            <v>0</v>
          </cell>
          <cell r="L26">
            <v>712763</v>
          </cell>
        </row>
        <row r="27">
          <cell r="A27" t="str">
            <v>21080</v>
          </cell>
          <cell r="B27" t="str">
            <v>El Paso 20</v>
          </cell>
          <cell r="C27" t="str">
            <v xml:space="preserve"> Academy</v>
          </cell>
          <cell r="D27">
            <v>3515968</v>
          </cell>
          <cell r="E27">
            <v>831193</v>
          </cell>
          <cell r="F27">
            <v>4347161</v>
          </cell>
          <cell r="G27">
            <v>3260580</v>
          </cell>
          <cell r="H27">
            <v>3260580</v>
          </cell>
          <cell r="I27">
            <v>0</v>
          </cell>
          <cell r="J27">
            <v>1086581</v>
          </cell>
          <cell r="K27">
            <v>255388</v>
          </cell>
          <cell r="L27">
            <v>3515968</v>
          </cell>
        </row>
        <row r="28">
          <cell r="A28" t="str">
            <v>21085</v>
          </cell>
          <cell r="B28" t="str">
            <v>El Paso 38</v>
          </cell>
          <cell r="C28" t="str">
            <v xml:space="preserve"> Lewis-Palmer</v>
          </cell>
          <cell r="D28">
            <v>992135</v>
          </cell>
          <cell r="E28">
            <v>34455</v>
          </cell>
          <cell r="F28">
            <v>1026590</v>
          </cell>
          <cell r="G28">
            <v>1026572</v>
          </cell>
          <cell r="H28">
            <v>1026572</v>
          </cell>
          <cell r="I28">
            <v>0</v>
          </cell>
          <cell r="J28">
            <v>18</v>
          </cell>
          <cell r="K28">
            <v>0</v>
          </cell>
          <cell r="L28">
            <v>992131</v>
          </cell>
        </row>
        <row r="29">
          <cell r="A29" t="str">
            <v>21090</v>
          </cell>
          <cell r="B29" t="str">
            <v>El Paso 49</v>
          </cell>
          <cell r="C29" t="str">
            <v xml:space="preserve"> Falcon</v>
          </cell>
          <cell r="D29">
            <v>2988218</v>
          </cell>
          <cell r="E29">
            <v>10556</v>
          </cell>
          <cell r="F29">
            <v>2998774</v>
          </cell>
          <cell r="G29">
            <v>2845594</v>
          </cell>
          <cell r="H29">
            <v>2845594</v>
          </cell>
          <cell r="I29">
            <v>0</v>
          </cell>
          <cell r="J29">
            <v>153180</v>
          </cell>
          <cell r="K29">
            <v>142624</v>
          </cell>
          <cell r="L29">
            <v>2988218</v>
          </cell>
        </row>
        <row r="30">
          <cell r="A30" t="str">
            <v>21490</v>
          </cell>
          <cell r="B30" t="str">
            <v>Fort Lupton/Keenesburg</v>
          </cell>
          <cell r="C30"/>
          <cell r="D30">
            <v>870173</v>
          </cell>
          <cell r="E30">
            <v>0</v>
          </cell>
          <cell r="F30">
            <v>870173</v>
          </cell>
          <cell r="G30">
            <v>870173</v>
          </cell>
          <cell r="H30">
            <v>870173</v>
          </cell>
          <cell r="I30">
            <v>0</v>
          </cell>
          <cell r="J30">
            <v>0</v>
          </cell>
          <cell r="K30">
            <v>0</v>
          </cell>
          <cell r="L30">
            <v>870173</v>
          </cell>
        </row>
        <row r="31">
          <cell r="A31" t="str">
            <v>22010</v>
          </cell>
          <cell r="B31" t="str">
            <v>Fremont RE-1</v>
          </cell>
          <cell r="C31" t="str">
            <v xml:space="preserve"> Canon City</v>
          </cell>
          <cell r="D31">
            <v>745475</v>
          </cell>
          <cell r="E31">
            <v>14236</v>
          </cell>
          <cell r="F31">
            <v>759711</v>
          </cell>
          <cell r="G31">
            <v>752265</v>
          </cell>
          <cell r="H31">
            <v>752265</v>
          </cell>
          <cell r="I31">
            <v>0</v>
          </cell>
          <cell r="J31">
            <v>7446</v>
          </cell>
          <cell r="K31">
            <v>0</v>
          </cell>
          <cell r="L31">
            <v>745475</v>
          </cell>
        </row>
        <row r="32">
          <cell r="A32" t="str">
            <v>26011</v>
          </cell>
          <cell r="B32" t="str">
            <v>Gunnison RE1J</v>
          </cell>
          <cell r="C32" t="str">
            <v xml:space="preserve"> Gunnison</v>
          </cell>
          <cell r="D32">
            <v>324528</v>
          </cell>
          <cell r="E32">
            <v>13821</v>
          </cell>
          <cell r="F32">
            <v>338349</v>
          </cell>
          <cell r="G32">
            <v>338349</v>
          </cell>
          <cell r="H32">
            <v>338349</v>
          </cell>
          <cell r="I32">
            <v>0</v>
          </cell>
          <cell r="J32">
            <v>0</v>
          </cell>
          <cell r="K32">
            <v>0</v>
          </cell>
          <cell r="L32">
            <v>324528</v>
          </cell>
        </row>
        <row r="33">
          <cell r="A33" t="str">
            <v>30011</v>
          </cell>
          <cell r="B33" t="str">
            <v>Jefferson R-1</v>
          </cell>
          <cell r="C33" t="str">
            <v xml:space="preserve"> Lakewood</v>
          </cell>
          <cell r="D33">
            <v>14717162</v>
          </cell>
          <cell r="E33">
            <v>268218</v>
          </cell>
          <cell r="F33">
            <v>14985380</v>
          </cell>
          <cell r="G33">
            <v>14634813</v>
          </cell>
          <cell r="H33">
            <v>14634813</v>
          </cell>
          <cell r="I33">
            <v>0</v>
          </cell>
          <cell r="J33">
            <v>350567</v>
          </cell>
          <cell r="K33">
            <v>82349</v>
          </cell>
          <cell r="L33">
            <v>13961233</v>
          </cell>
        </row>
        <row r="34">
          <cell r="A34" t="str">
            <v>34010</v>
          </cell>
          <cell r="B34" t="str">
            <v>La Plata 9-R, Durango</v>
          </cell>
          <cell r="C34" t="str">
            <v xml:space="preserve"> Durango</v>
          </cell>
          <cell r="D34">
            <v>921447</v>
          </cell>
          <cell r="E34">
            <v>14203</v>
          </cell>
          <cell r="F34">
            <v>935650</v>
          </cell>
          <cell r="G34">
            <v>922095</v>
          </cell>
          <cell r="H34">
            <v>922095</v>
          </cell>
          <cell r="I34">
            <v>0</v>
          </cell>
          <cell r="J34">
            <v>13555</v>
          </cell>
          <cell r="K34">
            <v>0</v>
          </cell>
          <cell r="L34">
            <v>921447</v>
          </cell>
        </row>
        <row r="35">
          <cell r="A35" t="str">
            <v>35010</v>
          </cell>
          <cell r="B35" t="str">
            <v>Larimer R-1</v>
          </cell>
          <cell r="C35" t="str">
            <v xml:space="preserve"> Fort Collins</v>
          </cell>
          <cell r="D35">
            <v>4905828</v>
          </cell>
          <cell r="E35">
            <v>129656</v>
          </cell>
          <cell r="F35">
            <v>5035484</v>
          </cell>
          <cell r="G35">
            <v>4876787</v>
          </cell>
          <cell r="H35">
            <v>4876787</v>
          </cell>
          <cell r="I35">
            <v>0</v>
          </cell>
          <cell r="J35">
            <v>158697</v>
          </cell>
          <cell r="K35">
            <v>29041</v>
          </cell>
          <cell r="L35">
            <v>4905828</v>
          </cell>
        </row>
        <row r="36">
          <cell r="A36" t="str">
            <v>35020</v>
          </cell>
          <cell r="B36" t="str">
            <v>Larimer R-2J</v>
          </cell>
          <cell r="C36" t="str">
            <v xml:space="preserve"> Loveland</v>
          </cell>
          <cell r="D36">
            <v>3004836</v>
          </cell>
          <cell r="E36">
            <v>916569</v>
          </cell>
          <cell r="F36">
            <v>3921405</v>
          </cell>
          <cell r="G36">
            <v>3020527</v>
          </cell>
          <cell r="H36">
            <v>3020527</v>
          </cell>
          <cell r="I36">
            <v>0</v>
          </cell>
          <cell r="J36">
            <v>900878</v>
          </cell>
          <cell r="K36">
            <v>0</v>
          </cell>
          <cell r="L36">
            <v>2713992</v>
          </cell>
        </row>
        <row r="37">
          <cell r="A37" t="str">
            <v>35030</v>
          </cell>
          <cell r="B37" t="str">
            <v>Larimer R-3</v>
          </cell>
          <cell r="C37" t="str">
            <v xml:space="preserve"> Estes Park</v>
          </cell>
          <cell r="D37">
            <v>233346</v>
          </cell>
          <cell r="E37">
            <v>44307</v>
          </cell>
          <cell r="F37">
            <v>277653</v>
          </cell>
          <cell r="G37">
            <v>269611</v>
          </cell>
          <cell r="H37">
            <v>269611</v>
          </cell>
          <cell r="I37">
            <v>0</v>
          </cell>
          <cell r="J37">
            <v>8042</v>
          </cell>
          <cell r="K37">
            <v>0</v>
          </cell>
          <cell r="L37">
            <v>233346</v>
          </cell>
        </row>
        <row r="38">
          <cell r="A38" t="str">
            <v>38010</v>
          </cell>
          <cell r="B38" t="str">
            <v>Logan RE-1</v>
          </cell>
          <cell r="C38" t="str">
            <v xml:space="preserve"> Sterling</v>
          </cell>
          <cell r="D38">
            <v>523611</v>
          </cell>
          <cell r="E38">
            <v>0</v>
          </cell>
          <cell r="F38">
            <v>523611</v>
          </cell>
          <cell r="G38">
            <v>523611</v>
          </cell>
          <cell r="H38">
            <v>523611</v>
          </cell>
          <cell r="I38">
            <v>0</v>
          </cell>
          <cell r="J38">
            <v>0</v>
          </cell>
          <cell r="K38">
            <v>0</v>
          </cell>
          <cell r="L38">
            <v>523611</v>
          </cell>
        </row>
        <row r="39">
          <cell r="A39" t="str">
            <v>39031</v>
          </cell>
          <cell r="B39" t="str">
            <v>Mesa 51</v>
          </cell>
          <cell r="C39" t="str">
            <v xml:space="preserve"> Grand Junction</v>
          </cell>
          <cell r="D39">
            <v>4262426</v>
          </cell>
          <cell r="E39">
            <v>940025</v>
          </cell>
          <cell r="F39">
            <v>5202451</v>
          </cell>
          <cell r="G39">
            <v>4675038</v>
          </cell>
          <cell r="H39">
            <v>4674931</v>
          </cell>
          <cell r="I39">
            <v>107</v>
          </cell>
          <cell r="J39">
            <v>527413</v>
          </cell>
          <cell r="K39">
            <v>0</v>
          </cell>
          <cell r="L39">
            <v>4262426</v>
          </cell>
        </row>
        <row r="40">
          <cell r="A40" t="str">
            <v>41010</v>
          </cell>
          <cell r="B40" t="str">
            <v>Moffat RE 1</v>
          </cell>
          <cell r="C40" t="str">
            <v xml:space="preserve"> Craig</v>
          </cell>
          <cell r="D40">
            <v>465991</v>
          </cell>
          <cell r="E40">
            <v>0</v>
          </cell>
          <cell r="F40">
            <v>465991</v>
          </cell>
          <cell r="G40">
            <v>465991</v>
          </cell>
          <cell r="H40">
            <v>465991</v>
          </cell>
          <cell r="I40">
            <v>0</v>
          </cell>
          <cell r="J40">
            <v>0</v>
          </cell>
          <cell r="K40">
            <v>0</v>
          </cell>
          <cell r="L40">
            <v>435802</v>
          </cell>
        </row>
        <row r="41">
          <cell r="A41" t="str">
            <v>43010</v>
          </cell>
          <cell r="B41" t="str">
            <v>Montrose RE-1J</v>
          </cell>
          <cell r="C41" t="str">
            <v xml:space="preserve"> Montrose</v>
          </cell>
          <cell r="D41">
            <v>1145924</v>
          </cell>
          <cell r="E41">
            <v>148358</v>
          </cell>
          <cell r="F41">
            <v>1294282</v>
          </cell>
          <cell r="G41">
            <v>1225518</v>
          </cell>
          <cell r="H41">
            <v>1225518</v>
          </cell>
          <cell r="I41">
            <v>0</v>
          </cell>
          <cell r="J41">
            <v>68764</v>
          </cell>
          <cell r="K41">
            <v>0</v>
          </cell>
          <cell r="L41">
            <v>1145924</v>
          </cell>
        </row>
        <row r="42">
          <cell r="A42" t="str">
            <v>44020</v>
          </cell>
          <cell r="B42" t="str">
            <v>Morgan Re-3</v>
          </cell>
          <cell r="C42" t="str">
            <v xml:space="preserve"> Fort Morgan</v>
          </cell>
          <cell r="D42">
            <v>664543</v>
          </cell>
          <cell r="E42">
            <v>0</v>
          </cell>
          <cell r="F42">
            <v>664543</v>
          </cell>
          <cell r="G42">
            <v>664543</v>
          </cell>
          <cell r="H42">
            <v>664543</v>
          </cell>
          <cell r="I42">
            <v>0</v>
          </cell>
          <cell r="J42">
            <v>0</v>
          </cell>
          <cell r="K42">
            <v>0</v>
          </cell>
          <cell r="L42">
            <v>664543</v>
          </cell>
        </row>
        <row r="43">
          <cell r="A43" t="str">
            <v>49010</v>
          </cell>
          <cell r="B43" t="str">
            <v>Pitkin, Aspen 1</v>
          </cell>
          <cell r="C43" t="str">
            <v xml:space="preserve"> Aspen</v>
          </cell>
          <cell r="D43">
            <v>233215</v>
          </cell>
          <cell r="E43">
            <v>0</v>
          </cell>
          <cell r="F43">
            <v>233215</v>
          </cell>
          <cell r="G43">
            <v>229362</v>
          </cell>
          <cell r="H43">
            <v>229362</v>
          </cell>
          <cell r="I43">
            <v>0</v>
          </cell>
          <cell r="J43">
            <v>3853</v>
          </cell>
          <cell r="K43">
            <v>3853</v>
          </cell>
          <cell r="L43">
            <v>0</v>
          </cell>
        </row>
        <row r="44">
          <cell r="A44" t="str">
            <v>51010</v>
          </cell>
          <cell r="B44" t="str">
            <v>Pueblo 60</v>
          </cell>
          <cell r="C44" t="str">
            <v xml:space="preserve"> Pueblo (urban)</v>
          </cell>
          <cell r="D44">
            <v>3338300</v>
          </cell>
          <cell r="E44">
            <v>0</v>
          </cell>
          <cell r="F44">
            <v>3338300</v>
          </cell>
          <cell r="G44">
            <v>3338300</v>
          </cell>
          <cell r="H44">
            <v>3338300</v>
          </cell>
          <cell r="I44">
            <v>0</v>
          </cell>
          <cell r="J44">
            <v>0</v>
          </cell>
          <cell r="K44">
            <v>0</v>
          </cell>
          <cell r="L44">
            <v>3338300</v>
          </cell>
        </row>
        <row r="45">
          <cell r="A45" t="str">
            <v>51020</v>
          </cell>
          <cell r="B45" t="str">
            <v>Pueblo 70</v>
          </cell>
          <cell r="C45" t="str">
            <v xml:space="preserve"> Pueblo (rural)</v>
          </cell>
          <cell r="D45">
            <v>1530549</v>
          </cell>
          <cell r="E45">
            <v>38758</v>
          </cell>
          <cell r="F45">
            <v>1569307</v>
          </cell>
          <cell r="G45">
            <v>1504818</v>
          </cell>
          <cell r="H45">
            <v>1504818</v>
          </cell>
          <cell r="I45">
            <v>0</v>
          </cell>
          <cell r="J45">
            <v>64489</v>
          </cell>
          <cell r="K45">
            <v>25731</v>
          </cell>
          <cell r="L45">
            <v>1530549</v>
          </cell>
        </row>
        <row r="46">
          <cell r="A46" t="str">
            <v>59010</v>
          </cell>
          <cell r="B46" t="str">
            <v>Summit RE-1</v>
          </cell>
          <cell r="C46" t="str">
            <v xml:space="preserve"> Frisco</v>
          </cell>
          <cell r="D46">
            <v>560340</v>
          </cell>
          <cell r="E46">
            <v>0</v>
          </cell>
          <cell r="F46">
            <v>560340</v>
          </cell>
          <cell r="G46">
            <v>560340</v>
          </cell>
          <cell r="H46">
            <v>560340</v>
          </cell>
          <cell r="I46">
            <v>0</v>
          </cell>
          <cell r="J46">
            <v>0</v>
          </cell>
          <cell r="K46">
            <v>0</v>
          </cell>
          <cell r="L46">
            <v>560340</v>
          </cell>
        </row>
        <row r="47">
          <cell r="A47" t="str">
            <v>62040</v>
          </cell>
          <cell r="B47" t="str">
            <v>Weld RE-4</v>
          </cell>
          <cell r="C47" t="str">
            <v xml:space="preserve"> Windsor</v>
          </cell>
          <cell r="D47">
            <v>862316</v>
          </cell>
          <cell r="E47">
            <v>42948</v>
          </cell>
          <cell r="F47">
            <v>905264</v>
          </cell>
          <cell r="G47">
            <v>857673</v>
          </cell>
          <cell r="H47">
            <v>857673</v>
          </cell>
          <cell r="I47">
            <v>0</v>
          </cell>
          <cell r="J47">
            <v>47591</v>
          </cell>
          <cell r="K47">
            <v>4643</v>
          </cell>
          <cell r="L47">
            <v>858180</v>
          </cell>
        </row>
        <row r="48">
          <cell r="A48" t="str">
            <v>62050</v>
          </cell>
          <cell r="B48" t="str">
            <v xml:space="preserve">Weld RE-5J Johnstown-Milliken </v>
          </cell>
          <cell r="C48"/>
          <cell r="D48">
            <v>614823</v>
          </cell>
          <cell r="E48">
            <v>0</v>
          </cell>
          <cell r="F48">
            <v>614823</v>
          </cell>
          <cell r="G48">
            <v>614823</v>
          </cell>
          <cell r="H48">
            <v>614823</v>
          </cell>
          <cell r="I48">
            <v>0</v>
          </cell>
          <cell r="J48">
            <v>0</v>
          </cell>
          <cell r="K48">
            <v>0</v>
          </cell>
          <cell r="L48">
            <v>614823</v>
          </cell>
        </row>
        <row r="49">
          <cell r="A49" t="str">
            <v>62060</v>
          </cell>
          <cell r="B49" t="str">
            <v>Weld 6</v>
          </cell>
          <cell r="C49" t="str">
            <v xml:space="preserve"> Greeley</v>
          </cell>
          <cell r="D49">
            <v>4010407</v>
          </cell>
          <cell r="E49">
            <v>0</v>
          </cell>
          <cell r="F49">
            <v>4010407</v>
          </cell>
          <cell r="G49">
            <v>3896492</v>
          </cell>
          <cell r="H49">
            <v>3896492</v>
          </cell>
          <cell r="I49">
            <v>0</v>
          </cell>
          <cell r="J49">
            <v>113915</v>
          </cell>
          <cell r="K49">
            <v>113915</v>
          </cell>
          <cell r="L49">
            <v>3814403</v>
          </cell>
        </row>
        <row r="50">
          <cell r="A50" t="str">
            <v>64203</v>
          </cell>
          <cell r="B50" t="str">
            <v>Centennial BOCES</v>
          </cell>
          <cell r="C50" t="str">
            <v xml:space="preserve"> La Salle</v>
          </cell>
          <cell r="D50">
            <v>1490083</v>
          </cell>
          <cell r="E50">
            <v>75492</v>
          </cell>
          <cell r="F50">
            <v>1565575</v>
          </cell>
          <cell r="G50">
            <v>1529725</v>
          </cell>
          <cell r="H50">
            <v>1529725</v>
          </cell>
          <cell r="I50">
            <v>0</v>
          </cell>
          <cell r="J50">
            <v>35850</v>
          </cell>
          <cell r="K50">
            <v>0</v>
          </cell>
          <cell r="L50">
            <v>1490083</v>
          </cell>
        </row>
        <row r="51">
          <cell r="A51" t="str">
            <v>64043</v>
          </cell>
          <cell r="B51" t="str">
            <v>East Central BOCES</v>
          </cell>
          <cell r="C51" t="str">
            <v xml:space="preserve"> Limon</v>
          </cell>
          <cell r="D51">
            <v>1395326</v>
          </cell>
          <cell r="E51">
            <v>7416</v>
          </cell>
          <cell r="F51">
            <v>1402742</v>
          </cell>
          <cell r="G51">
            <v>1350054</v>
          </cell>
          <cell r="H51">
            <v>1350054</v>
          </cell>
          <cell r="I51">
            <v>0</v>
          </cell>
          <cell r="J51">
            <v>52688</v>
          </cell>
          <cell r="K51">
            <v>45272</v>
          </cell>
          <cell r="L51">
            <v>1395326</v>
          </cell>
        </row>
        <row r="52">
          <cell r="A52" t="str">
            <v>64045</v>
          </cell>
          <cell r="B52" t="str">
            <v>Education ReEnvision</v>
          </cell>
          <cell r="C52" t="str">
            <v xml:space="preserve"> Limon</v>
          </cell>
          <cell r="D52">
            <v>301541</v>
          </cell>
          <cell r="E52">
            <v>0</v>
          </cell>
          <cell r="F52">
            <v>301541</v>
          </cell>
          <cell r="G52">
            <v>155152</v>
          </cell>
          <cell r="H52">
            <v>155152</v>
          </cell>
          <cell r="I52">
            <v>0</v>
          </cell>
          <cell r="J52">
            <v>146389</v>
          </cell>
          <cell r="K52">
            <v>146389</v>
          </cell>
          <cell r="L52">
            <v>176858</v>
          </cell>
        </row>
        <row r="53">
          <cell r="A53" t="str">
            <v>64093</v>
          </cell>
          <cell r="B53" t="str">
            <v>Mountain BOCES</v>
          </cell>
          <cell r="C53" t="str">
            <v xml:space="preserve"> Leadville</v>
          </cell>
          <cell r="D53">
            <v>632910</v>
          </cell>
          <cell r="E53">
            <v>23535</v>
          </cell>
          <cell r="F53">
            <v>656445</v>
          </cell>
          <cell r="G53">
            <v>632910</v>
          </cell>
          <cell r="H53">
            <v>632910</v>
          </cell>
          <cell r="I53">
            <v>0</v>
          </cell>
          <cell r="J53">
            <v>23535</v>
          </cell>
          <cell r="K53">
            <v>0</v>
          </cell>
          <cell r="L53">
            <v>632910</v>
          </cell>
        </row>
        <row r="54">
          <cell r="A54" t="str">
            <v>64053</v>
          </cell>
          <cell r="B54" t="str">
            <v>Mount Evans BOCS</v>
          </cell>
          <cell r="C54" t="str">
            <v xml:space="preserve"> Idaho Springs</v>
          </cell>
          <cell r="D54">
            <v>441844</v>
          </cell>
          <cell r="E54">
            <v>131619</v>
          </cell>
          <cell r="F54">
            <v>573463</v>
          </cell>
          <cell r="G54">
            <v>446842</v>
          </cell>
          <cell r="H54">
            <v>446842</v>
          </cell>
          <cell r="I54">
            <v>0</v>
          </cell>
          <cell r="J54">
            <v>126621</v>
          </cell>
          <cell r="K54">
            <v>0</v>
          </cell>
          <cell r="L54">
            <v>441844</v>
          </cell>
        </row>
        <row r="55">
          <cell r="A55" t="str">
            <v>64103</v>
          </cell>
          <cell r="B55" t="str">
            <v>Northeast Colorado BOCES</v>
          </cell>
          <cell r="C55" t="str">
            <v xml:space="preserve"> Haxtun</v>
          </cell>
          <cell r="D55">
            <v>923018</v>
          </cell>
          <cell r="E55">
            <v>0</v>
          </cell>
          <cell r="F55">
            <v>923018</v>
          </cell>
          <cell r="G55">
            <v>923018</v>
          </cell>
          <cell r="H55">
            <v>923018</v>
          </cell>
          <cell r="I55">
            <v>0</v>
          </cell>
          <cell r="J55">
            <v>0</v>
          </cell>
          <cell r="K55">
            <v>0</v>
          </cell>
          <cell r="L55">
            <v>923018</v>
          </cell>
        </row>
        <row r="56">
          <cell r="A56" t="str">
            <v>64123</v>
          </cell>
          <cell r="B56" t="str">
            <v>Northwest Colorado BOCES</v>
          </cell>
          <cell r="C56" t="str">
            <v xml:space="preserve"> Steamboat Springs</v>
          </cell>
          <cell r="D56">
            <v>974161</v>
          </cell>
          <cell r="E56">
            <v>0</v>
          </cell>
          <cell r="F56">
            <v>974161</v>
          </cell>
          <cell r="G56">
            <v>965297</v>
          </cell>
          <cell r="H56">
            <v>965297</v>
          </cell>
          <cell r="I56">
            <v>0</v>
          </cell>
          <cell r="J56">
            <v>8864</v>
          </cell>
          <cell r="K56">
            <v>8864</v>
          </cell>
          <cell r="L56">
            <v>974161</v>
          </cell>
        </row>
        <row r="57">
          <cell r="A57" t="str">
            <v>64133</v>
          </cell>
          <cell r="B57" t="str">
            <v>Pikes Peak BOCS</v>
          </cell>
          <cell r="C57" t="str">
            <v xml:space="preserve"> Colorado Springs</v>
          </cell>
          <cell r="D57">
            <v>933633</v>
          </cell>
          <cell r="E57">
            <v>396</v>
          </cell>
          <cell r="F57">
            <v>934029</v>
          </cell>
          <cell r="G57">
            <v>933381</v>
          </cell>
          <cell r="H57">
            <v>933381</v>
          </cell>
          <cell r="I57">
            <v>0</v>
          </cell>
          <cell r="J57">
            <v>648</v>
          </cell>
          <cell r="K57">
            <v>252</v>
          </cell>
          <cell r="L57">
            <v>869012</v>
          </cell>
        </row>
        <row r="58">
          <cell r="A58" t="str">
            <v>64213</v>
          </cell>
          <cell r="B58" t="str">
            <v>Rio Blanco BOCS</v>
          </cell>
          <cell r="C58" t="str">
            <v xml:space="preserve"> Rangely</v>
          </cell>
          <cell r="D58">
            <v>238492</v>
          </cell>
          <cell r="E58">
            <v>59048</v>
          </cell>
          <cell r="F58">
            <v>297540</v>
          </cell>
          <cell r="G58">
            <v>231457</v>
          </cell>
          <cell r="H58">
            <v>231457</v>
          </cell>
          <cell r="I58">
            <v>0</v>
          </cell>
          <cell r="J58">
            <v>66083</v>
          </cell>
          <cell r="K58">
            <v>7035</v>
          </cell>
          <cell r="L58">
            <v>238492</v>
          </cell>
        </row>
        <row r="59">
          <cell r="A59" t="str">
            <v>64143</v>
          </cell>
          <cell r="B59" t="str">
            <v>San Juan BOCS</v>
          </cell>
          <cell r="C59" t="str">
            <v xml:space="preserve"> Durango</v>
          </cell>
          <cell r="D59">
            <v>1542106</v>
          </cell>
          <cell r="E59">
            <v>156262</v>
          </cell>
          <cell r="F59">
            <v>1698368</v>
          </cell>
          <cell r="G59">
            <v>1660593</v>
          </cell>
          <cell r="H59">
            <v>1660593</v>
          </cell>
          <cell r="I59">
            <v>0</v>
          </cell>
          <cell r="J59">
            <v>37775</v>
          </cell>
          <cell r="K59">
            <v>0</v>
          </cell>
          <cell r="L59">
            <v>1542106</v>
          </cell>
        </row>
        <row r="60">
          <cell r="A60" t="str">
            <v>64153</v>
          </cell>
          <cell r="B60" t="str">
            <v>San Luis Valley BOCS</v>
          </cell>
          <cell r="C60" t="str">
            <v xml:space="preserve"> Alamosa</v>
          </cell>
          <cell r="D60">
            <v>1517324</v>
          </cell>
          <cell r="E60">
            <v>437383</v>
          </cell>
          <cell r="F60">
            <v>1954707</v>
          </cell>
          <cell r="G60">
            <v>1271373</v>
          </cell>
          <cell r="H60">
            <v>1271373</v>
          </cell>
          <cell r="I60">
            <v>0</v>
          </cell>
          <cell r="J60">
            <v>683334</v>
          </cell>
          <cell r="K60">
            <v>245951</v>
          </cell>
          <cell r="L60">
            <v>1413876</v>
          </cell>
        </row>
        <row r="61">
          <cell r="A61" t="str">
            <v>64160</v>
          </cell>
          <cell r="B61" t="str">
            <v>Santa Fe Trail BOCES</v>
          </cell>
          <cell r="C61" t="str">
            <v xml:space="preserve"> La Junta</v>
          </cell>
          <cell r="D61">
            <v>1028404</v>
          </cell>
          <cell r="E61">
            <v>522</v>
          </cell>
          <cell r="F61">
            <v>1028926</v>
          </cell>
          <cell r="G61">
            <v>1028404</v>
          </cell>
          <cell r="H61">
            <v>1028404</v>
          </cell>
          <cell r="I61">
            <v>0</v>
          </cell>
          <cell r="J61">
            <v>522</v>
          </cell>
          <cell r="K61">
            <v>0</v>
          </cell>
          <cell r="L61">
            <v>1028404</v>
          </cell>
        </row>
        <row r="62">
          <cell r="A62" t="str">
            <v>64163</v>
          </cell>
          <cell r="B62" t="str">
            <v>South Central BOCS</v>
          </cell>
          <cell r="C62" t="str">
            <v xml:space="preserve"> Pueblo</v>
          </cell>
          <cell r="D62">
            <v>911724</v>
          </cell>
          <cell r="E62">
            <v>159554</v>
          </cell>
          <cell r="F62">
            <v>1071278</v>
          </cell>
          <cell r="G62">
            <v>860473</v>
          </cell>
          <cell r="H62">
            <v>860473</v>
          </cell>
          <cell r="I62">
            <v>0</v>
          </cell>
          <cell r="J62">
            <v>210805</v>
          </cell>
          <cell r="K62">
            <v>51251</v>
          </cell>
          <cell r="L62">
            <v>911724</v>
          </cell>
        </row>
        <row r="63">
          <cell r="A63" t="str">
            <v>64193</v>
          </cell>
          <cell r="B63" t="str">
            <v>Southeastern BOCES</v>
          </cell>
          <cell r="C63" t="str">
            <v xml:space="preserve"> Lamar</v>
          </cell>
          <cell r="D63">
            <v>723730</v>
          </cell>
          <cell r="E63">
            <v>55229</v>
          </cell>
          <cell r="F63">
            <v>778959</v>
          </cell>
          <cell r="G63">
            <v>717052</v>
          </cell>
          <cell r="H63">
            <v>717052</v>
          </cell>
          <cell r="I63">
            <v>0</v>
          </cell>
          <cell r="J63">
            <v>61907</v>
          </cell>
          <cell r="K63">
            <v>6678</v>
          </cell>
          <cell r="L63">
            <v>717052</v>
          </cell>
        </row>
        <row r="64">
          <cell r="A64" t="str">
            <v>64200</v>
          </cell>
          <cell r="B64" t="str">
            <v>Uncompahgre BOCS</v>
          </cell>
          <cell r="C64" t="str">
            <v xml:space="preserve"> Telluride</v>
          </cell>
          <cell r="D64">
            <v>315155</v>
          </cell>
          <cell r="E64">
            <v>38669</v>
          </cell>
          <cell r="F64">
            <v>353824</v>
          </cell>
          <cell r="G64">
            <v>338179</v>
          </cell>
          <cell r="H64">
            <v>338179</v>
          </cell>
          <cell r="I64">
            <v>0</v>
          </cell>
          <cell r="J64">
            <v>15645</v>
          </cell>
          <cell r="K64">
            <v>0</v>
          </cell>
          <cell r="L64">
            <v>315155</v>
          </cell>
        </row>
        <row r="65">
          <cell r="A65" t="str">
            <v>64205</v>
          </cell>
          <cell r="B65" t="str">
            <v>Ute Pass BOCES</v>
          </cell>
          <cell r="C65" t="str">
            <v xml:space="preserve"> Woodland Park</v>
          </cell>
          <cell r="D65">
            <v>789205</v>
          </cell>
          <cell r="E65">
            <v>69882</v>
          </cell>
          <cell r="F65">
            <v>859087</v>
          </cell>
          <cell r="G65">
            <v>789205</v>
          </cell>
          <cell r="H65">
            <v>789205</v>
          </cell>
          <cell r="I65">
            <v>0</v>
          </cell>
          <cell r="J65">
            <v>69882</v>
          </cell>
          <cell r="K65">
            <v>0</v>
          </cell>
          <cell r="L65">
            <v>789205</v>
          </cell>
        </row>
        <row r="66">
          <cell r="A66" t="str">
            <v>64233</v>
          </cell>
          <cell r="B66" t="str">
            <v>Colorado River BOCES</v>
          </cell>
          <cell r="C66" t="str">
            <v xml:space="preserve"> Frisco</v>
          </cell>
          <cell r="D66">
            <v>1930138</v>
          </cell>
          <cell r="E66">
            <v>12754</v>
          </cell>
          <cell r="F66">
            <v>1942892</v>
          </cell>
          <cell r="G66">
            <v>1942892</v>
          </cell>
          <cell r="H66">
            <v>1942892</v>
          </cell>
          <cell r="I66">
            <v>0</v>
          </cell>
          <cell r="J66">
            <v>0</v>
          </cell>
          <cell r="K66">
            <v>0</v>
          </cell>
          <cell r="L66">
            <v>1800562</v>
          </cell>
        </row>
        <row r="67">
          <cell r="A67" t="str">
            <v>80010</v>
          </cell>
          <cell r="B67" t="str">
            <v>Charter School Institute</v>
          </cell>
          <cell r="C67"/>
          <cell r="D67">
            <v>2284040</v>
          </cell>
          <cell r="E67">
            <v>384255</v>
          </cell>
          <cell r="F67">
            <v>2668295</v>
          </cell>
          <cell r="G67">
            <v>2416825</v>
          </cell>
          <cell r="H67">
            <v>2193387</v>
          </cell>
          <cell r="I67">
            <v>223438</v>
          </cell>
          <cell r="J67">
            <v>251470</v>
          </cell>
          <cell r="K67">
            <v>90653</v>
          </cell>
          <cell r="L67">
            <v>2212607</v>
          </cell>
        </row>
        <row r="68">
          <cell r="A68" t="str">
            <v>66050</v>
          </cell>
          <cell r="B68" t="str">
            <v>Colorado School for the Deaf and the Blind</v>
          </cell>
          <cell r="C68"/>
          <cell r="D68">
            <v>144266</v>
          </cell>
          <cell r="E68">
            <v>70727</v>
          </cell>
          <cell r="F68">
            <v>214993</v>
          </cell>
          <cell r="G68">
            <v>106871</v>
          </cell>
          <cell r="H68">
            <v>99971</v>
          </cell>
          <cell r="I68">
            <v>6900</v>
          </cell>
          <cell r="J68">
            <v>108122</v>
          </cell>
          <cell r="K68">
            <v>44295</v>
          </cell>
          <cell r="L68">
            <v>71000</v>
          </cell>
        </row>
        <row r="69">
          <cell r="A69" t="str">
            <v>66060</v>
          </cell>
          <cell r="B69" t="str">
            <v>Colorado Mental Health Institute</v>
          </cell>
          <cell r="C69" t="str">
            <v xml:space="preserve"> Pueblo</v>
          </cell>
          <cell r="D69">
            <v>16026</v>
          </cell>
          <cell r="E69">
            <v>0</v>
          </cell>
          <cell r="F69">
            <v>16026</v>
          </cell>
          <cell r="G69">
            <v>16026</v>
          </cell>
          <cell r="H69">
            <v>16026</v>
          </cell>
          <cell r="I69">
            <v>0</v>
          </cell>
          <cell r="J69">
            <v>0</v>
          </cell>
          <cell r="K69">
            <v>0</v>
          </cell>
          <cell r="L69">
            <v>16026</v>
          </cell>
        </row>
        <row r="70">
          <cell r="A70" t="str">
            <v>66070</v>
          </cell>
          <cell r="B70" t="str">
            <v>Department of Corrections</v>
          </cell>
          <cell r="C70"/>
          <cell r="D70">
            <v>51619</v>
          </cell>
          <cell r="E70">
            <v>51341</v>
          </cell>
          <cell r="F70">
            <v>102960</v>
          </cell>
          <cell r="G70">
            <v>30157</v>
          </cell>
          <cell r="H70">
            <v>30157</v>
          </cell>
          <cell r="I70">
            <v>0</v>
          </cell>
          <cell r="J70">
            <v>72803</v>
          </cell>
          <cell r="K70">
            <v>21462</v>
          </cell>
          <cell r="L70">
            <v>51619</v>
          </cell>
        </row>
        <row r="71">
          <cell r="A71" t="str">
            <v>66080</v>
          </cell>
          <cell r="B71" t="str">
            <v>Division of Youth Services</v>
          </cell>
          <cell r="C71"/>
          <cell r="D71">
            <v>142673</v>
          </cell>
          <cell r="E71">
            <v>84066</v>
          </cell>
          <cell r="F71">
            <v>226739</v>
          </cell>
          <cell r="G71">
            <v>154686</v>
          </cell>
          <cell r="H71">
            <v>149564</v>
          </cell>
          <cell r="I71">
            <v>5122</v>
          </cell>
          <cell r="J71">
            <v>72053</v>
          </cell>
          <cell r="K71">
            <v>0</v>
          </cell>
          <cell r="L71">
            <v>142226</v>
          </cell>
        </row>
        <row r="72">
          <cell r="A72"/>
          <cell r="B72"/>
          <cell r="C72"/>
          <cell r="D72">
            <v>154857805</v>
          </cell>
          <cell r="E72">
            <v>17699474</v>
          </cell>
          <cell r="F72">
            <v>172557279</v>
          </cell>
          <cell r="G72">
            <v>155406346</v>
          </cell>
          <cell r="H72">
            <v>151962525</v>
          </cell>
          <cell r="I72">
            <v>3443821</v>
          </cell>
          <cell r="J72">
            <v>17150933</v>
          </cell>
          <cell r="K72">
            <v>5132111</v>
          </cell>
          <cell r="L72">
            <v>151678544</v>
          </cell>
        </row>
        <row r="73">
          <cell r="D73">
            <v>154857805</v>
          </cell>
          <cell r="E73">
            <v>17828834</v>
          </cell>
        </row>
        <row r="74">
          <cell r="D74">
            <v>0</v>
          </cell>
          <cell r="E74">
            <v>129360</v>
          </cell>
        </row>
        <row r="78">
          <cell r="D78"/>
          <cell r="E78"/>
          <cell r="F78"/>
          <cell r="G78"/>
          <cell r="H78"/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Sheet2"/>
      <sheetName val="Distribution Sheet"/>
      <sheetName val="Recon 2"/>
      <sheetName val="Sheet1"/>
      <sheetName val="Sheet3"/>
      <sheetName val="All 53_B Disbursements"/>
      <sheetName val="DB Remaining Balances"/>
      <sheetName val="Alloction Detail"/>
      <sheetName val="Vendor Codes"/>
    </sheetNames>
    <sheetDataSet>
      <sheetData sheetId="0">
        <row r="2">
          <cell r="E2">
            <v>317020</v>
          </cell>
        </row>
        <row r="3">
          <cell r="E3">
            <v>1514335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Allocations"/>
      <sheetName val="2021 Allocations POST TO WEB"/>
      <sheetName val="Mountain Split"/>
      <sheetName val="Durango Split"/>
      <sheetName val="Mountain BOCES Split"/>
      <sheetName val="FY21 to FY20 Allocation Compare"/>
      <sheetName val="AU_District"/>
      <sheetName val="Roaring Fork"/>
      <sheetName val="ReEnvision Dec Count"/>
      <sheetName val="CTRACK20"/>
      <sheetName val="October Public Pupil 2019"/>
      <sheetName val="New America"/>
      <sheetName val="October NonPublic Pupil 2019"/>
      <sheetName val="Eligible Facility 2019"/>
      <sheetName val="DYS Count 2019"/>
      <sheetName val="At Risk 2019"/>
      <sheetName val="DOC Count 2016"/>
      <sheetName val="DOC count history"/>
      <sheetName val="CMHI October 2019"/>
    </sheetNames>
    <sheetDataSet>
      <sheetData sheetId="0">
        <row r="1">
          <cell r="A1"/>
          <cell r="B1" t="str">
            <v>IDEA Part B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</row>
        <row r="2">
          <cell r="A2"/>
          <cell r="B2" t="str">
            <v>Allocation Period:  7/1/2020 - 9/30/2022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</row>
        <row r="3">
          <cell r="A3"/>
          <cell r="B3"/>
          <cell r="C3" t="str">
            <v>A</v>
          </cell>
          <cell r="D3"/>
          <cell r="E3"/>
          <cell r="F3"/>
          <cell r="G3" t="str">
            <v>A</v>
          </cell>
          <cell r="H3" t="str">
            <v>B</v>
          </cell>
          <cell r="I3" t="str">
            <v>C</v>
          </cell>
          <cell r="J3" t="str">
            <v>D</v>
          </cell>
          <cell r="K3" t="str">
            <v>E</v>
          </cell>
          <cell r="L3" t="str">
            <v>F</v>
          </cell>
          <cell r="M3" t="str">
            <v>G</v>
          </cell>
          <cell r="N3" t="str">
            <v>H</v>
          </cell>
          <cell r="O3" t="str">
            <v>I</v>
          </cell>
          <cell r="P3" t="str">
            <v>J</v>
          </cell>
          <cell r="Q3" t="str">
            <v>K</v>
          </cell>
          <cell r="R3" t="str">
            <v>L</v>
          </cell>
        </row>
        <row r="4">
          <cell r="A4"/>
          <cell r="B4"/>
          <cell r="C4"/>
          <cell r="D4"/>
          <cell r="E4"/>
          <cell r="F4"/>
          <cell r="G4"/>
          <cell r="H4" t="str">
            <v>Allocation of Remaining Flow Through Funds</v>
          </cell>
          <cell r="I4"/>
          <cell r="J4"/>
          <cell r="K4"/>
          <cell r="L4"/>
          <cell r="M4"/>
          <cell r="N4" t="str">
            <v>Allocation of Remaining Flow</v>
          </cell>
          <cell r="O4"/>
          <cell r="P4"/>
          <cell r="Q4"/>
          <cell r="R4"/>
        </row>
        <row r="5">
          <cell r="A5"/>
          <cell r="B5"/>
          <cell r="C5"/>
          <cell r="D5" t="str">
            <v>FY09</v>
          </cell>
          <cell r="E5" t="str">
            <v>FY10</v>
          </cell>
          <cell r="F5" t="str">
            <v>FY14</v>
          </cell>
          <cell r="G5" t="str">
            <v>FY21</v>
          </cell>
          <cell r="H5" t="str">
            <v>Based on</v>
          </cell>
          <cell r="I5"/>
          <cell r="J5"/>
          <cell r="K5"/>
          <cell r="L5"/>
          <cell r="M5"/>
          <cell r="N5" t="str">
            <v>Through Funds Based on</v>
          </cell>
          <cell r="O5"/>
          <cell r="P5"/>
          <cell r="Q5"/>
          <cell r="R5" t="str">
            <v>Total Formula</v>
          </cell>
        </row>
        <row r="6">
          <cell r="A6"/>
          <cell r="B6"/>
          <cell r="C6"/>
          <cell r="D6" t="str">
            <v>Adjusted</v>
          </cell>
          <cell r="E6" t="str">
            <v xml:space="preserve">Adjusted </v>
          </cell>
          <cell r="F6" t="str">
            <v xml:space="preserve">Adjusted </v>
          </cell>
          <cell r="G6" t="str">
            <v xml:space="preserve">Adjusted </v>
          </cell>
          <cell r="H6" t="str">
            <v>K-12 Public and Private School Enrollment</v>
          </cell>
          <cell r="I6"/>
          <cell r="J6"/>
          <cell r="K6"/>
          <cell r="L6"/>
          <cell r="M6"/>
          <cell r="N6" t="str">
            <v>Children Living in Poverty</v>
          </cell>
          <cell r="O6"/>
          <cell r="P6"/>
          <cell r="Q6"/>
          <cell r="R6" t="str">
            <v>Allocation of</v>
          </cell>
        </row>
        <row r="7">
          <cell r="A7"/>
          <cell r="B7"/>
          <cell r="C7" t="str">
            <v>Base</v>
          </cell>
          <cell r="D7" t="str">
            <v>Base</v>
          </cell>
          <cell r="E7" t="str">
            <v xml:space="preserve">Base </v>
          </cell>
          <cell r="F7" t="str">
            <v xml:space="preserve">Base </v>
          </cell>
          <cell r="G7" t="str">
            <v xml:space="preserve">Base </v>
          </cell>
          <cell r="H7" t="str">
            <v>2019(Oct Ct)</v>
          </cell>
          <cell r="I7" t="str">
            <v>2019(Oct Ct)</v>
          </cell>
          <cell r="J7" t="str">
            <v>2019(Oct Ct)</v>
          </cell>
          <cell r="K7" t="str">
            <v>Total Public and</v>
          </cell>
          <cell r="L7" t="str">
            <v>Allocation for</v>
          </cell>
          <cell r="M7" t="str">
            <v>Current Year</v>
          </cell>
          <cell r="N7"/>
          <cell r="O7" t="str">
            <v>Allocation for</v>
          </cell>
          <cell r="P7" t="str">
            <v>Current Year</v>
          </cell>
          <cell r="Q7" t="str">
            <v>Total</v>
          </cell>
          <cell r="R7" t="str">
            <v>IDEA Part B</v>
          </cell>
        </row>
        <row r="8">
          <cell r="A8"/>
          <cell r="B8"/>
          <cell r="C8" t="str">
            <v>Allocation</v>
          </cell>
          <cell r="D8" t="str">
            <v>Allocation</v>
          </cell>
          <cell r="E8" t="str">
            <v>Allocation</v>
          </cell>
          <cell r="F8" t="str">
            <v>Allocation</v>
          </cell>
          <cell r="G8" t="str">
            <v>Allocation</v>
          </cell>
          <cell r="H8" t="str">
            <v>Public</v>
          </cell>
          <cell r="I8" t="str">
            <v>Non-Public</v>
          </cell>
          <cell r="J8" t="str">
            <v>Count of</v>
          </cell>
          <cell r="K8" t="str">
            <v>Private School</v>
          </cell>
          <cell r="L8" t="str">
            <v>Relative</v>
          </cell>
          <cell r="M8" t="str">
            <v>Discretionary</v>
          </cell>
          <cell r="N8" t="str">
            <v>Low Income</v>
          </cell>
          <cell r="O8" t="str">
            <v>Children Living</v>
          </cell>
          <cell r="P8" t="str">
            <v>Discretionary</v>
          </cell>
          <cell r="Q8" t="str">
            <v>Allocation of</v>
          </cell>
          <cell r="R8" t="str">
            <v>Funds for</v>
          </cell>
        </row>
        <row r="9">
          <cell r="A9"/>
          <cell r="B9"/>
          <cell r="C9" t="str">
            <v>(FY 99)</v>
          </cell>
          <cell r="D9" t="str">
            <v>CDELA--Statewide</v>
          </cell>
          <cell r="E9" t="str">
            <v>CMHI-Ft Logan</v>
          </cell>
          <cell r="F9" t="str">
            <v>EC BOCES - EAGLE</v>
          </cell>
          <cell r="G9"/>
          <cell r="H9" t="str">
            <v>School</v>
          </cell>
          <cell r="I9" t="str">
            <v>School</v>
          </cell>
          <cell r="J9" t="str">
            <v>Students in</v>
          </cell>
          <cell r="K9" t="str">
            <v>Enrollment</v>
          </cell>
          <cell r="L9" t="str">
            <v>Enrollment</v>
          </cell>
          <cell r="M9" t="str">
            <v>Funding</v>
          </cell>
          <cell r="N9" t="str">
            <v>Count</v>
          </cell>
          <cell r="O9" t="str">
            <v>in Poverty</v>
          </cell>
          <cell r="P9" t="str">
            <v>Funding</v>
          </cell>
          <cell r="Q9" t="str">
            <v>Remaining Funds</v>
          </cell>
          <cell r="R9" t="str">
            <v>2020-2021</v>
          </cell>
        </row>
        <row r="10">
          <cell r="A10" t="str">
            <v/>
          </cell>
          <cell r="B10" t="str">
            <v>ADMINISTRATIVE UNITS</v>
          </cell>
          <cell r="C10"/>
          <cell r="D10"/>
          <cell r="E10" t="str">
            <v>(No Adjustments FY11, FY12 &amp; FY13, FY14)</v>
          </cell>
          <cell r="F10"/>
          <cell r="G10"/>
          <cell r="H10" t="str">
            <v>Enrollment</v>
          </cell>
          <cell r="I10" t="str">
            <v>Enrollment</v>
          </cell>
          <cell r="J10" t="str">
            <v>Eligible Facilities</v>
          </cell>
          <cell r="K10" t="str">
            <v>(B+C+D)</v>
          </cell>
          <cell r="L10" t="str">
            <v>(Total Population)</v>
          </cell>
          <cell r="M10" t="str">
            <v>Supplement</v>
          </cell>
          <cell r="N10"/>
          <cell r="O10"/>
          <cell r="P10" t="str">
            <v>Supplement</v>
          </cell>
          <cell r="Q10" t="str">
            <v xml:space="preserve">(F+H) </v>
          </cell>
          <cell r="R10" t="str">
            <v>(A+I)</v>
          </cell>
        </row>
        <row r="11">
          <cell r="A11" t="str">
            <v>01010</v>
          </cell>
          <cell r="B11" t="str">
            <v>Adams 1, Mapleton</v>
          </cell>
          <cell r="C11">
            <v>297679</v>
          </cell>
          <cell r="D11">
            <v>297643.46514903725</v>
          </cell>
          <cell r="E11">
            <v>297743</v>
          </cell>
          <cell r="F11">
            <v>297743</v>
          </cell>
          <cell r="G11">
            <v>297743</v>
          </cell>
          <cell r="H11">
            <v>8613</v>
          </cell>
          <cell r="I11">
            <v>0</v>
          </cell>
          <cell r="J11">
            <v>0</v>
          </cell>
          <cell r="K11">
            <v>8613</v>
          </cell>
          <cell r="L11">
            <v>949652</v>
          </cell>
          <cell r="M11">
            <v>48026</v>
          </cell>
          <cell r="N11">
            <v>4280</v>
          </cell>
          <cell r="O11">
            <v>247261</v>
          </cell>
          <cell r="P11">
            <v>12505</v>
          </cell>
          <cell r="Q11">
            <v>1257444</v>
          </cell>
          <cell r="R11">
            <v>1555187</v>
          </cell>
        </row>
        <row r="12">
          <cell r="A12" t="str">
            <v>01020</v>
          </cell>
          <cell r="B12" t="str">
            <v>Adams 12, Northglenn</v>
          </cell>
          <cell r="C12">
            <v>1557764.038505747</v>
          </cell>
          <cell r="D12">
            <v>1557578.083457042</v>
          </cell>
          <cell r="E12">
            <v>1558143</v>
          </cell>
          <cell r="F12">
            <v>1558143</v>
          </cell>
          <cell r="G12">
            <v>1558143</v>
          </cell>
          <cell r="H12">
            <v>37507</v>
          </cell>
          <cell r="I12">
            <v>1361</v>
          </cell>
          <cell r="J12">
            <v>38</v>
          </cell>
          <cell r="K12">
            <v>38906</v>
          </cell>
          <cell r="L12">
            <v>4289697</v>
          </cell>
          <cell r="M12">
            <v>216940</v>
          </cell>
          <cell r="N12">
            <v>13543</v>
          </cell>
          <cell r="O12">
            <v>782396</v>
          </cell>
          <cell r="P12">
            <v>39568</v>
          </cell>
          <cell r="Q12">
            <v>5328601</v>
          </cell>
          <cell r="R12">
            <v>6886744</v>
          </cell>
        </row>
        <row r="13">
          <cell r="A13" t="str">
            <v>01030</v>
          </cell>
          <cell r="B13" t="str">
            <v>Adams 14, Commerce City</v>
          </cell>
          <cell r="C13">
            <v>405030</v>
          </cell>
          <cell r="D13">
            <v>404981.65033245395</v>
          </cell>
          <cell r="E13">
            <v>405070</v>
          </cell>
          <cell r="F13">
            <v>405070</v>
          </cell>
          <cell r="G13">
            <v>405070</v>
          </cell>
          <cell r="H13">
            <v>6152</v>
          </cell>
          <cell r="I13">
            <v>0</v>
          </cell>
          <cell r="J13">
            <v>2</v>
          </cell>
          <cell r="K13">
            <v>6154</v>
          </cell>
          <cell r="L13">
            <v>678528</v>
          </cell>
          <cell r="M13">
            <v>34315</v>
          </cell>
          <cell r="N13">
            <v>4727</v>
          </cell>
          <cell r="O13">
            <v>273085</v>
          </cell>
          <cell r="P13">
            <v>13811</v>
          </cell>
          <cell r="Q13">
            <v>999739</v>
          </cell>
          <cell r="R13">
            <v>1404809</v>
          </cell>
        </row>
        <row r="14">
          <cell r="A14" t="str">
            <v>01040</v>
          </cell>
          <cell r="B14" t="str">
            <v>Adams 27J, Brighton</v>
          </cell>
          <cell r="C14">
            <v>240187.25469168901</v>
          </cell>
          <cell r="D14">
            <v>240158.5828058703</v>
          </cell>
          <cell r="E14">
            <v>240357</v>
          </cell>
          <cell r="F14">
            <v>240357</v>
          </cell>
          <cell r="G14">
            <v>240357</v>
          </cell>
          <cell r="H14">
            <v>18532</v>
          </cell>
          <cell r="I14">
            <v>437</v>
          </cell>
          <cell r="J14">
            <v>3</v>
          </cell>
          <cell r="K14">
            <v>18972</v>
          </cell>
          <cell r="L14">
            <v>2091814</v>
          </cell>
          <cell r="M14">
            <v>105788</v>
          </cell>
          <cell r="N14">
            <v>5872</v>
          </cell>
          <cell r="O14">
            <v>339233</v>
          </cell>
          <cell r="P14">
            <v>17156</v>
          </cell>
          <cell r="Q14">
            <v>2553991</v>
          </cell>
          <cell r="R14">
            <v>2794348</v>
          </cell>
        </row>
        <row r="15">
          <cell r="A15" t="str">
            <v>01070</v>
          </cell>
          <cell r="B15" t="str">
            <v>Adams 50, Westminster</v>
          </cell>
          <cell r="C15">
            <v>645662</v>
          </cell>
          <cell r="D15">
            <v>645584.92535603011</v>
          </cell>
          <cell r="E15">
            <v>645722</v>
          </cell>
          <cell r="F15">
            <v>645722</v>
          </cell>
          <cell r="G15">
            <v>645722</v>
          </cell>
          <cell r="H15">
            <v>8441</v>
          </cell>
          <cell r="I15">
            <v>481</v>
          </cell>
          <cell r="J15">
            <v>0</v>
          </cell>
          <cell r="K15">
            <v>8922</v>
          </cell>
          <cell r="L15">
            <v>983722</v>
          </cell>
          <cell r="M15">
            <v>49749</v>
          </cell>
          <cell r="N15">
            <v>6209</v>
          </cell>
          <cell r="O15">
            <v>358702</v>
          </cell>
          <cell r="P15">
            <v>18140</v>
          </cell>
          <cell r="Q15">
            <v>1410313</v>
          </cell>
          <cell r="R15">
            <v>2056035</v>
          </cell>
        </row>
        <row r="16">
          <cell r="A16" t="str">
            <v>03010</v>
          </cell>
          <cell r="B16" t="str">
            <v>Arapahoe 1, Englewood</v>
          </cell>
          <cell r="C16">
            <v>322053</v>
          </cell>
          <cell r="D16">
            <v>322014.55555025005</v>
          </cell>
          <cell r="E16">
            <v>322059</v>
          </cell>
          <cell r="F16">
            <v>322059</v>
          </cell>
          <cell r="G16">
            <v>322059</v>
          </cell>
          <cell r="H16">
            <v>2404</v>
          </cell>
          <cell r="I16">
            <v>276</v>
          </cell>
          <cell r="J16">
            <v>0</v>
          </cell>
          <cell r="K16">
            <v>2680</v>
          </cell>
          <cell r="L16">
            <v>295491</v>
          </cell>
          <cell r="M16">
            <v>14944</v>
          </cell>
          <cell r="N16">
            <v>1366</v>
          </cell>
          <cell r="O16">
            <v>78916</v>
          </cell>
          <cell r="P16">
            <v>3991</v>
          </cell>
          <cell r="Q16">
            <v>393342</v>
          </cell>
          <cell r="R16">
            <v>715401</v>
          </cell>
        </row>
        <row r="17">
          <cell r="A17" t="str">
            <v>03020</v>
          </cell>
          <cell r="B17" t="str">
            <v>Arapahoe 2, Sheridan</v>
          </cell>
          <cell r="C17">
            <v>141060</v>
          </cell>
          <cell r="D17">
            <v>141043.1612371823</v>
          </cell>
          <cell r="E17">
            <v>141063</v>
          </cell>
          <cell r="F17">
            <v>141063</v>
          </cell>
          <cell r="G17">
            <v>141063</v>
          </cell>
          <cell r="H17">
            <v>1197</v>
          </cell>
          <cell r="I17">
            <v>0</v>
          </cell>
          <cell r="J17">
            <v>0</v>
          </cell>
          <cell r="K17">
            <v>1197</v>
          </cell>
          <cell r="L17">
            <v>131979</v>
          </cell>
          <cell r="M17">
            <v>6674</v>
          </cell>
          <cell r="N17">
            <v>1000</v>
          </cell>
          <cell r="O17">
            <v>57771</v>
          </cell>
          <cell r="P17">
            <v>2922</v>
          </cell>
          <cell r="Q17">
            <v>199346</v>
          </cell>
          <cell r="R17">
            <v>340409</v>
          </cell>
        </row>
        <row r="18">
          <cell r="A18" t="str">
            <v>03030</v>
          </cell>
          <cell r="B18" t="str">
            <v>Arapahoe 5, Cherry Creek</v>
          </cell>
          <cell r="C18">
            <v>2378319</v>
          </cell>
          <cell r="D18">
            <v>2378035.0928006112</v>
          </cell>
          <cell r="E18">
            <v>2378775</v>
          </cell>
          <cell r="F18">
            <v>2378775</v>
          </cell>
          <cell r="G18">
            <v>2378775</v>
          </cell>
          <cell r="H18">
            <v>54411</v>
          </cell>
          <cell r="I18">
            <v>4302</v>
          </cell>
          <cell r="J18">
            <v>68</v>
          </cell>
          <cell r="K18">
            <v>58781</v>
          </cell>
          <cell r="L18">
            <v>6481075</v>
          </cell>
          <cell r="M18">
            <v>327764</v>
          </cell>
          <cell r="N18">
            <v>12397</v>
          </cell>
          <cell r="O18">
            <v>716190</v>
          </cell>
          <cell r="P18">
            <v>36219</v>
          </cell>
          <cell r="Q18">
            <v>7561248</v>
          </cell>
          <cell r="R18">
            <v>9940023</v>
          </cell>
        </row>
        <row r="19">
          <cell r="A19" t="str">
            <v>03040</v>
          </cell>
          <cell r="B19" t="str">
            <v>Arapahoe 6, Littleton</v>
          </cell>
          <cell r="C19">
            <v>821988</v>
          </cell>
          <cell r="D19">
            <v>821889.87678313488</v>
          </cell>
          <cell r="E19">
            <v>822107</v>
          </cell>
          <cell r="F19">
            <v>822107</v>
          </cell>
          <cell r="G19">
            <v>822107</v>
          </cell>
          <cell r="H19">
            <v>14390</v>
          </cell>
          <cell r="I19">
            <v>711</v>
          </cell>
          <cell r="J19">
            <v>0</v>
          </cell>
          <cell r="K19">
            <v>15101</v>
          </cell>
          <cell r="L19">
            <v>1665006</v>
          </cell>
          <cell r="M19">
            <v>84203</v>
          </cell>
          <cell r="N19">
            <v>2129</v>
          </cell>
          <cell r="O19">
            <v>122995</v>
          </cell>
          <cell r="P19">
            <v>6220</v>
          </cell>
          <cell r="Q19">
            <v>1878424</v>
          </cell>
          <cell r="R19">
            <v>2700531</v>
          </cell>
        </row>
        <row r="20">
          <cell r="A20" t="str">
            <v>03060</v>
          </cell>
          <cell r="B20" t="str">
            <v>Adams-Arapahoe 28J, Aurora</v>
          </cell>
          <cell r="C20">
            <v>1826524</v>
          </cell>
          <cell r="D20">
            <v>1826305.9622542406</v>
          </cell>
          <cell r="E20">
            <v>1826813</v>
          </cell>
          <cell r="F20">
            <v>1826813</v>
          </cell>
          <cell r="G20">
            <v>1826813</v>
          </cell>
          <cell r="H20">
            <v>38149</v>
          </cell>
          <cell r="I20">
            <v>455</v>
          </cell>
          <cell r="J20">
            <v>127</v>
          </cell>
          <cell r="K20">
            <v>38731</v>
          </cell>
          <cell r="L20">
            <v>4270402</v>
          </cell>
          <cell r="M20">
            <v>215965</v>
          </cell>
          <cell r="N20">
            <v>26590</v>
          </cell>
          <cell r="O20">
            <v>1536138</v>
          </cell>
          <cell r="P20">
            <v>77686</v>
          </cell>
          <cell r="Q20">
            <v>6100191</v>
          </cell>
          <cell r="R20">
            <v>7927004</v>
          </cell>
        </row>
        <row r="21">
          <cell r="A21" t="str">
            <v>07010</v>
          </cell>
          <cell r="B21" t="str">
            <v>Boulder RE1J, Longmont</v>
          </cell>
          <cell r="C21">
            <v>779462</v>
          </cell>
          <cell r="D21">
            <v>779368.95324157516</v>
          </cell>
          <cell r="E21">
            <v>779739</v>
          </cell>
          <cell r="F21">
            <v>779739</v>
          </cell>
          <cell r="G21">
            <v>779739</v>
          </cell>
          <cell r="H21">
            <v>31295</v>
          </cell>
          <cell r="I21">
            <v>856</v>
          </cell>
          <cell r="J21">
            <v>24</v>
          </cell>
          <cell r="K21">
            <v>32175</v>
          </cell>
          <cell r="L21">
            <v>3547551</v>
          </cell>
          <cell r="M21">
            <v>179408</v>
          </cell>
          <cell r="N21">
            <v>7170</v>
          </cell>
          <cell r="O21">
            <v>414220</v>
          </cell>
          <cell r="P21">
            <v>20948</v>
          </cell>
          <cell r="Q21">
            <v>4162127</v>
          </cell>
          <cell r="R21">
            <v>4941866</v>
          </cell>
        </row>
        <row r="22">
          <cell r="A22" t="str">
            <v>07020</v>
          </cell>
          <cell r="B22" t="str">
            <v>Boulder RE2, Boulder</v>
          </cell>
          <cell r="C22">
            <v>1713987</v>
          </cell>
          <cell r="D22">
            <v>1713782.3961394753</v>
          </cell>
          <cell r="E22">
            <v>1714206</v>
          </cell>
          <cell r="F22">
            <v>1714206</v>
          </cell>
          <cell r="G22">
            <v>1714206</v>
          </cell>
          <cell r="H22">
            <v>30112</v>
          </cell>
          <cell r="I22">
            <v>1319</v>
          </cell>
          <cell r="J22">
            <v>51</v>
          </cell>
          <cell r="K22">
            <v>31482</v>
          </cell>
          <cell r="L22">
            <v>3471142</v>
          </cell>
          <cell r="M22">
            <v>175544</v>
          </cell>
          <cell r="N22">
            <v>5332</v>
          </cell>
          <cell r="O22">
            <v>308036</v>
          </cell>
          <cell r="P22">
            <v>15578</v>
          </cell>
          <cell r="Q22">
            <v>3970300</v>
          </cell>
          <cell r="R22">
            <v>5684506</v>
          </cell>
        </row>
        <row r="23">
          <cell r="A23" t="str">
            <v>15010</v>
          </cell>
          <cell r="B23" t="str">
            <v>Delta 50J, Delta</v>
          </cell>
          <cell r="C23">
            <v>304421</v>
          </cell>
          <cell r="D23">
            <v>304384.66033591575</v>
          </cell>
          <cell r="E23">
            <v>304452</v>
          </cell>
          <cell r="F23">
            <v>304452</v>
          </cell>
          <cell r="G23">
            <v>304452</v>
          </cell>
          <cell r="H23">
            <v>4720</v>
          </cell>
          <cell r="I23">
            <v>9</v>
          </cell>
          <cell r="J23">
            <v>0</v>
          </cell>
          <cell r="K23">
            <v>4729</v>
          </cell>
          <cell r="L23">
            <v>521410</v>
          </cell>
          <cell r="M23">
            <v>26369</v>
          </cell>
          <cell r="N23">
            <v>2246</v>
          </cell>
          <cell r="O23">
            <v>129754</v>
          </cell>
          <cell r="P23">
            <v>6562</v>
          </cell>
          <cell r="Q23">
            <v>684095</v>
          </cell>
          <cell r="R23">
            <v>988547</v>
          </cell>
        </row>
        <row r="24">
          <cell r="A24" t="str">
            <v>16010</v>
          </cell>
          <cell r="B24" t="str">
            <v>Denver 1, Denver</v>
          </cell>
          <cell r="C24">
            <v>4214179</v>
          </cell>
          <cell r="D24">
            <v>4213675.940588031</v>
          </cell>
          <cell r="E24">
            <v>4214787</v>
          </cell>
          <cell r="F24">
            <v>4214787</v>
          </cell>
          <cell r="G24">
            <v>4214787</v>
          </cell>
          <cell r="H24">
            <v>87286</v>
          </cell>
          <cell r="I24">
            <v>6760</v>
          </cell>
          <cell r="J24">
            <v>388</v>
          </cell>
          <cell r="K24">
            <v>94434</v>
          </cell>
          <cell r="L24">
            <v>10412102</v>
          </cell>
          <cell r="M24">
            <v>526565</v>
          </cell>
          <cell r="N24">
            <v>47070</v>
          </cell>
          <cell r="O24">
            <v>2719293</v>
          </cell>
          <cell r="P24">
            <v>137521</v>
          </cell>
          <cell r="Q24">
            <v>13795481</v>
          </cell>
          <cell r="R24">
            <v>18010268</v>
          </cell>
        </row>
        <row r="25">
          <cell r="A25" t="str">
            <v>18010</v>
          </cell>
          <cell r="B25" t="str">
            <v>Douglas RE 1, Castle Rock</v>
          </cell>
          <cell r="C25">
            <v>1387785</v>
          </cell>
          <cell r="D25">
            <v>1387619.335868021</v>
          </cell>
          <cell r="E25">
            <v>1388446</v>
          </cell>
          <cell r="F25">
            <v>1388446</v>
          </cell>
          <cell r="G25">
            <v>1388446</v>
          </cell>
          <cell r="H25">
            <v>65528</v>
          </cell>
          <cell r="I25">
            <v>2735</v>
          </cell>
          <cell r="J25">
            <v>0</v>
          </cell>
          <cell r="K25">
            <v>68263</v>
          </cell>
          <cell r="L25">
            <v>7526541</v>
          </cell>
          <cell r="M25">
            <v>380635</v>
          </cell>
          <cell r="N25">
            <v>6299</v>
          </cell>
          <cell r="O25">
            <v>363901</v>
          </cell>
          <cell r="P25">
            <v>18403</v>
          </cell>
          <cell r="Q25">
            <v>8289480</v>
          </cell>
          <cell r="R25">
            <v>9677926</v>
          </cell>
        </row>
        <row r="26">
          <cell r="A26" t="str">
            <v>19010</v>
          </cell>
          <cell r="B26" t="str">
            <v>EAGLE COUNTY RE 50J</v>
          </cell>
          <cell r="C26">
            <v>449833.27784219198</v>
          </cell>
          <cell r="D26">
            <v>449779.57987059769</v>
          </cell>
          <cell r="E26">
            <v>449938.05052785744</v>
          </cell>
          <cell r="F26">
            <v>785931.07659396844</v>
          </cell>
          <cell r="G26">
            <v>259807</v>
          </cell>
          <cell r="H26">
            <v>6523</v>
          </cell>
          <cell r="I26">
            <v>783</v>
          </cell>
          <cell r="J26">
            <v>0</v>
          </cell>
          <cell r="K26">
            <v>7306</v>
          </cell>
          <cell r="L26">
            <v>805545</v>
          </cell>
          <cell r="M26">
            <v>40738</v>
          </cell>
          <cell r="N26">
            <v>1640</v>
          </cell>
          <cell r="O26">
            <v>94745</v>
          </cell>
          <cell r="P26">
            <v>4791</v>
          </cell>
          <cell r="Q26">
            <v>945819</v>
          </cell>
          <cell r="R26">
            <v>1205626</v>
          </cell>
        </row>
        <row r="27">
          <cell r="A27" t="str">
            <v>19205</v>
          </cell>
          <cell r="B27" t="str">
            <v>Elbert, Elizabeth C-1</v>
          </cell>
          <cell r="C27">
            <v>0</v>
          </cell>
          <cell r="D27">
            <v>0</v>
          </cell>
          <cell r="E27">
            <v>0</v>
          </cell>
          <cell r="F27">
            <v>151307</v>
          </cell>
          <cell r="G27">
            <v>151307</v>
          </cell>
          <cell r="H27">
            <v>2226</v>
          </cell>
          <cell r="I27">
            <v>0</v>
          </cell>
          <cell r="J27">
            <v>0</v>
          </cell>
          <cell r="K27">
            <v>2226</v>
          </cell>
          <cell r="L27">
            <v>245434</v>
          </cell>
          <cell r="M27">
            <v>12412</v>
          </cell>
          <cell r="N27">
            <v>342</v>
          </cell>
          <cell r="O27">
            <v>19758</v>
          </cell>
          <cell r="P27">
            <v>999</v>
          </cell>
          <cell r="Q27">
            <v>278603</v>
          </cell>
          <cell r="R27">
            <v>429910</v>
          </cell>
        </row>
        <row r="28">
          <cell r="A28" t="str">
            <v>21020</v>
          </cell>
          <cell r="B28" t="str">
            <v>El Paso 2, Harrison</v>
          </cell>
          <cell r="C28">
            <v>647737</v>
          </cell>
          <cell r="D28">
            <v>647659.67765694566</v>
          </cell>
          <cell r="E28">
            <v>647804</v>
          </cell>
          <cell r="F28">
            <v>647804</v>
          </cell>
          <cell r="G28">
            <v>647804</v>
          </cell>
          <cell r="H28">
            <v>11518</v>
          </cell>
          <cell r="I28">
            <v>29</v>
          </cell>
          <cell r="J28">
            <v>42</v>
          </cell>
          <cell r="K28">
            <v>11589</v>
          </cell>
          <cell r="L28">
            <v>1277780</v>
          </cell>
          <cell r="M28">
            <v>64620</v>
          </cell>
          <cell r="N28">
            <v>7811</v>
          </cell>
          <cell r="O28">
            <v>451251</v>
          </cell>
          <cell r="P28">
            <v>22821</v>
          </cell>
          <cell r="Q28">
            <v>1816472</v>
          </cell>
          <cell r="R28">
            <v>2464276</v>
          </cell>
        </row>
        <row r="29">
          <cell r="A29" t="str">
            <v>21030</v>
          </cell>
          <cell r="B29" t="str">
            <v>El Paso 3, Widefield</v>
          </cell>
          <cell r="C29">
            <v>563204</v>
          </cell>
          <cell r="D29">
            <v>563136.76861921186</v>
          </cell>
          <cell r="E29">
            <v>563255</v>
          </cell>
          <cell r="F29">
            <v>563255</v>
          </cell>
          <cell r="G29">
            <v>563255</v>
          </cell>
          <cell r="H29">
            <v>9246</v>
          </cell>
          <cell r="I29">
            <v>265</v>
          </cell>
          <cell r="J29">
            <v>0</v>
          </cell>
          <cell r="K29">
            <v>9511</v>
          </cell>
          <cell r="L29">
            <v>1048664</v>
          </cell>
          <cell r="M29">
            <v>53033</v>
          </cell>
          <cell r="N29">
            <v>3332</v>
          </cell>
          <cell r="O29">
            <v>192494</v>
          </cell>
          <cell r="P29">
            <v>9735</v>
          </cell>
          <cell r="Q29">
            <v>1303926</v>
          </cell>
          <cell r="R29">
            <v>1867181</v>
          </cell>
        </row>
        <row r="30">
          <cell r="A30" t="str">
            <v>21040</v>
          </cell>
          <cell r="B30" t="str">
            <v>El Paso 8, Fountain</v>
          </cell>
          <cell r="C30">
            <v>298197</v>
          </cell>
          <cell r="D30">
            <v>298161.40331379592</v>
          </cell>
          <cell r="E30">
            <v>298259</v>
          </cell>
          <cell r="F30">
            <v>298259</v>
          </cell>
          <cell r="G30">
            <v>298259</v>
          </cell>
          <cell r="H30">
            <v>8016</v>
          </cell>
          <cell r="I30">
            <v>0</v>
          </cell>
          <cell r="J30">
            <v>0</v>
          </cell>
          <cell r="K30">
            <v>8016</v>
          </cell>
          <cell r="L30">
            <v>883828</v>
          </cell>
          <cell r="M30">
            <v>44697</v>
          </cell>
          <cell r="N30">
            <v>2589</v>
          </cell>
          <cell r="O30">
            <v>149570</v>
          </cell>
          <cell r="P30">
            <v>7564</v>
          </cell>
          <cell r="Q30">
            <v>1085659</v>
          </cell>
          <cell r="R30">
            <v>1383918</v>
          </cell>
        </row>
        <row r="31">
          <cell r="A31" t="str">
            <v>21050</v>
          </cell>
          <cell r="B31" t="str">
            <v>El Paso 11, Colorado Springs</v>
          </cell>
          <cell r="C31">
            <v>1587273.7771607079</v>
          </cell>
          <cell r="D31">
            <v>1587084.2994444144</v>
          </cell>
          <cell r="E31">
            <v>1587503</v>
          </cell>
          <cell r="F31">
            <v>1587503</v>
          </cell>
          <cell r="G31">
            <v>1587503</v>
          </cell>
          <cell r="H31">
            <v>25075</v>
          </cell>
          <cell r="I31">
            <v>2411</v>
          </cell>
          <cell r="J31">
            <v>50</v>
          </cell>
          <cell r="K31">
            <v>27536</v>
          </cell>
          <cell r="L31">
            <v>3036064</v>
          </cell>
          <cell r="M31">
            <v>153541</v>
          </cell>
          <cell r="N31">
            <v>14022</v>
          </cell>
          <cell r="O31">
            <v>810069</v>
          </cell>
          <cell r="P31">
            <v>40967</v>
          </cell>
          <cell r="Q31">
            <v>4040641</v>
          </cell>
          <cell r="R31">
            <v>5628144</v>
          </cell>
        </row>
        <row r="32">
          <cell r="A32" t="str">
            <v>21060</v>
          </cell>
          <cell r="B32" t="str">
            <v>El Paso 12, Cheyenne Mountain</v>
          </cell>
          <cell r="C32">
            <v>101886</v>
          </cell>
          <cell r="D32">
            <v>101873.83755714985</v>
          </cell>
          <cell r="E32">
            <v>101940</v>
          </cell>
          <cell r="F32">
            <v>101940</v>
          </cell>
          <cell r="G32">
            <v>101940</v>
          </cell>
          <cell r="H32">
            <v>5170</v>
          </cell>
          <cell r="I32">
            <v>445</v>
          </cell>
          <cell r="J32">
            <v>0</v>
          </cell>
          <cell r="K32">
            <v>5615</v>
          </cell>
          <cell r="L32">
            <v>619099</v>
          </cell>
          <cell r="M32">
            <v>31309</v>
          </cell>
          <cell r="N32">
            <v>604</v>
          </cell>
          <cell r="O32">
            <v>34894</v>
          </cell>
          <cell r="P32">
            <v>1765</v>
          </cell>
          <cell r="Q32">
            <v>687067</v>
          </cell>
          <cell r="R32">
            <v>789007</v>
          </cell>
        </row>
        <row r="33">
          <cell r="A33" t="str">
            <v>21080</v>
          </cell>
          <cell r="B33" t="str">
            <v>El Paso 20, Academy</v>
          </cell>
          <cell r="C33">
            <v>584467</v>
          </cell>
          <cell r="D33">
            <v>584397.23038999178</v>
          </cell>
          <cell r="E33">
            <v>584702</v>
          </cell>
          <cell r="F33">
            <v>584702</v>
          </cell>
          <cell r="G33">
            <v>584702</v>
          </cell>
          <cell r="H33">
            <v>26241</v>
          </cell>
          <cell r="I33">
            <v>34</v>
          </cell>
          <cell r="J33">
            <v>0</v>
          </cell>
          <cell r="K33">
            <v>26275</v>
          </cell>
          <cell r="L33">
            <v>2897029</v>
          </cell>
          <cell r="M33">
            <v>146510</v>
          </cell>
          <cell r="N33">
            <v>2640</v>
          </cell>
          <cell r="O33">
            <v>152516</v>
          </cell>
          <cell r="P33">
            <v>7713</v>
          </cell>
          <cell r="Q33">
            <v>3203768</v>
          </cell>
          <cell r="R33">
            <v>3788470</v>
          </cell>
        </row>
        <row r="34">
          <cell r="A34" t="str">
            <v>21085</v>
          </cell>
          <cell r="B34" t="str">
            <v>El Paso 38, Lewis-Palmer</v>
          </cell>
          <cell r="C34">
            <v>225577</v>
          </cell>
          <cell r="D34">
            <v>225550.07218488498</v>
          </cell>
          <cell r="E34">
            <v>225628</v>
          </cell>
          <cell r="F34">
            <v>225628</v>
          </cell>
          <cell r="G34">
            <v>225628</v>
          </cell>
          <cell r="H34">
            <v>6511</v>
          </cell>
          <cell r="I34">
            <v>169</v>
          </cell>
          <cell r="J34">
            <v>0</v>
          </cell>
          <cell r="K34">
            <v>6680</v>
          </cell>
          <cell r="L34">
            <v>736523</v>
          </cell>
          <cell r="M34">
            <v>37248</v>
          </cell>
          <cell r="N34">
            <v>558</v>
          </cell>
          <cell r="O34">
            <v>32236</v>
          </cell>
          <cell r="P34">
            <v>1630</v>
          </cell>
          <cell r="Q34">
            <v>807637</v>
          </cell>
          <cell r="R34">
            <v>1033265</v>
          </cell>
        </row>
        <row r="35">
          <cell r="A35" t="str">
            <v>21090</v>
          </cell>
          <cell r="B35" t="str">
            <v>El Paso 49, Falcon</v>
          </cell>
          <cell r="C35">
            <v>293530</v>
          </cell>
          <cell r="D35">
            <v>293494.96042783302</v>
          </cell>
          <cell r="E35">
            <v>293690</v>
          </cell>
          <cell r="F35">
            <v>293690</v>
          </cell>
          <cell r="G35">
            <v>259327.93638773193</v>
          </cell>
          <cell r="H35">
            <v>23497</v>
          </cell>
          <cell r="I35">
            <v>211</v>
          </cell>
          <cell r="J35">
            <v>0</v>
          </cell>
          <cell r="K35">
            <v>23708</v>
          </cell>
          <cell r="L35">
            <v>2613996</v>
          </cell>
          <cell r="M35">
            <v>132196</v>
          </cell>
          <cell r="N35">
            <v>6856</v>
          </cell>
          <cell r="O35">
            <v>396080</v>
          </cell>
          <cell r="P35">
            <v>20031</v>
          </cell>
          <cell r="Q35">
            <v>3162303</v>
          </cell>
          <cell r="R35">
            <v>3421631</v>
          </cell>
        </row>
        <row r="36">
          <cell r="A36" t="str">
            <v>21490</v>
          </cell>
          <cell r="B36" t="str">
            <v>Fort Lupton/Keenesburg</v>
          </cell>
          <cell r="C36">
            <v>253597</v>
          </cell>
          <cell r="D36">
            <v>253566.72735194754</v>
          </cell>
          <cell r="E36">
            <v>253626</v>
          </cell>
          <cell r="F36">
            <v>253626</v>
          </cell>
          <cell r="G36">
            <v>253626</v>
          </cell>
          <cell r="H36">
            <v>4754</v>
          </cell>
          <cell r="I36">
            <v>0</v>
          </cell>
          <cell r="J36">
            <v>0</v>
          </cell>
          <cell r="K36">
            <v>4754</v>
          </cell>
          <cell r="L36">
            <v>524166</v>
          </cell>
          <cell r="M36">
            <v>26508</v>
          </cell>
          <cell r="N36">
            <v>1986</v>
          </cell>
          <cell r="O36">
            <v>114734</v>
          </cell>
          <cell r="P36">
            <v>5802</v>
          </cell>
          <cell r="Q36">
            <v>671210</v>
          </cell>
          <cell r="R36">
            <v>924836</v>
          </cell>
        </row>
        <row r="37">
          <cell r="A37" t="str">
            <v>22010</v>
          </cell>
          <cell r="B37" t="str">
            <v>Fremont RE-1, Canon City</v>
          </cell>
          <cell r="C37">
            <v>264488</v>
          </cell>
          <cell r="D37">
            <v>264456.42726003029</v>
          </cell>
          <cell r="E37">
            <v>264507</v>
          </cell>
          <cell r="F37">
            <v>264507</v>
          </cell>
          <cell r="G37">
            <v>264507</v>
          </cell>
          <cell r="H37">
            <v>3482</v>
          </cell>
          <cell r="I37">
            <v>0</v>
          </cell>
          <cell r="J37">
            <v>0</v>
          </cell>
          <cell r="K37">
            <v>3482</v>
          </cell>
          <cell r="L37">
            <v>383918</v>
          </cell>
          <cell r="M37">
            <v>19416</v>
          </cell>
          <cell r="N37">
            <v>1766</v>
          </cell>
          <cell r="O37">
            <v>102024</v>
          </cell>
          <cell r="P37">
            <v>5160</v>
          </cell>
          <cell r="Q37">
            <v>510518</v>
          </cell>
          <cell r="R37">
            <v>775025</v>
          </cell>
        </row>
        <row r="38">
          <cell r="A38" t="str">
            <v>26011</v>
          </cell>
          <cell r="B38" t="str">
            <v>Gunnison RE1J, Gunnison</v>
          </cell>
          <cell r="C38">
            <v>76753</v>
          </cell>
          <cell r="D38">
            <v>76743.837760084032</v>
          </cell>
          <cell r="E38">
            <v>76769</v>
          </cell>
          <cell r="F38">
            <v>76769</v>
          </cell>
          <cell r="G38">
            <v>76769</v>
          </cell>
          <cell r="H38">
            <v>2105</v>
          </cell>
          <cell r="I38">
            <v>0</v>
          </cell>
          <cell r="J38">
            <v>0</v>
          </cell>
          <cell r="K38">
            <v>2105</v>
          </cell>
          <cell r="L38">
            <v>232093</v>
          </cell>
          <cell r="M38">
            <v>11738</v>
          </cell>
          <cell r="N38">
            <v>409</v>
          </cell>
          <cell r="O38">
            <v>23628</v>
          </cell>
          <cell r="P38">
            <v>1195</v>
          </cell>
          <cell r="Q38">
            <v>268654</v>
          </cell>
          <cell r="R38">
            <v>345423</v>
          </cell>
        </row>
        <row r="39">
          <cell r="A39" t="str">
            <v>30011</v>
          </cell>
          <cell r="B39" t="str">
            <v>Jefferson R-1, Lakewood</v>
          </cell>
          <cell r="C39">
            <v>4238034</v>
          </cell>
          <cell r="D39">
            <v>4237528.0929438584</v>
          </cell>
          <cell r="E39">
            <v>4238688</v>
          </cell>
          <cell r="F39">
            <v>4238688</v>
          </cell>
          <cell r="G39">
            <v>4238688</v>
          </cell>
          <cell r="H39">
            <v>81252</v>
          </cell>
          <cell r="I39">
            <v>4315</v>
          </cell>
          <cell r="J39">
            <v>112</v>
          </cell>
          <cell r="K39">
            <v>85679</v>
          </cell>
          <cell r="L39">
            <v>9446794</v>
          </cell>
          <cell r="M39">
            <v>477747</v>
          </cell>
          <cell r="N39">
            <v>21186</v>
          </cell>
          <cell r="O39">
            <v>1223942</v>
          </cell>
          <cell r="P39">
            <v>61898</v>
          </cell>
          <cell r="Q39">
            <v>11210381</v>
          </cell>
          <cell r="R39">
            <v>15449069</v>
          </cell>
        </row>
        <row r="40">
          <cell r="A40" t="str">
            <v>34010</v>
          </cell>
          <cell r="B40" t="str">
            <v>La Plata 9-R, Durango</v>
          </cell>
          <cell r="C40">
            <v>1187309.3523773006</v>
          </cell>
          <cell r="D40">
            <v>1187167.6196353759</v>
          </cell>
          <cell r="E40">
            <v>1187530</v>
          </cell>
          <cell r="F40">
            <v>1187530</v>
          </cell>
          <cell r="G40">
            <v>247174.1449579832</v>
          </cell>
          <cell r="H40">
            <v>5343</v>
          </cell>
          <cell r="I40">
            <v>282</v>
          </cell>
          <cell r="J40">
            <v>0</v>
          </cell>
          <cell r="K40">
            <v>5625</v>
          </cell>
          <cell r="L40">
            <v>620201</v>
          </cell>
          <cell r="M40">
            <v>31365</v>
          </cell>
          <cell r="N40">
            <v>1612</v>
          </cell>
          <cell r="O40">
            <v>93127</v>
          </cell>
          <cell r="P40">
            <v>4710</v>
          </cell>
          <cell r="Q40">
            <v>749403</v>
          </cell>
          <cell r="R40">
            <v>996577</v>
          </cell>
        </row>
        <row r="41">
          <cell r="A41" t="str">
            <v>35010</v>
          </cell>
          <cell r="B41" t="str">
            <v>Larimer R-1, Fort Collins</v>
          </cell>
          <cell r="C41">
            <v>1187309.3523773006</v>
          </cell>
          <cell r="D41">
            <v>1187167.6196353759</v>
          </cell>
          <cell r="E41">
            <v>1187530</v>
          </cell>
          <cell r="F41">
            <v>1187530</v>
          </cell>
          <cell r="G41">
            <v>1187530</v>
          </cell>
          <cell r="H41">
            <v>29912</v>
          </cell>
          <cell r="I41">
            <v>673</v>
          </cell>
          <cell r="J41">
            <v>10</v>
          </cell>
          <cell r="K41">
            <v>30595</v>
          </cell>
          <cell r="L41">
            <v>3373343</v>
          </cell>
          <cell r="M41">
            <v>170598</v>
          </cell>
          <cell r="N41">
            <v>7716</v>
          </cell>
          <cell r="O41">
            <v>445763</v>
          </cell>
          <cell r="P41">
            <v>22543</v>
          </cell>
          <cell r="Q41">
            <v>4012247</v>
          </cell>
          <cell r="R41">
            <v>5199777</v>
          </cell>
        </row>
        <row r="42">
          <cell r="A42" t="str">
            <v>35020</v>
          </cell>
          <cell r="B42" t="str">
            <v>Larimer R-2J, Loveland</v>
          </cell>
          <cell r="C42">
            <v>867106</v>
          </cell>
          <cell r="D42">
            <v>867002.49090974196</v>
          </cell>
          <cell r="E42">
            <v>867222</v>
          </cell>
          <cell r="F42">
            <v>867222</v>
          </cell>
          <cell r="G42">
            <v>867222</v>
          </cell>
          <cell r="H42">
            <v>15600</v>
          </cell>
          <cell r="I42">
            <v>1684</v>
          </cell>
          <cell r="J42">
            <v>0</v>
          </cell>
          <cell r="K42">
            <v>17284</v>
          </cell>
          <cell r="L42">
            <v>1905699</v>
          </cell>
          <cell r="M42">
            <v>96376</v>
          </cell>
          <cell r="N42">
            <v>4718</v>
          </cell>
          <cell r="O42">
            <v>272565</v>
          </cell>
          <cell r="P42">
            <v>13784</v>
          </cell>
          <cell r="Q42">
            <v>2288424</v>
          </cell>
          <cell r="R42">
            <v>3155646</v>
          </cell>
        </row>
        <row r="43">
          <cell r="A43" t="str">
            <v>35030</v>
          </cell>
          <cell r="B43" t="str">
            <v>Larimer R-3, Estes Park</v>
          </cell>
          <cell r="C43">
            <v>99572</v>
          </cell>
          <cell r="D43">
            <v>99560.113786393849</v>
          </cell>
          <cell r="E43">
            <v>99575</v>
          </cell>
          <cell r="F43">
            <v>99575</v>
          </cell>
          <cell r="G43">
            <v>99575</v>
          </cell>
          <cell r="H43">
            <v>1111</v>
          </cell>
          <cell r="I43">
            <v>0</v>
          </cell>
          <cell r="J43">
            <v>0</v>
          </cell>
          <cell r="K43">
            <v>1111</v>
          </cell>
          <cell r="L43">
            <v>122497</v>
          </cell>
          <cell r="M43">
            <v>6195</v>
          </cell>
          <cell r="N43">
            <v>334</v>
          </cell>
          <cell r="O43">
            <v>19296</v>
          </cell>
          <cell r="P43">
            <v>976</v>
          </cell>
          <cell r="Q43">
            <v>148964</v>
          </cell>
          <cell r="R43">
            <v>248539</v>
          </cell>
        </row>
        <row r="44">
          <cell r="A44" t="str">
            <v>38010</v>
          </cell>
          <cell r="B44" t="str">
            <v>Logan RE-1, Sterling</v>
          </cell>
          <cell r="C44">
            <v>241151</v>
          </cell>
          <cell r="D44">
            <v>241122.21306896181</v>
          </cell>
          <cell r="E44">
            <v>241155</v>
          </cell>
          <cell r="F44">
            <v>241155</v>
          </cell>
          <cell r="G44">
            <v>241155</v>
          </cell>
          <cell r="H44">
            <v>2071</v>
          </cell>
          <cell r="I44">
            <v>0</v>
          </cell>
          <cell r="J44">
            <v>0</v>
          </cell>
          <cell r="K44">
            <v>2071</v>
          </cell>
          <cell r="L44">
            <v>228344</v>
          </cell>
          <cell r="M44">
            <v>11548</v>
          </cell>
          <cell r="N44">
            <v>877</v>
          </cell>
          <cell r="O44">
            <v>50665</v>
          </cell>
          <cell r="P44">
            <v>2562</v>
          </cell>
          <cell r="Q44">
            <v>293119</v>
          </cell>
          <cell r="R44">
            <v>534274</v>
          </cell>
        </row>
        <row r="45">
          <cell r="A45" t="str">
            <v>39031</v>
          </cell>
          <cell r="B45" t="str">
            <v>Mesa 51, Grand Junction</v>
          </cell>
          <cell r="C45">
            <v>1301178</v>
          </cell>
          <cell r="D45">
            <v>1301022.6744099986</v>
          </cell>
          <cell r="E45">
            <v>1301329</v>
          </cell>
          <cell r="F45">
            <v>1301329</v>
          </cell>
          <cell r="G45">
            <v>1301329</v>
          </cell>
          <cell r="H45">
            <v>21628</v>
          </cell>
          <cell r="I45">
            <v>725</v>
          </cell>
          <cell r="J45">
            <v>11</v>
          </cell>
          <cell r="K45">
            <v>22364</v>
          </cell>
          <cell r="L45">
            <v>2465810</v>
          </cell>
          <cell r="M45">
            <v>124702</v>
          </cell>
          <cell r="N45">
            <v>8272</v>
          </cell>
          <cell r="O45">
            <v>477884</v>
          </cell>
          <cell r="P45">
            <v>24168</v>
          </cell>
          <cell r="Q45">
            <v>3092564</v>
          </cell>
          <cell r="R45">
            <v>4393893</v>
          </cell>
        </row>
        <row r="46">
          <cell r="A46" t="str">
            <v>41010</v>
          </cell>
          <cell r="B46" t="str">
            <v>Moffat RE 1, Craig</v>
          </cell>
          <cell r="C46">
            <v>202256</v>
          </cell>
          <cell r="D46">
            <v>202231.85608384761</v>
          </cell>
          <cell r="E46">
            <v>202262</v>
          </cell>
          <cell r="F46">
            <v>202262</v>
          </cell>
          <cell r="G46">
            <v>202262</v>
          </cell>
          <cell r="H46">
            <v>2026</v>
          </cell>
          <cell r="I46">
            <v>39</v>
          </cell>
          <cell r="J46">
            <v>0</v>
          </cell>
          <cell r="K46">
            <v>2065</v>
          </cell>
          <cell r="L46">
            <v>227683</v>
          </cell>
          <cell r="M46">
            <v>11514</v>
          </cell>
          <cell r="N46">
            <v>728</v>
          </cell>
          <cell r="O46">
            <v>42057</v>
          </cell>
          <cell r="P46">
            <v>2127</v>
          </cell>
          <cell r="Q46">
            <v>283381</v>
          </cell>
          <cell r="R46">
            <v>485643</v>
          </cell>
        </row>
        <row r="47">
          <cell r="A47" t="str">
            <v>43010</v>
          </cell>
          <cell r="B47" t="str">
            <v>Montrose RE-1J, Montrose</v>
          </cell>
          <cell r="C47">
            <v>327758</v>
          </cell>
          <cell r="D47">
            <v>327718.87452698423</v>
          </cell>
          <cell r="E47">
            <v>327801</v>
          </cell>
          <cell r="F47">
            <v>327801</v>
          </cell>
          <cell r="G47">
            <v>327801</v>
          </cell>
          <cell r="H47">
            <v>5905</v>
          </cell>
          <cell r="I47">
            <v>252</v>
          </cell>
          <cell r="J47">
            <v>0</v>
          </cell>
          <cell r="K47">
            <v>6157</v>
          </cell>
          <cell r="L47">
            <v>678858</v>
          </cell>
          <cell r="M47">
            <v>34332</v>
          </cell>
          <cell r="N47">
            <v>2430</v>
          </cell>
          <cell r="O47">
            <v>140384</v>
          </cell>
          <cell r="P47">
            <v>7100</v>
          </cell>
          <cell r="Q47">
            <v>860674</v>
          </cell>
          <cell r="R47">
            <v>1188475</v>
          </cell>
        </row>
        <row r="48">
          <cell r="A48" t="str">
            <v>44020</v>
          </cell>
          <cell r="B48" t="str">
            <v>Morgan Re-3, Fort Morgan</v>
          </cell>
          <cell r="C48">
            <v>204849</v>
          </cell>
          <cell r="D48">
            <v>204824.54654952191</v>
          </cell>
          <cell r="E48">
            <v>204866</v>
          </cell>
          <cell r="F48">
            <v>204866</v>
          </cell>
          <cell r="G48">
            <v>204866</v>
          </cell>
          <cell r="H48">
            <v>3260</v>
          </cell>
          <cell r="I48">
            <v>71</v>
          </cell>
          <cell r="J48">
            <v>0</v>
          </cell>
          <cell r="K48">
            <v>3331</v>
          </cell>
          <cell r="L48">
            <v>367269</v>
          </cell>
          <cell r="M48">
            <v>18574</v>
          </cell>
          <cell r="N48">
            <v>1963</v>
          </cell>
          <cell r="O48">
            <v>113405</v>
          </cell>
          <cell r="P48">
            <v>5735</v>
          </cell>
          <cell r="Q48">
            <v>504983</v>
          </cell>
          <cell r="R48">
            <v>709849</v>
          </cell>
        </row>
        <row r="49">
          <cell r="A49" t="str">
            <v>49010</v>
          </cell>
          <cell r="B49" t="str">
            <v>Pitkin, Aspen 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52794.778509883421</v>
          </cell>
          <cell r="H49">
            <v>1629</v>
          </cell>
          <cell r="I49">
            <v>0</v>
          </cell>
          <cell r="J49">
            <v>0</v>
          </cell>
          <cell r="K49">
            <v>1629</v>
          </cell>
          <cell r="L49">
            <v>179610</v>
          </cell>
          <cell r="M49">
            <v>9083</v>
          </cell>
          <cell r="N49">
            <v>46</v>
          </cell>
          <cell r="O49">
            <v>2657</v>
          </cell>
          <cell r="P49">
            <v>134</v>
          </cell>
          <cell r="Q49">
            <v>191484</v>
          </cell>
          <cell r="R49">
            <v>244279</v>
          </cell>
        </row>
        <row r="50">
          <cell r="A50" t="str">
            <v>51010</v>
          </cell>
          <cell r="B50" t="str">
            <v>Pueblo 60, Pueblo (urban)</v>
          </cell>
          <cell r="C50">
            <v>937636</v>
          </cell>
          <cell r="D50">
            <v>937524.07152833312</v>
          </cell>
          <cell r="E50">
            <v>937757</v>
          </cell>
          <cell r="F50">
            <v>937757</v>
          </cell>
          <cell r="G50">
            <v>937757</v>
          </cell>
          <cell r="H50">
            <v>15255</v>
          </cell>
          <cell r="I50">
            <v>140</v>
          </cell>
          <cell r="J50">
            <v>0</v>
          </cell>
          <cell r="K50">
            <v>15395</v>
          </cell>
          <cell r="L50">
            <v>1697422</v>
          </cell>
          <cell r="M50">
            <v>85843</v>
          </cell>
          <cell r="N50">
            <v>10945</v>
          </cell>
          <cell r="O50">
            <v>632306</v>
          </cell>
          <cell r="P50">
            <v>31977</v>
          </cell>
          <cell r="Q50">
            <v>2447548</v>
          </cell>
          <cell r="R50">
            <v>3385305</v>
          </cell>
        </row>
        <row r="51">
          <cell r="A51" t="str">
            <v>51020</v>
          </cell>
          <cell r="B51" t="str">
            <v>Pueblo 70, Pueblo (rural)</v>
          </cell>
          <cell r="C51">
            <v>300790</v>
          </cell>
          <cell r="D51">
            <v>300754.09377947019</v>
          </cell>
          <cell r="E51">
            <v>300871</v>
          </cell>
          <cell r="F51">
            <v>300871</v>
          </cell>
          <cell r="G51">
            <v>300871</v>
          </cell>
          <cell r="H51">
            <v>10238</v>
          </cell>
          <cell r="I51">
            <v>18</v>
          </cell>
          <cell r="J51">
            <v>0</v>
          </cell>
          <cell r="K51">
            <v>10256</v>
          </cell>
          <cell r="L51">
            <v>1130806</v>
          </cell>
          <cell r="M51">
            <v>57188</v>
          </cell>
          <cell r="N51">
            <v>3927</v>
          </cell>
          <cell r="O51">
            <v>226868</v>
          </cell>
          <cell r="P51">
            <v>11473</v>
          </cell>
          <cell r="Q51">
            <v>1426335</v>
          </cell>
          <cell r="R51">
            <v>1727206</v>
          </cell>
        </row>
        <row r="52">
          <cell r="A52" t="str">
            <v>54010</v>
          </cell>
          <cell r="B52" t="str">
            <v>Roaring Fork RE-1</v>
          </cell>
          <cell r="C52">
            <v>300790</v>
          </cell>
          <cell r="D52">
            <v>300754.09377947019</v>
          </cell>
          <cell r="E52">
            <v>300871</v>
          </cell>
          <cell r="F52">
            <v>300871</v>
          </cell>
          <cell r="G52">
            <v>196384.76095174561</v>
          </cell>
          <cell r="H52">
            <v>5440</v>
          </cell>
          <cell r="I52">
            <v>479</v>
          </cell>
          <cell r="J52">
            <v>0</v>
          </cell>
          <cell r="K52">
            <v>5919</v>
          </cell>
          <cell r="L52">
            <v>652617</v>
          </cell>
          <cell r="M52">
            <v>33004</v>
          </cell>
          <cell r="N52">
            <v>1833</v>
          </cell>
          <cell r="O52">
            <v>105895</v>
          </cell>
          <cell r="P52">
            <v>5355</v>
          </cell>
          <cell r="Q52">
            <v>796871</v>
          </cell>
          <cell r="R52">
            <v>993256</v>
          </cell>
        </row>
        <row r="53">
          <cell r="A53" t="str">
            <v>59010</v>
          </cell>
          <cell r="B53" t="str">
            <v>Summit RE-1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134075.94830207806</v>
          </cell>
          <cell r="H53">
            <v>3445</v>
          </cell>
          <cell r="I53">
            <v>76</v>
          </cell>
          <cell r="J53">
            <v>0</v>
          </cell>
          <cell r="K53">
            <v>3521</v>
          </cell>
          <cell r="L53">
            <v>388218</v>
          </cell>
          <cell r="M53">
            <v>19633</v>
          </cell>
          <cell r="N53">
            <v>857</v>
          </cell>
          <cell r="O53">
            <v>49510</v>
          </cell>
          <cell r="P53">
            <v>2504</v>
          </cell>
          <cell r="Q53">
            <v>459865</v>
          </cell>
          <cell r="R53">
            <v>593941</v>
          </cell>
        </row>
        <row r="54">
          <cell r="A54" t="str">
            <v>62040</v>
          </cell>
          <cell r="B54" t="str">
            <v>Weld RE-4, Windsor</v>
          </cell>
          <cell r="C54">
            <v>106832</v>
          </cell>
          <cell r="D54">
            <v>106819.24713803106</v>
          </cell>
          <cell r="E54">
            <v>106876</v>
          </cell>
          <cell r="F54">
            <v>106876</v>
          </cell>
          <cell r="G54">
            <v>106876</v>
          </cell>
          <cell r="H54">
            <v>7113</v>
          </cell>
          <cell r="I54">
            <v>0</v>
          </cell>
          <cell r="J54">
            <v>0</v>
          </cell>
          <cell r="K54">
            <v>7113</v>
          </cell>
          <cell r="L54">
            <v>784265</v>
          </cell>
          <cell r="M54">
            <v>39662</v>
          </cell>
          <cell r="N54">
            <v>774</v>
          </cell>
          <cell r="O54">
            <v>44715</v>
          </cell>
          <cell r="P54">
            <v>2261</v>
          </cell>
          <cell r="Q54">
            <v>870903</v>
          </cell>
          <cell r="R54">
            <v>977779</v>
          </cell>
        </row>
        <row r="55">
          <cell r="A55" t="str">
            <v>62050</v>
          </cell>
          <cell r="B55" t="str">
            <v xml:space="preserve">Weld RE-5J Johnstown-Milliken </v>
          </cell>
          <cell r="C55">
            <v>150587.35136122783</v>
          </cell>
          <cell r="D55">
            <v>150569.37528939376</v>
          </cell>
          <cell r="E55">
            <v>150610</v>
          </cell>
          <cell r="F55">
            <v>150610</v>
          </cell>
          <cell r="G55">
            <v>150610</v>
          </cell>
          <cell r="H55">
            <v>3822</v>
          </cell>
          <cell r="I55">
            <v>0</v>
          </cell>
          <cell r="J55">
            <v>0</v>
          </cell>
          <cell r="K55">
            <v>3822</v>
          </cell>
          <cell r="L55">
            <v>421406</v>
          </cell>
          <cell r="M55">
            <v>21312</v>
          </cell>
          <cell r="N55">
            <v>821</v>
          </cell>
          <cell r="O55">
            <v>47430</v>
          </cell>
          <cell r="P55">
            <v>2399</v>
          </cell>
          <cell r="Q55">
            <v>492547</v>
          </cell>
          <cell r="R55">
            <v>643157</v>
          </cell>
        </row>
        <row r="56">
          <cell r="A56" t="str">
            <v>62060</v>
          </cell>
          <cell r="B56" t="str">
            <v>Weld 6, Greeley</v>
          </cell>
          <cell r="C56">
            <v>824062</v>
          </cell>
          <cell r="D56">
            <v>823963.62920342351</v>
          </cell>
          <cell r="E56">
            <v>824228</v>
          </cell>
          <cell r="F56">
            <v>824228</v>
          </cell>
          <cell r="G56">
            <v>824228</v>
          </cell>
          <cell r="H56">
            <v>22264</v>
          </cell>
          <cell r="I56">
            <v>934</v>
          </cell>
          <cell r="J56">
            <v>16</v>
          </cell>
          <cell r="K56">
            <v>23214</v>
          </cell>
          <cell r="L56">
            <v>2559529</v>
          </cell>
          <cell r="M56">
            <v>129442</v>
          </cell>
          <cell r="N56">
            <v>11538</v>
          </cell>
          <cell r="O56">
            <v>666565</v>
          </cell>
          <cell r="P56">
            <v>33710</v>
          </cell>
          <cell r="Q56">
            <v>3389246</v>
          </cell>
          <cell r="R56">
            <v>4213474</v>
          </cell>
        </row>
        <row r="57">
          <cell r="A57" t="str">
            <v>64203</v>
          </cell>
          <cell r="B57" t="str">
            <v>Centennial BOCES, La Salle</v>
          </cell>
          <cell r="C57">
            <v>397576.6486387722</v>
          </cell>
          <cell r="D57">
            <v>397529.18870053109</v>
          </cell>
          <cell r="E57">
            <v>397637</v>
          </cell>
          <cell r="F57">
            <v>397637</v>
          </cell>
          <cell r="G57">
            <v>397637</v>
          </cell>
          <cell r="H57">
            <v>8621</v>
          </cell>
          <cell r="I57">
            <v>60</v>
          </cell>
          <cell r="J57">
            <v>0</v>
          </cell>
          <cell r="K57">
            <v>8681</v>
          </cell>
          <cell r="L57">
            <v>957150</v>
          </cell>
          <cell r="M57">
            <v>48405</v>
          </cell>
          <cell r="N57">
            <v>3014</v>
          </cell>
          <cell r="O57">
            <v>174123</v>
          </cell>
          <cell r="P57">
            <v>8806</v>
          </cell>
          <cell r="Q57">
            <v>1188484</v>
          </cell>
          <cell r="R57">
            <v>1586121</v>
          </cell>
        </row>
        <row r="58">
          <cell r="A58" t="str">
            <v>64043</v>
          </cell>
          <cell r="B58" t="str">
            <v>East Central BOCES, Limon</v>
          </cell>
          <cell r="C58">
            <v>507409</v>
          </cell>
          <cell r="D58">
            <v>507348.42903868877</v>
          </cell>
          <cell r="E58">
            <v>507460</v>
          </cell>
          <cell r="F58">
            <v>356153</v>
          </cell>
          <cell r="G58">
            <v>356153</v>
          </cell>
          <cell r="H58">
            <v>7497</v>
          </cell>
          <cell r="I58">
            <v>237</v>
          </cell>
          <cell r="J58">
            <v>0</v>
          </cell>
          <cell r="K58">
            <v>7734</v>
          </cell>
          <cell r="L58">
            <v>852735</v>
          </cell>
          <cell r="M58">
            <v>43125</v>
          </cell>
          <cell r="N58">
            <v>2483</v>
          </cell>
          <cell r="O58">
            <v>143446</v>
          </cell>
          <cell r="P58">
            <v>7254</v>
          </cell>
          <cell r="Q58">
            <v>1046560</v>
          </cell>
          <cell r="R58">
            <v>1402713</v>
          </cell>
        </row>
        <row r="59">
          <cell r="A59" t="str">
            <v>64045</v>
          </cell>
          <cell r="B59" t="str">
            <v>Education ReEnvisioned</v>
          </cell>
          <cell r="C59">
            <v>507409</v>
          </cell>
          <cell r="D59">
            <v>507348.42903868877</v>
          </cell>
          <cell r="E59">
            <v>507460</v>
          </cell>
          <cell r="F59">
            <v>356153</v>
          </cell>
          <cell r="G59">
            <v>34362.063612268081</v>
          </cell>
          <cell r="H59">
            <v>2836</v>
          </cell>
          <cell r="I59">
            <v>0</v>
          </cell>
          <cell r="J59">
            <v>0</v>
          </cell>
          <cell r="K59">
            <v>2836</v>
          </cell>
          <cell r="L59">
            <v>312692</v>
          </cell>
          <cell r="M59">
            <v>15814</v>
          </cell>
          <cell r="N59">
            <v>0</v>
          </cell>
          <cell r="O59">
            <v>0</v>
          </cell>
          <cell r="P59">
            <v>0</v>
          </cell>
          <cell r="Q59">
            <v>328506</v>
          </cell>
          <cell r="R59">
            <v>362868</v>
          </cell>
        </row>
        <row r="60">
          <cell r="A60" t="str">
            <v>64093</v>
          </cell>
          <cell r="B60" t="str">
            <v>Mountain BOCES, Leadville</v>
          </cell>
          <cell r="C60">
            <v>242033.20766461222</v>
          </cell>
          <cell r="D60">
            <v>242004.31542175193</v>
          </cell>
          <cell r="E60">
            <v>242089.58070421673</v>
          </cell>
          <cell r="F60">
            <v>223257.92340603156</v>
          </cell>
          <cell r="G60">
            <v>150103.00200133421</v>
          </cell>
          <cell r="H60">
            <v>3859</v>
          </cell>
          <cell r="I60">
            <v>62</v>
          </cell>
          <cell r="J60">
            <v>10</v>
          </cell>
          <cell r="K60">
            <v>3931</v>
          </cell>
          <cell r="L60">
            <v>433424</v>
          </cell>
          <cell r="M60">
            <v>21919</v>
          </cell>
          <cell r="N60">
            <v>1218</v>
          </cell>
          <cell r="O60">
            <v>70365</v>
          </cell>
          <cell r="P60">
            <v>3559</v>
          </cell>
          <cell r="Q60">
            <v>529267</v>
          </cell>
          <cell r="R60">
            <v>679370</v>
          </cell>
        </row>
        <row r="61">
          <cell r="A61" t="str">
            <v>64053</v>
          </cell>
          <cell r="B61" t="str">
            <v>Mount Evans BOCS, Idaho Springs</v>
          </cell>
          <cell r="C61">
            <v>205886</v>
          </cell>
          <cell r="D61">
            <v>205861.42275966622</v>
          </cell>
          <cell r="E61">
            <v>205893</v>
          </cell>
          <cell r="F61">
            <v>205893</v>
          </cell>
          <cell r="G61">
            <v>205893</v>
          </cell>
          <cell r="H61">
            <v>1910</v>
          </cell>
          <cell r="I61">
            <v>0</v>
          </cell>
          <cell r="J61">
            <v>0</v>
          </cell>
          <cell r="K61">
            <v>1910</v>
          </cell>
          <cell r="L61">
            <v>210593</v>
          </cell>
          <cell r="M61">
            <v>10650</v>
          </cell>
          <cell r="N61">
            <v>364</v>
          </cell>
          <cell r="O61">
            <v>21029</v>
          </cell>
          <cell r="P61">
            <v>1063</v>
          </cell>
          <cell r="Q61">
            <v>243335</v>
          </cell>
          <cell r="R61">
            <v>449228</v>
          </cell>
        </row>
        <row r="62">
          <cell r="A62" t="str">
            <v>64103</v>
          </cell>
          <cell r="B62" t="str">
            <v>Northeast Colorado BOCES, Haxtun</v>
          </cell>
          <cell r="C62">
            <v>351911</v>
          </cell>
          <cell r="D62">
            <v>351868.99130964174</v>
          </cell>
          <cell r="E62">
            <v>351943</v>
          </cell>
          <cell r="F62">
            <v>351943</v>
          </cell>
          <cell r="G62">
            <v>351943</v>
          </cell>
          <cell r="H62">
            <v>4708</v>
          </cell>
          <cell r="I62">
            <v>0</v>
          </cell>
          <cell r="J62">
            <v>0</v>
          </cell>
          <cell r="K62">
            <v>4708</v>
          </cell>
          <cell r="L62">
            <v>519095</v>
          </cell>
          <cell r="M62">
            <v>26252</v>
          </cell>
          <cell r="N62">
            <v>1971</v>
          </cell>
          <cell r="O62">
            <v>113867</v>
          </cell>
          <cell r="P62">
            <v>5759</v>
          </cell>
          <cell r="Q62">
            <v>664973</v>
          </cell>
          <cell r="R62">
            <v>1016916</v>
          </cell>
        </row>
        <row r="63">
          <cell r="A63" t="str">
            <v>64123</v>
          </cell>
          <cell r="B63" t="str">
            <v>Northwest Colorado BOCES, Steamboat Springs</v>
          </cell>
          <cell r="C63">
            <v>336574</v>
          </cell>
          <cell r="D63">
            <v>336533.82213415141</v>
          </cell>
          <cell r="E63">
            <v>336602</v>
          </cell>
          <cell r="F63">
            <v>336602</v>
          </cell>
          <cell r="G63">
            <v>336602</v>
          </cell>
          <cell r="H63">
            <v>5191</v>
          </cell>
          <cell r="I63">
            <v>0</v>
          </cell>
          <cell r="J63">
            <v>0</v>
          </cell>
          <cell r="K63">
            <v>5191</v>
          </cell>
          <cell r="L63">
            <v>572349</v>
          </cell>
          <cell r="M63">
            <v>28945</v>
          </cell>
          <cell r="N63">
            <v>983</v>
          </cell>
          <cell r="O63">
            <v>56789</v>
          </cell>
          <cell r="P63">
            <v>2872</v>
          </cell>
          <cell r="Q63">
            <v>660955</v>
          </cell>
          <cell r="R63">
            <v>997557</v>
          </cell>
        </row>
        <row r="64">
          <cell r="A64" t="str">
            <v>64133</v>
          </cell>
          <cell r="B64" t="str">
            <v>Pikes Peak BOCS, Colorado Springs</v>
          </cell>
          <cell r="C64">
            <v>327579.34410339256</v>
          </cell>
          <cell r="D64">
            <v>327540.23995707661</v>
          </cell>
          <cell r="E64">
            <v>327607</v>
          </cell>
          <cell r="F64">
            <v>327607</v>
          </cell>
          <cell r="G64">
            <v>327607</v>
          </cell>
          <cell r="H64">
            <v>4668</v>
          </cell>
          <cell r="I64">
            <v>12</v>
          </cell>
          <cell r="J64">
            <v>0</v>
          </cell>
          <cell r="K64">
            <v>4680</v>
          </cell>
          <cell r="L64">
            <v>516007</v>
          </cell>
          <cell r="M64">
            <v>26096</v>
          </cell>
          <cell r="N64">
            <v>1876</v>
          </cell>
          <cell r="O64">
            <v>108379</v>
          </cell>
          <cell r="P64">
            <v>5481</v>
          </cell>
          <cell r="Q64">
            <v>655963</v>
          </cell>
          <cell r="R64">
            <v>983570</v>
          </cell>
        </row>
        <row r="65">
          <cell r="A65" t="str">
            <v>64213</v>
          </cell>
          <cell r="B65" t="str">
            <v>Rio Blanco BOCS, Rangely</v>
          </cell>
          <cell r="C65">
            <v>92312</v>
          </cell>
          <cell r="D65">
            <v>92300.980434756653</v>
          </cell>
          <cell r="E65">
            <v>92315</v>
          </cell>
          <cell r="F65">
            <v>92315</v>
          </cell>
          <cell r="G65">
            <v>92315</v>
          </cell>
          <cell r="H65">
            <v>1177</v>
          </cell>
          <cell r="I65">
            <v>0</v>
          </cell>
          <cell r="J65">
            <v>0</v>
          </cell>
          <cell r="K65">
            <v>1177</v>
          </cell>
          <cell r="L65">
            <v>129774</v>
          </cell>
          <cell r="M65">
            <v>6563</v>
          </cell>
          <cell r="N65">
            <v>340</v>
          </cell>
          <cell r="O65">
            <v>19642</v>
          </cell>
          <cell r="P65">
            <v>993</v>
          </cell>
          <cell r="Q65">
            <v>156972</v>
          </cell>
          <cell r="R65">
            <v>249287</v>
          </cell>
        </row>
        <row r="66">
          <cell r="A66" t="str">
            <v>64143</v>
          </cell>
          <cell r="B66" t="str">
            <v>San Juan BOCS, Durango</v>
          </cell>
          <cell r="C66">
            <v>718786</v>
          </cell>
          <cell r="D66">
            <v>718700.19632092246</v>
          </cell>
          <cell r="E66">
            <v>718869</v>
          </cell>
          <cell r="F66">
            <v>718869</v>
          </cell>
          <cell r="G66">
            <v>471694.85504201683</v>
          </cell>
          <cell r="H66">
            <v>7941</v>
          </cell>
          <cell r="I66">
            <v>108</v>
          </cell>
          <cell r="J66">
            <v>0</v>
          </cell>
          <cell r="K66">
            <v>8049</v>
          </cell>
          <cell r="L66">
            <v>887467</v>
          </cell>
          <cell r="M66">
            <v>44881</v>
          </cell>
          <cell r="N66">
            <v>3577</v>
          </cell>
          <cell r="O66">
            <v>206648</v>
          </cell>
          <cell r="P66">
            <v>10451</v>
          </cell>
          <cell r="Q66">
            <v>1149447</v>
          </cell>
          <cell r="R66">
            <v>1621142</v>
          </cell>
        </row>
        <row r="67">
          <cell r="A67" t="str">
            <v>64153</v>
          </cell>
          <cell r="B67" t="str">
            <v>San Luis Valley BOCS, Alamosa</v>
          </cell>
          <cell r="C67">
            <v>450148</v>
          </cell>
          <cell r="D67">
            <v>450094.26445906097</v>
          </cell>
          <cell r="E67">
            <v>450197</v>
          </cell>
          <cell r="F67">
            <v>450197</v>
          </cell>
          <cell r="G67">
            <v>450197</v>
          </cell>
          <cell r="H67">
            <v>7436</v>
          </cell>
          <cell r="I67">
            <v>97</v>
          </cell>
          <cell r="J67">
            <v>0</v>
          </cell>
          <cell r="K67">
            <v>7533</v>
          </cell>
          <cell r="L67">
            <v>830573</v>
          </cell>
          <cell r="M67">
            <v>42004</v>
          </cell>
          <cell r="N67">
            <v>4536</v>
          </cell>
          <cell r="O67">
            <v>262050</v>
          </cell>
          <cell r="P67">
            <v>13253</v>
          </cell>
          <cell r="Q67">
            <v>1147880</v>
          </cell>
          <cell r="R67">
            <v>1598077</v>
          </cell>
        </row>
        <row r="68">
          <cell r="A68" t="str">
            <v>64160</v>
          </cell>
          <cell r="B68" t="str">
            <v>Santa Fe Trail BOCES, La Junta</v>
          </cell>
          <cell r="C68">
            <v>292493</v>
          </cell>
          <cell r="D68">
            <v>292458.08421768865</v>
          </cell>
          <cell r="E68">
            <v>292502</v>
          </cell>
          <cell r="F68">
            <v>292502</v>
          </cell>
          <cell r="G68">
            <v>292502</v>
          </cell>
          <cell r="H68">
            <v>5288</v>
          </cell>
          <cell r="I68">
            <v>0</v>
          </cell>
          <cell r="J68">
            <v>0</v>
          </cell>
          <cell r="K68">
            <v>5288</v>
          </cell>
          <cell r="L68">
            <v>583044</v>
          </cell>
          <cell r="M68">
            <v>29486</v>
          </cell>
          <cell r="N68">
            <v>3355</v>
          </cell>
          <cell r="O68">
            <v>193823</v>
          </cell>
          <cell r="P68">
            <v>9802</v>
          </cell>
          <cell r="Q68">
            <v>816155</v>
          </cell>
          <cell r="R68">
            <v>1108657</v>
          </cell>
        </row>
        <row r="69">
          <cell r="A69" t="str">
            <v>64163</v>
          </cell>
          <cell r="B69" t="str">
            <v>South Central BOCS, Pueblo</v>
          </cell>
          <cell r="C69">
            <v>327840.65589660744</v>
          </cell>
          <cell r="D69">
            <v>327801.52055670496</v>
          </cell>
          <cell r="E69">
            <v>327868</v>
          </cell>
          <cell r="F69">
            <v>327868</v>
          </cell>
          <cell r="G69">
            <v>327868</v>
          </cell>
          <cell r="H69">
            <v>4203</v>
          </cell>
          <cell r="I69">
            <v>0</v>
          </cell>
          <cell r="J69">
            <v>0</v>
          </cell>
          <cell r="K69">
            <v>4203</v>
          </cell>
          <cell r="L69">
            <v>463414</v>
          </cell>
          <cell r="M69">
            <v>23436</v>
          </cell>
          <cell r="N69">
            <v>2213</v>
          </cell>
          <cell r="O69">
            <v>127848</v>
          </cell>
          <cell r="P69">
            <v>6466</v>
          </cell>
          <cell r="Q69">
            <v>621164</v>
          </cell>
          <cell r="R69">
            <v>949032</v>
          </cell>
        </row>
        <row r="70">
          <cell r="A70" t="str">
            <v>64193</v>
          </cell>
          <cell r="B70" t="str">
            <v>Southeastern BOCES, Lamar</v>
          </cell>
          <cell r="C70">
            <v>286270</v>
          </cell>
          <cell r="D70">
            <v>286235.8270761958</v>
          </cell>
          <cell r="E70">
            <v>286285</v>
          </cell>
          <cell r="F70">
            <v>286285</v>
          </cell>
          <cell r="G70">
            <v>286285</v>
          </cell>
          <cell r="H70">
            <v>2996</v>
          </cell>
          <cell r="I70">
            <v>0</v>
          </cell>
          <cell r="J70">
            <v>0</v>
          </cell>
          <cell r="K70">
            <v>2996</v>
          </cell>
          <cell r="L70">
            <v>330333</v>
          </cell>
          <cell r="M70">
            <v>16706</v>
          </cell>
          <cell r="N70">
            <v>1609</v>
          </cell>
          <cell r="O70">
            <v>92954</v>
          </cell>
          <cell r="P70">
            <v>4701</v>
          </cell>
          <cell r="Q70">
            <v>444694</v>
          </cell>
          <cell r="R70">
            <v>730979</v>
          </cell>
        </row>
        <row r="71">
          <cell r="A71" t="str">
            <v>64200</v>
          </cell>
          <cell r="B71" t="str">
            <v>Uncompahgre BOCS, Telluride</v>
          </cell>
          <cell r="C71">
            <v>93349</v>
          </cell>
          <cell r="D71">
            <v>93337.856644900967</v>
          </cell>
          <cell r="E71">
            <v>93362</v>
          </cell>
          <cell r="F71">
            <v>93362</v>
          </cell>
          <cell r="G71">
            <v>93362</v>
          </cell>
          <cell r="H71">
            <v>1776</v>
          </cell>
          <cell r="I71">
            <v>2</v>
          </cell>
          <cell r="J71">
            <v>0</v>
          </cell>
          <cell r="K71">
            <v>1778</v>
          </cell>
          <cell r="L71">
            <v>196039</v>
          </cell>
          <cell r="M71">
            <v>9914</v>
          </cell>
          <cell r="N71">
            <v>394</v>
          </cell>
          <cell r="O71">
            <v>22762</v>
          </cell>
          <cell r="P71">
            <v>1151</v>
          </cell>
          <cell r="Q71">
            <v>229866</v>
          </cell>
          <cell r="R71">
            <v>323228</v>
          </cell>
        </row>
        <row r="72">
          <cell r="A72" t="str">
            <v>64205</v>
          </cell>
          <cell r="B72" t="str">
            <v>Ute Pass BOCES, Woodland Park</v>
          </cell>
          <cell r="C72">
            <v>277331</v>
          </cell>
          <cell r="D72">
            <v>277297.89415191411</v>
          </cell>
          <cell r="E72">
            <v>277359</v>
          </cell>
          <cell r="F72">
            <v>277359</v>
          </cell>
          <cell r="G72">
            <v>277359</v>
          </cell>
          <cell r="H72">
            <v>3897</v>
          </cell>
          <cell r="I72">
            <v>106</v>
          </cell>
          <cell r="J72">
            <v>0</v>
          </cell>
          <cell r="K72">
            <v>4003</v>
          </cell>
          <cell r="L72">
            <v>441363</v>
          </cell>
          <cell r="M72">
            <v>22321</v>
          </cell>
          <cell r="N72">
            <v>1164</v>
          </cell>
          <cell r="O72">
            <v>67246</v>
          </cell>
          <cell r="P72">
            <v>3401</v>
          </cell>
          <cell r="Q72">
            <v>534331</v>
          </cell>
          <cell r="R72">
            <v>811690</v>
          </cell>
        </row>
        <row r="73">
          <cell r="A73" t="str">
            <v>64233</v>
          </cell>
          <cell r="B73" t="str">
            <v>Colorado River BOCES</v>
          </cell>
          <cell r="C73">
            <v>277331</v>
          </cell>
          <cell r="D73">
            <v>277297.89415191411</v>
          </cell>
          <cell r="E73">
            <v>277359</v>
          </cell>
          <cell r="F73">
            <v>277359</v>
          </cell>
          <cell r="G73">
            <v>216023.23704692017</v>
          </cell>
          <cell r="H73">
            <v>5940</v>
          </cell>
          <cell r="I73">
            <v>98</v>
          </cell>
          <cell r="J73">
            <v>0</v>
          </cell>
          <cell r="K73">
            <v>6038</v>
          </cell>
          <cell r="L73">
            <v>665738</v>
          </cell>
          <cell r="M73">
            <v>33668</v>
          </cell>
          <cell r="N73">
            <v>2284</v>
          </cell>
          <cell r="O73">
            <v>131950</v>
          </cell>
          <cell r="P73">
            <v>6673</v>
          </cell>
          <cell r="Q73">
            <v>838029</v>
          </cell>
          <cell r="R73">
            <v>1054052</v>
          </cell>
        </row>
        <row r="74">
          <cell r="A74" t="str">
            <v>80010</v>
          </cell>
          <cell r="B74" t="str">
            <v>Charter School Institute</v>
          </cell>
          <cell r="C74">
            <v>64388.669055757702</v>
          </cell>
          <cell r="D74">
            <v>68674.32592161154</v>
          </cell>
          <cell r="E74">
            <v>68791</v>
          </cell>
          <cell r="F74">
            <v>68791</v>
          </cell>
          <cell r="G74">
            <v>68791</v>
          </cell>
          <cell r="H74">
            <v>17994</v>
          </cell>
          <cell r="I74">
            <v>0</v>
          </cell>
          <cell r="J74">
            <v>0</v>
          </cell>
          <cell r="K74">
            <v>17994</v>
          </cell>
          <cell r="L74">
            <v>1983980</v>
          </cell>
          <cell r="M74">
            <v>100336</v>
          </cell>
          <cell r="N74">
            <v>5032</v>
          </cell>
          <cell r="O74">
            <v>290702</v>
          </cell>
          <cell r="P74">
            <v>14701</v>
          </cell>
          <cell r="Q74">
            <v>2389719</v>
          </cell>
          <cell r="R74">
            <v>2458510</v>
          </cell>
        </row>
        <row r="75">
          <cell r="A75"/>
          <cell r="B75" t="str">
            <v xml:space="preserve">     Total Administrative Units</v>
          </cell>
          <cell r="C75">
            <v>40616490.929675311</v>
          </cell>
          <cell r="D75">
            <v>40615935.758299798</v>
          </cell>
          <cell r="E75">
            <v>40627872.631232075</v>
          </cell>
          <cell r="F75">
            <v>40793727</v>
          </cell>
          <cell r="G75">
            <v>38671813.726811968</v>
          </cell>
          <cell r="H75">
            <v>878353</v>
          </cell>
          <cell r="I75">
            <v>34519</v>
          </cell>
          <cell r="J75">
            <v>952</v>
          </cell>
          <cell r="K75">
            <v>913824</v>
          </cell>
          <cell r="L75">
            <v>100756392</v>
          </cell>
          <cell r="M75">
            <v>5095494</v>
          </cell>
          <cell r="N75">
            <v>307775</v>
          </cell>
          <cell r="O75">
            <v>17780547</v>
          </cell>
          <cell r="P75">
            <v>899205</v>
          </cell>
          <cell r="Q75">
            <v>124531638</v>
          </cell>
          <cell r="R75">
            <v>163203452</v>
          </cell>
        </row>
        <row r="76">
          <cell r="A76"/>
          <cell r="B76" t="str">
            <v>STATE OPERATED PROGRAMS</v>
          </cell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</row>
        <row r="77">
          <cell r="A77" t="str">
            <v>66050</v>
          </cell>
          <cell r="B77" t="str">
            <v>Colorado School for the Deaf and the Blind</v>
          </cell>
          <cell r="C77">
            <v>118242</v>
          </cell>
          <cell r="D77">
            <v>118227.88509149944</v>
          </cell>
          <cell r="E77">
            <v>118230</v>
          </cell>
          <cell r="F77">
            <v>118230</v>
          </cell>
          <cell r="G77">
            <v>118230</v>
          </cell>
          <cell r="H77">
            <v>184</v>
          </cell>
          <cell r="I77">
            <v>0</v>
          </cell>
          <cell r="J77">
            <v>0</v>
          </cell>
          <cell r="K77">
            <v>184</v>
          </cell>
          <cell r="L77">
            <v>20287</v>
          </cell>
          <cell r="M77">
            <v>1026</v>
          </cell>
          <cell r="N77">
            <v>62</v>
          </cell>
          <cell r="O77">
            <v>3582</v>
          </cell>
          <cell r="P77">
            <v>181</v>
          </cell>
          <cell r="Q77">
            <v>25076</v>
          </cell>
          <cell r="R77">
            <v>143306</v>
          </cell>
        </row>
        <row r="78">
          <cell r="A78" t="str">
            <v>66060</v>
          </cell>
          <cell r="B78" t="str">
            <v>Colorado Mental Health Institute, Pueblo</v>
          </cell>
          <cell r="C78">
            <v>13484</v>
          </cell>
          <cell r="D78">
            <v>13482.390373757027</v>
          </cell>
          <cell r="E78">
            <v>13483</v>
          </cell>
          <cell r="F78">
            <v>13483</v>
          </cell>
          <cell r="G78">
            <v>13483</v>
          </cell>
          <cell r="H78">
            <v>0</v>
          </cell>
          <cell r="I78">
            <v>0</v>
          </cell>
          <cell r="J78">
            <v>19</v>
          </cell>
          <cell r="K78">
            <v>19</v>
          </cell>
          <cell r="L78">
            <v>2095</v>
          </cell>
          <cell r="M78">
            <v>106</v>
          </cell>
          <cell r="N78">
            <v>6</v>
          </cell>
          <cell r="O78">
            <v>347</v>
          </cell>
          <cell r="P78">
            <v>18</v>
          </cell>
          <cell r="Q78">
            <v>2566</v>
          </cell>
          <cell r="R78">
            <v>16049</v>
          </cell>
        </row>
        <row r="79">
          <cell r="A79" t="str">
            <v>66070</v>
          </cell>
          <cell r="B79" t="str">
            <v>Department of Corrections</v>
          </cell>
          <cell r="C79">
            <v>15040</v>
          </cell>
          <cell r="D79">
            <v>15038.204629286984</v>
          </cell>
          <cell r="E79">
            <v>15041</v>
          </cell>
          <cell r="F79">
            <v>15041</v>
          </cell>
          <cell r="G79">
            <v>15041</v>
          </cell>
          <cell r="H79">
            <v>260</v>
          </cell>
          <cell r="I79">
            <v>0</v>
          </cell>
          <cell r="J79">
            <v>0</v>
          </cell>
          <cell r="K79">
            <v>260</v>
          </cell>
          <cell r="L79">
            <v>28667</v>
          </cell>
          <cell r="M79">
            <v>1450</v>
          </cell>
          <cell r="N79">
            <v>88</v>
          </cell>
          <cell r="O79">
            <v>5084</v>
          </cell>
          <cell r="P79">
            <v>257</v>
          </cell>
          <cell r="Q79">
            <v>35458</v>
          </cell>
          <cell r="R79">
            <v>50499</v>
          </cell>
        </row>
        <row r="80">
          <cell r="A80" t="str">
            <v>66080</v>
          </cell>
          <cell r="B80" t="str">
            <v>Division of Youth Services</v>
          </cell>
          <cell r="C80">
            <v>95942</v>
          </cell>
          <cell r="D80">
            <v>95930.547110575251</v>
          </cell>
          <cell r="E80">
            <v>95936</v>
          </cell>
          <cell r="F80">
            <v>95936</v>
          </cell>
          <cell r="G80">
            <v>95936</v>
          </cell>
          <cell r="H80">
            <v>0</v>
          </cell>
          <cell r="I80">
            <v>0</v>
          </cell>
          <cell r="J80">
            <v>345</v>
          </cell>
          <cell r="K80">
            <v>345</v>
          </cell>
          <cell r="L80">
            <v>38039</v>
          </cell>
          <cell r="M80">
            <v>1924</v>
          </cell>
          <cell r="N80">
            <v>116</v>
          </cell>
          <cell r="O80">
            <v>6701</v>
          </cell>
          <cell r="P80">
            <v>339</v>
          </cell>
          <cell r="Q80">
            <v>47003</v>
          </cell>
          <cell r="R80">
            <v>142939</v>
          </cell>
        </row>
        <row r="81">
          <cell r="A81"/>
          <cell r="B81" t="str">
            <v xml:space="preserve">     Total State Operated Programs</v>
          </cell>
          <cell r="C81">
            <v>242708</v>
          </cell>
          <cell r="D81">
            <v>242679.02720511871</v>
          </cell>
          <cell r="E81">
            <v>242690</v>
          </cell>
          <cell r="F81">
            <v>242690</v>
          </cell>
          <cell r="G81">
            <v>242690</v>
          </cell>
          <cell r="H81">
            <v>444</v>
          </cell>
          <cell r="I81">
            <v>0</v>
          </cell>
          <cell r="J81">
            <v>364</v>
          </cell>
          <cell r="K81">
            <v>808</v>
          </cell>
          <cell r="L81">
            <v>89088</v>
          </cell>
          <cell r="M81">
            <v>4506</v>
          </cell>
          <cell r="N81">
            <v>272</v>
          </cell>
          <cell r="O81">
            <v>15714</v>
          </cell>
          <cell r="P81">
            <v>795</v>
          </cell>
          <cell r="Q81">
            <v>110103</v>
          </cell>
          <cell r="R81">
            <v>352793</v>
          </cell>
        </row>
        <row r="82">
          <cell r="A82"/>
          <cell r="B82"/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</row>
        <row r="83">
          <cell r="A83"/>
          <cell r="B83" t="str">
            <v xml:space="preserve">     GRAND TOTAL</v>
          </cell>
          <cell r="C83">
            <v>40859198.929675311</v>
          </cell>
          <cell r="D83">
            <v>40858614.785504915</v>
          </cell>
          <cell r="E83">
            <v>40870562.631232075</v>
          </cell>
          <cell r="F83">
            <v>41036417</v>
          </cell>
          <cell r="G83">
            <v>38914503.726811968</v>
          </cell>
          <cell r="H83">
            <v>878797</v>
          </cell>
          <cell r="I83">
            <v>34519</v>
          </cell>
          <cell r="J83">
            <v>1316</v>
          </cell>
          <cell r="K83">
            <v>914632</v>
          </cell>
          <cell r="L83">
            <v>100845480</v>
          </cell>
          <cell r="M83">
            <v>5100000</v>
          </cell>
          <cell r="N83">
            <v>308047</v>
          </cell>
          <cell r="O83">
            <v>17796261</v>
          </cell>
          <cell r="P83">
            <v>900000</v>
          </cell>
          <cell r="Q83">
            <v>124641741</v>
          </cell>
          <cell r="R83">
            <v>163556245</v>
          </cell>
        </row>
        <row r="84">
          <cell r="A84"/>
          <cell r="B84"/>
          <cell r="C84">
            <v>38914504</v>
          </cell>
          <cell r="D84">
            <v>38914504</v>
          </cell>
          <cell r="E84">
            <v>38914504</v>
          </cell>
          <cell r="F84">
            <v>38914504</v>
          </cell>
          <cell r="G84">
            <v>38914504</v>
          </cell>
          <cell r="H84">
            <v>878797</v>
          </cell>
          <cell r="I84">
            <v>34519</v>
          </cell>
          <cell r="J84">
            <v>952</v>
          </cell>
          <cell r="K84"/>
          <cell r="L84">
            <v>100845479.84999999</v>
          </cell>
          <cell r="M84">
            <v>5100000</v>
          </cell>
          <cell r="N84">
            <v>307775.39999999985</v>
          </cell>
          <cell r="O84">
            <v>17796261.149999999</v>
          </cell>
          <cell r="P84">
            <v>900000</v>
          </cell>
          <cell r="Q84">
            <v>124641741</v>
          </cell>
          <cell r="R84">
            <v>163556245</v>
          </cell>
        </row>
        <row r="85">
          <cell r="A85"/>
          <cell r="B85"/>
          <cell r="C85">
            <v>-1944694.9296753109</v>
          </cell>
          <cell r="D85">
            <v>-1944110.7855049148</v>
          </cell>
          <cell r="E85">
            <v>-1956058.6312320754</v>
          </cell>
          <cell r="F85">
            <v>-2121913</v>
          </cell>
          <cell r="G85">
            <v>0.2731880322098732</v>
          </cell>
          <cell r="H85">
            <v>0</v>
          </cell>
          <cell r="I85">
            <v>0</v>
          </cell>
          <cell r="J85">
            <v>0</v>
          </cell>
          <cell r="K85"/>
          <cell r="L85">
            <v>-0.15000000596046448</v>
          </cell>
          <cell r="M85">
            <v>0</v>
          </cell>
          <cell r="N85">
            <v>0.39999999984866008</v>
          </cell>
          <cell r="O85">
            <v>0.14999999850988388</v>
          </cell>
          <cell r="P85">
            <v>0</v>
          </cell>
          <cell r="Q85">
            <v>0</v>
          </cell>
          <cell r="R85">
            <v>0</v>
          </cell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</row>
        <row r="87">
          <cell r="A87"/>
          <cell r="B87"/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</row>
        <row r="89">
          <cell r="A89"/>
          <cell r="B89"/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</row>
        <row r="90">
          <cell r="A90"/>
          <cell r="B90"/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</row>
        <row r="91">
          <cell r="A91"/>
          <cell r="B91" t="str">
            <v>Centennial BOCES, La Salle</v>
          </cell>
          <cell r="C91">
            <v>548164</v>
          </cell>
          <cell r="D91">
            <v>548098.56398992485</v>
          </cell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</row>
        <row r="92">
          <cell r="A92"/>
          <cell r="B92" t="str">
            <v>Per Pupil Centennial Base</v>
          </cell>
          <cell r="C92">
            <v>43.84259777653363</v>
          </cell>
          <cell r="D92">
            <v>43.837364151797559</v>
          </cell>
          <cell r="E92"/>
          <cell r="F92"/>
          <cell r="G92"/>
          <cell r="H92"/>
          <cell r="I92">
            <v>0</v>
          </cell>
          <cell r="J92"/>
          <cell r="K92"/>
          <cell r="L92"/>
          <cell r="M92"/>
          <cell r="N92"/>
          <cell r="O92"/>
          <cell r="P92"/>
          <cell r="Q92"/>
          <cell r="R92"/>
        </row>
        <row r="93">
          <cell r="A93"/>
          <cell r="B93" t="str">
            <v>JOHNSTOWN-MILLIKEN RE-5J Base</v>
          </cell>
          <cell r="C93">
            <v>167566.40870191154</v>
          </cell>
          <cell r="D93">
            <v>167546.40578817026</v>
          </cell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</row>
        <row r="94">
          <cell r="A94"/>
          <cell r="B94" t="str">
            <v>Centennial BOCES, La Salle Adj Base</v>
          </cell>
          <cell r="C94">
            <v>380597.59129808843</v>
          </cell>
          <cell r="D94">
            <v>380552.15820175456</v>
          </cell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</row>
        <row r="95">
          <cell r="A95"/>
          <cell r="B95"/>
          <cell r="C95" t="str">
            <v>Base</v>
          </cell>
          <cell r="D95" t="str">
            <v>Adj CDELA Base</v>
          </cell>
          <cell r="E95"/>
          <cell r="F95"/>
          <cell r="G95"/>
          <cell r="H95" t="str">
            <v>Per Pupil Base</v>
          </cell>
          <cell r="I95" t="str">
            <v>Per Pupil Adj Base</v>
          </cell>
          <cell r="J95"/>
          <cell r="K95"/>
          <cell r="L95"/>
          <cell r="M95"/>
          <cell r="N95"/>
          <cell r="O95"/>
          <cell r="P95"/>
          <cell r="Q95"/>
        </row>
        <row r="96">
          <cell r="A96"/>
          <cell r="B96" t="str">
            <v>South Central BOCS, Pueblo</v>
          </cell>
          <cell r="C96">
            <v>430441</v>
          </cell>
          <cell r="D96">
            <v>430389.61694381107</v>
          </cell>
          <cell r="E96"/>
          <cell r="F96"/>
          <cell r="G96"/>
          <cell r="H96">
            <v>102.41280038068047</v>
          </cell>
          <cell r="I96">
            <v>102.40057505206069</v>
          </cell>
          <cell r="J96"/>
          <cell r="K96"/>
          <cell r="L96"/>
          <cell r="M96"/>
          <cell r="N96"/>
          <cell r="O96"/>
          <cell r="P96"/>
          <cell r="Q96"/>
        </row>
        <row r="97">
          <cell r="A97"/>
          <cell r="B97" t="str">
            <v>Pikes Peak BOCS, Colorado Springs</v>
          </cell>
          <cell r="C97">
            <v>224979</v>
          </cell>
          <cell r="D97">
            <v>224952.1435699705</v>
          </cell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</row>
        <row r="98">
          <cell r="A98"/>
          <cell r="B98" t="str">
            <v>Florence/Fremont Pupil Count 1623</v>
          </cell>
          <cell r="C98">
            <v>166215.97501784441</v>
          </cell>
          <cell r="D98">
            <v>166196.1333094945</v>
          </cell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</row>
        <row r="99">
          <cell r="A99"/>
          <cell r="B99"/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</row>
        <row r="100">
          <cell r="A100"/>
          <cell r="B100" t="str">
            <v>New SC BOCS Base</v>
          </cell>
          <cell r="C100">
            <v>264225.02498215559</v>
          </cell>
          <cell r="D100">
            <v>264193.4836343166</v>
          </cell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</row>
        <row r="101">
          <cell r="A101"/>
          <cell r="B101" t="str">
            <v>New Pikes Peak BOCS Base</v>
          </cell>
          <cell r="C101">
            <v>391194.97501784441</v>
          </cell>
          <cell r="D101">
            <v>391148.27687946497</v>
          </cell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</row>
        <row r="102">
          <cell r="A102"/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</row>
        <row r="103">
          <cell r="A103"/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</row>
        <row r="104">
          <cell r="A104"/>
          <cell r="B104" t="str">
            <v>Colorado Mental Health Institute, Fort Logan</v>
          </cell>
          <cell r="C104">
            <v>11409</v>
          </cell>
          <cell r="D104">
            <v>11407.638072841435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</row>
        <row r="105">
          <cell r="A105"/>
          <cell r="B105" t="str">
            <v>Per Pupil Adjustment for Fort Logan</v>
          </cell>
          <cell r="C105">
            <v>1.2473869272013225E-2</v>
          </cell>
          <cell r="D105">
            <v>1.2472380228158905E-2</v>
          </cell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</row>
        <row r="108">
          <cell r="A108"/>
          <cell r="B108" t="str">
            <v>Mountain BOCES</v>
          </cell>
          <cell r="F108"/>
          <cell r="G108">
            <v>1008954</v>
          </cell>
          <cell r="H108">
            <v>1009189</v>
          </cell>
          <cell r="I108"/>
          <cell r="J108"/>
          <cell r="K108"/>
          <cell r="L108"/>
          <cell r="M108"/>
          <cell r="N108"/>
          <cell r="O108"/>
          <cell r="P108"/>
          <cell r="Q108"/>
        </row>
        <row r="109">
          <cell r="A109"/>
          <cell r="B109"/>
          <cell r="F109"/>
          <cell r="G109">
            <v>61.570391163727344</v>
          </cell>
          <cell r="H109">
            <v>61.584731799597243</v>
          </cell>
          <cell r="I109"/>
          <cell r="J109"/>
          <cell r="K109"/>
          <cell r="L109"/>
          <cell r="M109"/>
          <cell r="N109"/>
          <cell r="O109"/>
          <cell r="P109"/>
          <cell r="Q109"/>
        </row>
        <row r="110">
          <cell r="A110"/>
          <cell r="B110" t="str">
            <v>EAGLE</v>
          </cell>
          <cell r="F110"/>
          <cell r="G110">
            <v>449833.27784219198</v>
          </cell>
          <cell r="H110">
            <v>449938.05052785744</v>
          </cell>
          <cell r="I110"/>
          <cell r="J110"/>
          <cell r="K110"/>
          <cell r="L110"/>
          <cell r="M110"/>
          <cell r="N110"/>
          <cell r="O110"/>
          <cell r="P110"/>
          <cell r="Q110"/>
        </row>
        <row r="111">
          <cell r="A111"/>
          <cell r="B111" t="str">
            <v>Aspen</v>
          </cell>
          <cell r="F111"/>
          <cell r="G111">
            <v>100298.16720571184</v>
          </cell>
          <cell r="H111">
            <v>100321.52810154391</v>
          </cell>
          <cell r="I111"/>
          <cell r="J111"/>
          <cell r="K111"/>
          <cell r="L111"/>
          <cell r="M111"/>
          <cell r="N111"/>
          <cell r="O111"/>
          <cell r="P111"/>
          <cell r="Q111"/>
        </row>
        <row r="112">
          <cell r="A112"/>
          <cell r="B112" t="str">
            <v>Summit</v>
          </cell>
          <cell r="F112"/>
          <cell r="G112">
            <v>216789.34728748398</v>
          </cell>
          <cell r="H112">
            <v>216839.8406663819</v>
          </cell>
          <cell r="I112"/>
          <cell r="J112"/>
          <cell r="K112"/>
          <cell r="L112"/>
          <cell r="M112"/>
          <cell r="N112"/>
          <cell r="O112"/>
          <cell r="P112"/>
          <cell r="Q112"/>
        </row>
        <row r="113">
          <cell r="A113"/>
          <cell r="B113" t="str">
            <v>Mountain BOCES</v>
          </cell>
          <cell r="F113"/>
          <cell r="G113">
            <v>242033.20766461222</v>
          </cell>
          <cell r="H113">
            <v>242089.58070421673</v>
          </cell>
          <cell r="I113"/>
          <cell r="J113"/>
          <cell r="K113"/>
          <cell r="L113"/>
          <cell r="M113"/>
          <cell r="N113"/>
          <cell r="O113"/>
          <cell r="P113"/>
          <cell r="Q113"/>
        </row>
        <row r="114">
          <cell r="A114"/>
          <cell r="B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</row>
        <row r="115">
          <cell r="A115"/>
          <cell r="B115"/>
          <cell r="D115">
            <v>36549</v>
          </cell>
          <cell r="F115"/>
          <cell r="G115"/>
          <cell r="H115"/>
          <cell r="I115"/>
          <cell r="J115"/>
          <cell r="K115"/>
          <cell r="L115" t="str">
            <v>Statewide Sped Count</v>
          </cell>
          <cell r="M115"/>
          <cell r="N115">
            <v>83771</v>
          </cell>
          <cell r="O115" t="str">
            <v>Statewide Sped Count</v>
          </cell>
          <cell r="P115"/>
          <cell r="Q115"/>
        </row>
        <row r="116">
          <cell r="A116"/>
          <cell r="B116"/>
          <cell r="F116"/>
          <cell r="G116"/>
          <cell r="H116"/>
          <cell r="I116"/>
          <cell r="J116"/>
          <cell r="K116"/>
          <cell r="L116" t="str">
            <v>Statewide Student Count</v>
          </cell>
          <cell r="M116"/>
          <cell r="N116">
            <v>914632</v>
          </cell>
          <cell r="O116" t="str">
            <v>Statewide Student Count</v>
          </cell>
          <cell r="P116"/>
          <cell r="Q116"/>
        </row>
        <row r="117">
          <cell r="A117"/>
          <cell r="B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</row>
        <row r="118">
          <cell r="A118"/>
          <cell r="B118"/>
          <cell r="F118"/>
          <cell r="G118"/>
          <cell r="H118">
            <v>749382</v>
          </cell>
          <cell r="I118"/>
          <cell r="J118"/>
          <cell r="K118"/>
          <cell r="L118" t="str">
            <v>Statewide Base</v>
          </cell>
          <cell r="M118"/>
          <cell r="N118">
            <v>38914504</v>
          </cell>
          <cell r="O118" t="str">
            <v>Statewide Base</v>
          </cell>
          <cell r="P118"/>
          <cell r="Q118"/>
        </row>
        <row r="119">
          <cell r="A119"/>
          <cell r="B119"/>
          <cell r="F119"/>
          <cell r="G119"/>
          <cell r="H119">
            <v>379.818550430816</v>
          </cell>
          <cell r="I119">
            <v>1973</v>
          </cell>
          <cell r="J119"/>
          <cell r="K119"/>
          <cell r="L119" t="str">
            <v>Statewide Count</v>
          </cell>
          <cell r="M119"/>
          <cell r="N119">
            <v>83771</v>
          </cell>
          <cell r="O119" t="str">
            <v>Statewide Count</v>
          </cell>
          <cell r="P119"/>
          <cell r="Q119"/>
        </row>
        <row r="120">
          <cell r="A120"/>
          <cell r="B120" t="str">
            <v>Mountain BOCES</v>
          </cell>
          <cell r="F120"/>
          <cell r="G120" t="str">
            <v>64093</v>
          </cell>
          <cell r="H120">
            <v>155345.78712620374</v>
          </cell>
          <cell r="I120">
            <v>409</v>
          </cell>
          <cell r="J120"/>
          <cell r="K120"/>
          <cell r="L120"/>
          <cell r="M120"/>
          <cell r="N120"/>
          <cell r="O120"/>
          <cell r="P120"/>
          <cell r="Q120"/>
        </row>
        <row r="121">
          <cell r="A121"/>
          <cell r="B121" t="str">
            <v>Aspen</v>
          </cell>
          <cell r="F121"/>
          <cell r="G121" t="str">
            <v>49010</v>
          </cell>
          <cell r="H121">
            <v>52794.778509883421</v>
          </cell>
          <cell r="I121">
            <v>139</v>
          </cell>
          <cell r="J121"/>
          <cell r="K121"/>
          <cell r="L121" t="str">
            <v>Statewide Per Student(Sped)</v>
          </cell>
          <cell r="M121"/>
          <cell r="N121">
            <v>464.53431378400637</v>
          </cell>
          <cell r="O121" t="str">
            <v>Statewide Per Student(Sped)</v>
          </cell>
          <cell r="P121"/>
          <cell r="Q121"/>
        </row>
        <row r="122">
          <cell r="A122"/>
          <cell r="B122" t="str">
            <v>Summit</v>
          </cell>
          <cell r="F122"/>
          <cell r="G122" t="str">
            <v>59010</v>
          </cell>
          <cell r="H122">
            <v>134075.94830207806</v>
          </cell>
          <cell r="I122">
            <v>353</v>
          </cell>
          <cell r="J122"/>
          <cell r="K122"/>
          <cell r="L122"/>
          <cell r="M122"/>
          <cell r="N122"/>
          <cell r="O122"/>
          <cell r="P122"/>
          <cell r="Q122"/>
        </row>
        <row r="123">
          <cell r="A123"/>
          <cell r="B123"/>
          <cell r="F123"/>
          <cell r="G123"/>
          <cell r="H123">
            <v>342216.51393816521</v>
          </cell>
          <cell r="I123"/>
          <cell r="J123"/>
          <cell r="K123"/>
          <cell r="L123" t="str">
            <v>Statewide Average %</v>
          </cell>
          <cell r="M123"/>
          <cell r="N123">
            <v>9.1589841597494948E-2</v>
          </cell>
          <cell r="O123" t="str">
            <v>Statewide Average %</v>
          </cell>
          <cell r="P123"/>
          <cell r="Q123"/>
        </row>
        <row r="124">
          <cell r="A124"/>
          <cell r="B124"/>
          <cell r="F124"/>
          <cell r="G124"/>
          <cell r="H124">
            <v>-407165.48606183479</v>
          </cell>
          <cell r="I124"/>
          <cell r="J124"/>
          <cell r="K124"/>
          <cell r="L124"/>
          <cell r="M124"/>
          <cell r="N124"/>
          <cell r="O124"/>
          <cell r="P124"/>
          <cell r="Q124"/>
        </row>
        <row r="125">
          <cell r="A125"/>
          <cell r="B125"/>
          <cell r="C125"/>
          <cell r="D125"/>
          <cell r="E125"/>
          <cell r="F125"/>
          <cell r="G125"/>
          <cell r="H125"/>
          <cell r="I125"/>
          <cell r="J125"/>
          <cell r="K125"/>
          <cell r="L125" t="str">
            <v>CDELA Sped Est %</v>
          </cell>
          <cell r="M125"/>
          <cell r="N125">
            <v>5.7231371270177731E-2</v>
          </cell>
          <cell r="O125" t="str">
            <v>CDELA Sped Est %</v>
          </cell>
          <cell r="P125"/>
          <cell r="Q125"/>
        </row>
        <row r="126">
          <cell r="A126"/>
          <cell r="B126"/>
          <cell r="C126"/>
          <cell r="D126"/>
          <cell r="E126"/>
          <cell r="F126"/>
          <cell r="G126"/>
          <cell r="H126"/>
          <cell r="I126"/>
          <cell r="J126"/>
          <cell r="K126"/>
          <cell r="L126" t="str">
            <v>CDELA Oct Count</v>
          </cell>
          <cell r="M126"/>
          <cell r="N126">
            <v>64</v>
          </cell>
          <cell r="O126" t="str">
            <v>CDELA Est Count</v>
          </cell>
          <cell r="P126"/>
          <cell r="Q126"/>
        </row>
        <row r="127">
          <cell r="A127"/>
          <cell r="B127"/>
          <cell r="F127"/>
          <cell r="G127"/>
          <cell r="H127">
            <v>562511</v>
          </cell>
          <cell r="I127"/>
          <cell r="J127"/>
          <cell r="K127"/>
          <cell r="L127" t="str">
            <v>Est Sped Count CDELA</v>
          </cell>
          <cell r="M127"/>
          <cell r="N127">
            <v>10</v>
          </cell>
          <cell r="O127" t="str">
            <v>Est Sped Count CDELA</v>
          </cell>
          <cell r="P127"/>
          <cell r="Q127"/>
        </row>
        <row r="128">
          <cell r="A128"/>
          <cell r="B128"/>
          <cell r="F128"/>
          <cell r="G128"/>
          <cell r="H128">
            <v>375.25750500333555</v>
          </cell>
          <cell r="I128">
            <v>1499</v>
          </cell>
          <cell r="J128"/>
          <cell r="K128"/>
          <cell r="L128" t="str">
            <v>CDELA Base Calculation</v>
          </cell>
          <cell r="M128"/>
          <cell r="N128">
            <v>4645.3431378400637</v>
          </cell>
          <cell r="O128" t="str">
            <v>CDELA Base Calculation</v>
          </cell>
          <cell r="P128"/>
          <cell r="Q128"/>
        </row>
        <row r="129">
          <cell r="A129"/>
          <cell r="B129" t="str">
            <v>Mountain BOCES</v>
          </cell>
          <cell r="F129"/>
          <cell r="G129" t="str">
            <v>64093</v>
          </cell>
          <cell r="H129">
            <v>150103.00200133421</v>
          </cell>
          <cell r="I129">
            <v>400</v>
          </cell>
          <cell r="J129"/>
          <cell r="K129"/>
          <cell r="L129"/>
          <cell r="M129"/>
          <cell r="N129"/>
          <cell r="O129"/>
          <cell r="P129"/>
          <cell r="Q129"/>
        </row>
        <row r="130">
          <cell r="A130"/>
          <cell r="B130" t="str">
            <v>Colorado River BOCES</v>
          </cell>
          <cell r="F130"/>
          <cell r="G130" t="str">
            <v>64233</v>
          </cell>
          <cell r="H130">
            <v>412407.99799866579</v>
          </cell>
          <cell r="I130">
            <v>1099</v>
          </cell>
          <cell r="J130"/>
          <cell r="K130"/>
          <cell r="L130" t="str">
            <v>Adjusted Statewide Base</v>
          </cell>
          <cell r="M130"/>
          <cell r="N130">
            <v>38909858.656862162</v>
          </cell>
          <cell r="O130" t="str">
            <v>Adjusted Statewide Base</v>
          </cell>
          <cell r="P130"/>
          <cell r="Q130"/>
        </row>
        <row r="131">
          <cell r="A131"/>
          <cell r="B131"/>
          <cell r="F131"/>
          <cell r="G131"/>
          <cell r="H131">
            <v>562511</v>
          </cell>
          <cell r="I131"/>
          <cell r="J131"/>
          <cell r="K131"/>
          <cell r="L131"/>
          <cell r="M131"/>
          <cell r="N131">
            <v>1.1938730435405498E-4</v>
          </cell>
          <cell r="O131"/>
          <cell r="P131"/>
          <cell r="Q131"/>
        </row>
        <row r="132">
          <cell r="B132"/>
          <cell r="F132"/>
          <cell r="G132"/>
          <cell r="H132">
            <v>0</v>
          </cell>
          <cell r="I132"/>
          <cell r="J132"/>
          <cell r="K132"/>
          <cell r="L132" t="str">
            <v>Adjustment to put back in AUs</v>
          </cell>
          <cell r="M132"/>
          <cell r="N132" t="e">
            <v>#REF!</v>
          </cell>
          <cell r="O132"/>
          <cell r="P132"/>
          <cell r="Q132"/>
        </row>
        <row r="133">
          <cell r="B133"/>
          <cell r="C133"/>
          <cell r="D133"/>
          <cell r="E133"/>
          <cell r="J133"/>
          <cell r="K133"/>
          <cell r="L133"/>
          <cell r="M133"/>
          <cell r="N133"/>
          <cell r="O133"/>
          <cell r="P133"/>
          <cell r="Q133"/>
        </row>
        <row r="134">
          <cell r="B134"/>
          <cell r="C134"/>
          <cell r="D134"/>
          <cell r="E134"/>
          <cell r="J134"/>
          <cell r="K134"/>
          <cell r="L134" t="str">
            <v>Note:  Due to the nature of the statewide adjustment to CDELA, the</v>
          </cell>
          <cell r="M134"/>
          <cell r="N134"/>
          <cell r="O134"/>
          <cell r="P134"/>
          <cell r="Q134"/>
        </row>
        <row r="135">
          <cell r="B135"/>
          <cell r="F135"/>
          <cell r="G135"/>
          <cell r="H135">
            <v>718869</v>
          </cell>
          <cell r="I135"/>
          <cell r="J135"/>
          <cell r="K135"/>
          <cell r="L135" t="str">
            <v>adjustment to the base is to Actual October count and final--estimates were</v>
          </cell>
          <cell r="M135"/>
          <cell r="N135"/>
          <cell r="O135"/>
          <cell r="P135"/>
          <cell r="Q135"/>
        </row>
        <row r="136">
          <cell r="B136"/>
          <cell r="F136"/>
          <cell r="G136"/>
          <cell r="H136">
            <v>503.40966386554624</v>
          </cell>
          <cell r="I136">
            <v>1428</v>
          </cell>
          <cell r="J136"/>
          <cell r="K136"/>
          <cell r="L136" t="str">
            <v>not used. The base will now only be adjusted when an existing charter</v>
          </cell>
          <cell r="M136"/>
          <cell r="N136"/>
          <cell r="O136"/>
          <cell r="P136"/>
          <cell r="Q136"/>
        </row>
        <row r="137">
          <cell r="B137" t="str">
            <v>San Juan Boces</v>
          </cell>
          <cell r="F137"/>
          <cell r="G137" t="str">
            <v>64143</v>
          </cell>
          <cell r="H137">
            <v>471694.85504201683</v>
          </cell>
          <cell r="I137">
            <v>937</v>
          </cell>
          <cell r="J137"/>
          <cell r="K137"/>
          <cell r="L137" t="str">
            <v>school moves from an AU to CSI, otherwise the base will no longer be</v>
          </cell>
          <cell r="M137"/>
          <cell r="N137"/>
          <cell r="O137"/>
          <cell r="P137"/>
          <cell r="Q137"/>
        </row>
        <row r="138">
          <cell r="B138" t="str">
            <v>La Plata 9-R, Durango</v>
          </cell>
          <cell r="F138"/>
          <cell r="G138" t="str">
            <v>34010</v>
          </cell>
          <cell r="H138">
            <v>247174.1449579832</v>
          </cell>
          <cell r="I138">
            <v>491</v>
          </cell>
          <cell r="J138"/>
          <cell r="K138"/>
          <cell r="L138" t="str">
            <v>adjusted each year.  This is consistent with statewide treatment of opening</v>
          </cell>
          <cell r="M138"/>
          <cell r="N138"/>
          <cell r="O138"/>
          <cell r="P138"/>
          <cell r="Q138"/>
        </row>
        <row r="139">
          <cell r="B139"/>
          <cell r="F139"/>
          <cell r="G139"/>
          <cell r="H139">
            <v>718869</v>
          </cell>
          <cell r="I139"/>
          <cell r="J139"/>
          <cell r="K139"/>
          <cell r="L139" t="str">
            <v>schools in existing LEAs</v>
          </cell>
          <cell r="M139"/>
          <cell r="N139"/>
          <cell r="O139"/>
          <cell r="P139"/>
          <cell r="Q139"/>
        </row>
        <row r="140">
          <cell r="B140"/>
          <cell r="F140"/>
          <cell r="G140"/>
          <cell r="H140">
            <v>0</v>
          </cell>
          <cell r="I140"/>
        </row>
        <row r="142">
          <cell r="B142"/>
          <cell r="F142"/>
          <cell r="G142"/>
          <cell r="H142">
            <v>293690</v>
          </cell>
          <cell r="I142"/>
        </row>
        <row r="143">
          <cell r="B143"/>
          <cell r="F143"/>
          <cell r="G143"/>
          <cell r="H143">
            <v>111.20408936009088</v>
          </cell>
          <cell r="I143">
            <v>2641</v>
          </cell>
        </row>
        <row r="144">
          <cell r="B144" t="str">
            <v>El Paso 49, Falcon</v>
          </cell>
          <cell r="F144"/>
          <cell r="G144" t="str">
            <v>21090</v>
          </cell>
          <cell r="H144">
            <v>259327.93638773193</v>
          </cell>
          <cell r="I144">
            <v>2332</v>
          </cell>
        </row>
        <row r="145">
          <cell r="B145" t="str">
            <v>Education ReEnvisioned</v>
          </cell>
          <cell r="F145"/>
          <cell r="G145" t="str">
            <v>64045</v>
          </cell>
          <cell r="H145">
            <v>34362.063612268081</v>
          </cell>
          <cell r="I145">
            <v>309</v>
          </cell>
        </row>
        <row r="146">
          <cell r="B146"/>
          <cell r="F146"/>
          <cell r="G146"/>
          <cell r="H146">
            <v>293690</v>
          </cell>
          <cell r="I146"/>
        </row>
        <row r="147">
          <cell r="B147"/>
          <cell r="F147"/>
          <cell r="G147"/>
          <cell r="H147">
            <v>0</v>
          </cell>
          <cell r="I147"/>
        </row>
        <row r="150">
          <cell r="B150"/>
          <cell r="F150"/>
          <cell r="G150"/>
          <cell r="H150">
            <v>412407.99799866579</v>
          </cell>
          <cell r="I150"/>
        </row>
        <row r="151">
          <cell r="B151"/>
          <cell r="F151"/>
          <cell r="G151"/>
          <cell r="H151">
            <v>332.85552703685698</v>
          </cell>
          <cell r="I151">
            <v>1239</v>
          </cell>
        </row>
        <row r="152">
          <cell r="B152" t="str">
            <v>Colorado River BOCES</v>
          </cell>
          <cell r="F152"/>
          <cell r="G152" t="str">
            <v>64233</v>
          </cell>
          <cell r="H152">
            <v>216023.23704692017</v>
          </cell>
          <cell r="I152">
            <v>649</v>
          </cell>
        </row>
        <row r="153">
          <cell r="B153" t="str">
            <v>Garfield Re-1, Roaring Fork</v>
          </cell>
          <cell r="F153"/>
          <cell r="G153" t="str">
            <v>54010</v>
          </cell>
          <cell r="H153">
            <v>196384.76095174561</v>
          </cell>
          <cell r="I153">
            <v>590</v>
          </cell>
        </row>
        <row r="154">
          <cell r="B154"/>
          <cell r="F154"/>
          <cell r="G154"/>
          <cell r="H154">
            <v>412407.99799866579</v>
          </cell>
          <cell r="I154"/>
        </row>
        <row r="155">
          <cell r="B155"/>
          <cell r="F155"/>
          <cell r="G155"/>
          <cell r="H155">
            <v>0</v>
          </cell>
          <cell r="I15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zoomScale="85" zoomScaleNormal="85" workbookViewId="0">
      <pane ySplit="1" topLeftCell="A35" activePane="bottomLeft" state="frozen"/>
      <selection pane="bottomLeft" activeCell="F18" sqref="F18"/>
    </sheetView>
  </sheetViews>
  <sheetFormatPr defaultColWidth="0" defaultRowHeight="12.75" zeroHeight="1" x14ac:dyDescent="0.2"/>
  <cols>
    <col min="1" max="1" width="11.28515625" style="1" bestFit="1" customWidth="1"/>
    <col min="2" max="2" width="10.5703125" style="1" bestFit="1" customWidth="1"/>
    <col min="3" max="3" width="39.140625" style="1" bestFit="1" customWidth="1"/>
    <col min="4" max="4" width="17.28515625" style="37" bestFit="1" customWidth="1"/>
    <col min="5" max="5" width="20.85546875" style="37" bestFit="1" customWidth="1"/>
    <col min="6" max="6" width="23.7109375" style="37" bestFit="1" customWidth="1"/>
    <col min="7" max="7" width="20.28515625" style="37" bestFit="1" customWidth="1"/>
    <col min="8" max="8" width="22.42578125" style="37" bestFit="1" customWidth="1"/>
    <col min="9" max="9" width="20.85546875" style="109" bestFit="1" customWidth="1"/>
    <col min="10" max="10" width="20.7109375" style="37" bestFit="1" customWidth="1"/>
    <col min="11" max="11" width="15" style="1" bestFit="1" customWidth="1"/>
    <col min="12" max="12" width="19.140625" style="37" bestFit="1" customWidth="1"/>
    <col min="13" max="13" width="12.5703125" style="37" bestFit="1" customWidth="1"/>
    <col min="14" max="14" width="12.5703125" style="1" bestFit="1" customWidth="1"/>
    <col min="15" max="18" width="0" style="1" hidden="1" customWidth="1"/>
    <col min="19" max="16384" width="9.140625" style="1" hidden="1"/>
  </cols>
  <sheetData>
    <row r="1" spans="1:14" s="218" customFormat="1" ht="26.25" thickBot="1" x14ac:dyDescent="0.25">
      <c r="A1" s="213" t="s">
        <v>3265</v>
      </c>
      <c r="B1" s="214" t="s">
        <v>185</v>
      </c>
      <c r="C1" s="213" t="s">
        <v>3040</v>
      </c>
      <c r="D1" s="215" t="s">
        <v>3468</v>
      </c>
      <c r="E1" s="215" t="s">
        <v>3469</v>
      </c>
      <c r="F1" s="215" t="s">
        <v>3470</v>
      </c>
      <c r="G1" s="215" t="s">
        <v>3264</v>
      </c>
      <c r="H1" s="215" t="s">
        <v>3461</v>
      </c>
      <c r="I1" s="216" t="s">
        <v>3462</v>
      </c>
      <c r="J1" s="215" t="s">
        <v>3471</v>
      </c>
      <c r="K1" s="215" t="s">
        <v>187</v>
      </c>
      <c r="L1" s="215" t="s">
        <v>3337</v>
      </c>
      <c r="M1" s="215" t="s">
        <v>188</v>
      </c>
      <c r="N1" s="217" t="s">
        <v>189</v>
      </c>
    </row>
    <row r="2" spans="1:14" s="166" customFormat="1" x14ac:dyDescent="0.2">
      <c r="A2" s="162" t="s">
        <v>32</v>
      </c>
      <c r="B2" s="161" t="s">
        <v>66</v>
      </c>
      <c r="C2" s="162" t="s">
        <v>67</v>
      </c>
      <c r="D2" s="163">
        <f>VLOOKUP(B2,'20-21 Allocation'!A:C,3,FALSE)</f>
        <v>1555187</v>
      </c>
      <c r="E2" s="163">
        <v>0</v>
      </c>
      <c r="F2" s="163">
        <f>D2-E2</f>
        <v>1555187</v>
      </c>
      <c r="G2" s="163">
        <f>-SUMIF('All 531A Disbursements'!A:A,A2,'All 531A Disbursements'!G:G)</f>
        <v>-1555187</v>
      </c>
      <c r="H2" s="163">
        <f>D2+G2</f>
        <v>0</v>
      </c>
      <c r="I2" s="163">
        <f>F2+G2</f>
        <v>0</v>
      </c>
      <c r="J2" s="163">
        <f>SUMIF('DB Remaining Balances'!C:C,Recon!B2,'DB Remaining Balances'!G:G)</f>
        <v>0</v>
      </c>
      <c r="K2" s="164">
        <f>I2-J2+M2</f>
        <v>0</v>
      </c>
      <c r="L2" s="169">
        <f>IF(G2&lt;0,(VLOOKUP(B2,[1]Recon!$B:$H,7,FALSE)),"Prior Year Still Open")</f>
        <v>0</v>
      </c>
      <c r="M2" s="163"/>
      <c r="N2" s="165"/>
    </row>
    <row r="3" spans="1:14" x14ac:dyDescent="0.2">
      <c r="A3" s="134" t="s">
        <v>6</v>
      </c>
      <c r="B3" s="153" t="s">
        <v>68</v>
      </c>
      <c r="C3" s="134" t="s">
        <v>69</v>
      </c>
      <c r="D3" s="133">
        <f>VLOOKUP(B3,'20-21 Allocation'!A:C,3,FALSE)</f>
        <v>6886744</v>
      </c>
      <c r="E3" s="133">
        <v>0</v>
      </c>
      <c r="F3" s="133">
        <f t="shared" ref="F3:F67" si="0">D3-E3</f>
        <v>6886744</v>
      </c>
      <c r="G3" s="133">
        <f>-SUMIF('All 531A Disbursements'!A:A,A3,'All 531A Disbursements'!G:G)</f>
        <v>-6886743.9999999991</v>
      </c>
      <c r="H3" s="133">
        <f t="shared" ref="H3:H33" si="1">D3+G3</f>
        <v>0</v>
      </c>
      <c r="I3" s="142">
        <f t="shared" ref="I3:I67" si="2">F3+G3</f>
        <v>0</v>
      </c>
      <c r="J3" s="133">
        <f>SUMIF('DB Remaining Balances'!C:C,Recon!B3,'DB Remaining Balances'!G:G)</f>
        <v>0</v>
      </c>
      <c r="K3" s="143">
        <f t="shared" ref="K3:K69" si="3">I3-J3+M3</f>
        <v>0</v>
      </c>
      <c r="L3" s="169">
        <f>IF(G3&lt;0,(VLOOKUP(B3,[1]Recon!$B:$H,7,FALSE)),"Prior Year Still Open")</f>
        <v>0</v>
      </c>
      <c r="M3" s="133"/>
      <c r="N3" s="154"/>
    </row>
    <row r="4" spans="1:14" s="166" customFormat="1" x14ac:dyDescent="0.2">
      <c r="A4" s="168" t="s">
        <v>8</v>
      </c>
      <c r="B4" s="167" t="s">
        <v>70</v>
      </c>
      <c r="C4" s="168" t="s">
        <v>71</v>
      </c>
      <c r="D4" s="169">
        <f>VLOOKUP(B4,'20-21 Allocation'!A:C,3,FALSE)</f>
        <v>1404809</v>
      </c>
      <c r="E4" s="169">
        <v>0</v>
      </c>
      <c r="F4" s="169">
        <f t="shared" si="0"/>
        <v>1404809</v>
      </c>
      <c r="G4" s="169">
        <f>-SUMIF('All 531A Disbursements'!A:A,A4,'All 531A Disbursements'!G:G)</f>
        <v>-1404809</v>
      </c>
      <c r="H4" s="169">
        <f t="shared" si="1"/>
        <v>0</v>
      </c>
      <c r="I4" s="169">
        <f t="shared" si="2"/>
        <v>0</v>
      </c>
      <c r="J4" s="169">
        <f>SUMIF('DB Remaining Balances'!C:C,Recon!B4,'DB Remaining Balances'!G:G)</f>
        <v>0</v>
      </c>
      <c r="K4" s="170">
        <f t="shared" si="3"/>
        <v>0</v>
      </c>
      <c r="L4" s="169">
        <f>IF(G4&lt;0,(VLOOKUP(B4,[1]Recon!$B:$H,7,FALSE)),"Prior Year Still Open")</f>
        <v>0</v>
      </c>
      <c r="M4" s="169"/>
      <c r="N4" s="171"/>
    </row>
    <row r="5" spans="1:14" x14ac:dyDescent="0.2">
      <c r="A5" s="134" t="s">
        <v>10</v>
      </c>
      <c r="B5" s="153" t="s">
        <v>72</v>
      </c>
      <c r="C5" s="134" t="s">
        <v>73</v>
      </c>
      <c r="D5" s="133">
        <f>VLOOKUP(B5,'20-21 Allocation'!A:C,3,FALSE)</f>
        <v>2794348</v>
      </c>
      <c r="E5" s="133">
        <v>0</v>
      </c>
      <c r="F5" s="133">
        <f t="shared" si="0"/>
        <v>2794348</v>
      </c>
      <c r="G5" s="133">
        <f>-SUMIF('All 531A Disbursements'!A:A,A5,'All 531A Disbursements'!G:G)</f>
        <v>-2794348</v>
      </c>
      <c r="H5" s="133">
        <f t="shared" si="1"/>
        <v>0</v>
      </c>
      <c r="I5" s="142">
        <f t="shared" si="2"/>
        <v>0</v>
      </c>
      <c r="J5" s="133">
        <f>SUMIF('DB Remaining Balances'!C:C,Recon!B5,'DB Remaining Balances'!G:G)</f>
        <v>0</v>
      </c>
      <c r="K5" s="143">
        <f t="shared" si="3"/>
        <v>0</v>
      </c>
      <c r="L5" s="169">
        <f>IF(G5&lt;0,(VLOOKUP(B5,[1]Recon!$B:$H,7,FALSE)),"Prior Year Still Open")</f>
        <v>0</v>
      </c>
      <c r="M5" s="133"/>
      <c r="N5" s="154"/>
    </row>
    <row r="6" spans="1:14" s="166" customFormat="1" x14ac:dyDescent="0.2">
      <c r="A6" s="168" t="s">
        <v>57</v>
      </c>
      <c r="B6" s="167" t="s">
        <v>74</v>
      </c>
      <c r="C6" s="168" t="s">
        <v>75</v>
      </c>
      <c r="D6" s="255">
        <f>VLOOKUP(B6,'20-21 Allocation'!A:C,3,FALSE)-[2]Recon!$E$2</f>
        <v>1739015</v>
      </c>
      <c r="E6" s="169">
        <v>0</v>
      </c>
      <c r="F6" s="169">
        <f t="shared" si="0"/>
        <v>1739015</v>
      </c>
      <c r="G6" s="169">
        <f>-SUMIF('All 531A Disbursements'!A:A,A6,'All 531A Disbursements'!G:G)</f>
        <v>-1739014.9999999998</v>
      </c>
      <c r="H6" s="169">
        <f t="shared" si="1"/>
        <v>0</v>
      </c>
      <c r="I6" s="169">
        <f t="shared" si="2"/>
        <v>0</v>
      </c>
      <c r="J6" s="169">
        <f>SUMIF('DB Remaining Balances'!C:C,Recon!B6,'DB Remaining Balances'!G:G)</f>
        <v>0</v>
      </c>
      <c r="K6" s="170">
        <f>I6-J6+M6</f>
        <v>0</v>
      </c>
      <c r="L6" s="169">
        <f>IF(G6&lt;0,(VLOOKUP(B6,[1]Recon!$B:$H,7,FALSE)),"Prior Year Still Open")</f>
        <v>0</v>
      </c>
      <c r="M6" s="169"/>
      <c r="N6" s="172"/>
    </row>
    <row r="7" spans="1:14" x14ac:dyDescent="0.2">
      <c r="A7" s="134" t="s">
        <v>21</v>
      </c>
      <c r="B7" s="153" t="s">
        <v>76</v>
      </c>
      <c r="C7" s="134" t="s">
        <v>77</v>
      </c>
      <c r="D7" s="133">
        <f>VLOOKUP(B7,'20-21 Allocation'!A:C,3,FALSE)</f>
        <v>715401</v>
      </c>
      <c r="E7" s="133">
        <v>0</v>
      </c>
      <c r="F7" s="133">
        <f t="shared" si="0"/>
        <v>715401</v>
      </c>
      <c r="G7" s="133">
        <f>-SUMIF('All 531A Disbursements'!A:A,A7,'All 531A Disbursements'!G:G)</f>
        <v>-715401</v>
      </c>
      <c r="H7" s="133">
        <f t="shared" si="1"/>
        <v>0</v>
      </c>
      <c r="I7" s="142">
        <f t="shared" si="2"/>
        <v>0</v>
      </c>
      <c r="J7" s="133">
        <f>SUMIF('DB Remaining Balances'!C:C,Recon!B7,'DB Remaining Balances'!G:G)</f>
        <v>0</v>
      </c>
      <c r="K7" s="143">
        <f t="shared" si="3"/>
        <v>0</v>
      </c>
      <c r="L7" s="169">
        <f>IF(G7&lt;0,(VLOOKUP(B7,[1]Recon!$B:$H,7,FALSE)),"Prior Year Still Open")</f>
        <v>0</v>
      </c>
      <c r="M7" s="133"/>
      <c r="N7" s="154"/>
    </row>
    <row r="8" spans="1:14" s="166" customFormat="1" x14ac:dyDescent="0.2">
      <c r="A8" s="168" t="s">
        <v>49</v>
      </c>
      <c r="B8" s="167" t="s">
        <v>78</v>
      </c>
      <c r="C8" s="168" t="s">
        <v>79</v>
      </c>
      <c r="D8" s="169">
        <f>VLOOKUP(B8,'20-21 Allocation'!A:C,3,FALSE)</f>
        <v>340409</v>
      </c>
      <c r="E8" s="169">
        <v>0</v>
      </c>
      <c r="F8" s="169">
        <f t="shared" si="0"/>
        <v>340409</v>
      </c>
      <c r="G8" s="169">
        <f>-SUMIF('All 531A Disbursements'!A:A,A8,'All 531A Disbursements'!G:G)</f>
        <v>-340409</v>
      </c>
      <c r="H8" s="169">
        <f t="shared" si="1"/>
        <v>0</v>
      </c>
      <c r="I8" s="169">
        <f t="shared" si="2"/>
        <v>0</v>
      </c>
      <c r="J8" s="169">
        <f>SUMIF('DB Remaining Balances'!C:C,Recon!B8,'DB Remaining Balances'!G:G)</f>
        <v>0</v>
      </c>
      <c r="K8" s="170">
        <f t="shared" si="3"/>
        <v>0</v>
      </c>
      <c r="L8" s="169">
        <f>IF(G8&lt;0,(VLOOKUP(B8,[1]Recon!$B:$H,7,FALSE)),"Prior Year Still Open")</f>
        <v>0</v>
      </c>
      <c r="M8" s="169"/>
      <c r="N8" s="171"/>
    </row>
    <row r="9" spans="1:14" x14ac:dyDescent="0.2">
      <c r="A9" s="134" t="s">
        <v>13</v>
      </c>
      <c r="B9" s="153" t="s">
        <v>80</v>
      </c>
      <c r="C9" s="134" t="s">
        <v>81</v>
      </c>
      <c r="D9" s="255">
        <f>VLOOKUP(B9,'20-21 Allocation'!A:C,3,FALSE)-[2]Recon!$E$3</f>
        <v>8425688</v>
      </c>
      <c r="E9" s="133">
        <v>0</v>
      </c>
      <c r="F9" s="133">
        <f>D9-E9</f>
        <v>8425688</v>
      </c>
      <c r="G9" s="133">
        <f>-SUMIF('All 531A Disbursements'!A:A,A9,'All 531A Disbursements'!G:G)</f>
        <v>-8425688</v>
      </c>
      <c r="H9" s="133">
        <f>D9+G9</f>
        <v>0</v>
      </c>
      <c r="I9" s="142">
        <f t="shared" si="2"/>
        <v>0</v>
      </c>
      <c r="J9" s="133">
        <f>SUMIF('DB Remaining Balances'!C:C,Recon!B9,'DB Remaining Balances'!G:G)</f>
        <v>0</v>
      </c>
      <c r="K9" s="143">
        <f t="shared" si="3"/>
        <v>0</v>
      </c>
      <c r="L9" s="169">
        <f>IF(G9&lt;0,(VLOOKUP(B9,[1]Recon!$B:$H,7,FALSE)),"Prior Year Still Open")</f>
        <v>0</v>
      </c>
      <c r="M9" s="133"/>
      <c r="N9" s="154"/>
    </row>
    <row r="10" spans="1:14" s="166" customFormat="1" x14ac:dyDescent="0.2">
      <c r="A10" s="168" t="s">
        <v>31</v>
      </c>
      <c r="B10" s="167" t="s">
        <v>82</v>
      </c>
      <c r="C10" s="168" t="s">
        <v>83</v>
      </c>
      <c r="D10" s="169">
        <f>VLOOKUP(B10,'20-21 Allocation'!A:C,3,FALSE)</f>
        <v>2700531</v>
      </c>
      <c r="E10" s="169">
        <v>0</v>
      </c>
      <c r="F10" s="169">
        <f t="shared" si="0"/>
        <v>2700531</v>
      </c>
      <c r="G10" s="169">
        <f>-SUMIF('All 531A Disbursements'!A:A,A10,'All 531A Disbursements'!G:G)</f>
        <v>-2700530.9999999995</v>
      </c>
      <c r="H10" s="169">
        <f t="shared" si="1"/>
        <v>0</v>
      </c>
      <c r="I10" s="169">
        <f t="shared" si="2"/>
        <v>0</v>
      </c>
      <c r="J10" s="169">
        <f>SUMIF('DB Remaining Balances'!C:C,Recon!B10,'DB Remaining Balances'!G:G)</f>
        <v>0</v>
      </c>
      <c r="K10" s="170">
        <f t="shared" si="3"/>
        <v>0</v>
      </c>
      <c r="L10" s="169">
        <f>IF(G10&lt;0,(VLOOKUP(B10,[1]Recon!$B:$H,7,FALSE)),"Prior Year Still Open")</f>
        <v>0</v>
      </c>
      <c r="M10" s="169"/>
      <c r="N10" s="171"/>
    </row>
    <row r="11" spans="1:14" x14ac:dyDescent="0.2">
      <c r="A11" s="134" t="s">
        <v>7</v>
      </c>
      <c r="B11" s="153" t="s">
        <v>84</v>
      </c>
      <c r="C11" s="134" t="s">
        <v>85</v>
      </c>
      <c r="D11" s="133">
        <f>VLOOKUP(B11,'20-21 Allocation'!A:C,3,FALSE)</f>
        <v>7927004</v>
      </c>
      <c r="E11" s="133">
        <v>0</v>
      </c>
      <c r="F11" s="133">
        <f t="shared" si="0"/>
        <v>7927004</v>
      </c>
      <c r="G11" s="133">
        <f>-SUMIF('All 531A Disbursements'!A:A,A11,'All 531A Disbursements'!G:G)</f>
        <v>-7927004</v>
      </c>
      <c r="H11" s="133">
        <f t="shared" si="1"/>
        <v>0</v>
      </c>
      <c r="I11" s="142">
        <f t="shared" si="2"/>
        <v>0</v>
      </c>
      <c r="J11" s="133">
        <f>SUMIF('DB Remaining Balances'!C:C,Recon!B11,'DB Remaining Balances'!G:G)</f>
        <v>0</v>
      </c>
      <c r="K11" s="143">
        <f t="shared" si="3"/>
        <v>0</v>
      </c>
      <c r="L11" s="169">
        <f>IF(G11&lt;0,(VLOOKUP(B11,[1]Recon!$B:$H,7,FALSE)),"Prior Year Still Open")</f>
        <v>0</v>
      </c>
      <c r="M11" s="133"/>
      <c r="N11" s="155"/>
    </row>
    <row r="12" spans="1:14" s="166" customFormat="1" x14ac:dyDescent="0.2">
      <c r="A12" s="168" t="s">
        <v>45</v>
      </c>
      <c r="B12" s="167" t="s">
        <v>86</v>
      </c>
      <c r="C12" s="168" t="s">
        <v>87</v>
      </c>
      <c r="D12" s="169">
        <f>VLOOKUP(B12,'20-21 Allocation'!A:C,3,FALSE)</f>
        <v>4941866</v>
      </c>
      <c r="E12" s="169">
        <v>0</v>
      </c>
      <c r="F12" s="169">
        <f t="shared" si="0"/>
        <v>4941866</v>
      </c>
      <c r="G12" s="169">
        <f>-SUMIF('All 531A Disbursements'!A:A,A12,'All 531A Disbursements'!G:G)</f>
        <v>-3719193.73</v>
      </c>
      <c r="H12" s="169">
        <f t="shared" si="1"/>
        <v>1222672.27</v>
      </c>
      <c r="I12" s="169">
        <f t="shared" si="2"/>
        <v>1222672.27</v>
      </c>
      <c r="J12" s="169">
        <f>SUMIF('DB Remaining Balances'!C:C,Recon!B12,'DB Remaining Balances'!G:G)</f>
        <v>1222672.27</v>
      </c>
      <c r="K12" s="170">
        <f t="shared" si="3"/>
        <v>0</v>
      </c>
      <c r="L12" s="169">
        <f>IF(G12&lt;0,(VLOOKUP(B12,[1]Recon!$B:$H,7,FALSE)),"Prior Year Still Open")</f>
        <v>0</v>
      </c>
      <c r="M12" s="169"/>
      <c r="N12" s="171"/>
    </row>
    <row r="13" spans="1:14" x14ac:dyDescent="0.2">
      <c r="A13" s="134" t="s">
        <v>9</v>
      </c>
      <c r="B13" s="153" t="s">
        <v>88</v>
      </c>
      <c r="C13" s="134" t="s">
        <v>89</v>
      </c>
      <c r="D13" s="133">
        <f>VLOOKUP(B13,'20-21 Allocation'!A:C,3,FALSE)</f>
        <v>5684506</v>
      </c>
      <c r="E13" s="133">
        <v>0</v>
      </c>
      <c r="F13" s="133">
        <f t="shared" si="0"/>
        <v>5684506</v>
      </c>
      <c r="G13" s="133">
        <f>-SUMIF('All 531A Disbursements'!A:A,A13,'All 531A Disbursements'!G:G)</f>
        <v>-5684505.9999999991</v>
      </c>
      <c r="H13" s="133">
        <f t="shared" si="1"/>
        <v>0</v>
      </c>
      <c r="I13" s="142">
        <f t="shared" si="2"/>
        <v>0</v>
      </c>
      <c r="J13" s="133">
        <f>SUMIF('DB Remaining Balances'!C:C,Recon!B13,'DB Remaining Balances'!G:G)</f>
        <v>0</v>
      </c>
      <c r="K13" s="143">
        <f t="shared" si="3"/>
        <v>0</v>
      </c>
      <c r="L13" s="169">
        <f>IF(G13&lt;0,(VLOOKUP(B13,[1]Recon!$B:$H,7,FALSE)),"Prior Year Still Open")</f>
        <v>0</v>
      </c>
      <c r="M13" s="133"/>
      <c r="N13" s="154"/>
    </row>
    <row r="14" spans="1:14" s="166" customFormat="1" x14ac:dyDescent="0.2">
      <c r="A14" s="168" t="s">
        <v>16</v>
      </c>
      <c r="B14" s="167" t="s">
        <v>90</v>
      </c>
      <c r="C14" s="168" t="s">
        <v>91</v>
      </c>
      <c r="D14" s="169">
        <f>VLOOKUP(B14,'20-21 Allocation'!A:C,3,FALSE)</f>
        <v>988547</v>
      </c>
      <c r="E14" s="169">
        <v>0</v>
      </c>
      <c r="F14" s="169">
        <f t="shared" si="0"/>
        <v>988547</v>
      </c>
      <c r="G14" s="169">
        <f>-SUMIF('All 531A Disbursements'!A:A,A14,'All 531A Disbursements'!G:G)</f>
        <v>-988546.99999999988</v>
      </c>
      <c r="H14" s="169">
        <f t="shared" si="1"/>
        <v>0</v>
      </c>
      <c r="I14" s="169">
        <f t="shared" si="2"/>
        <v>0</v>
      </c>
      <c r="J14" s="169">
        <f>SUMIF('DB Remaining Balances'!C:C,Recon!B14,'DB Remaining Balances'!G:G)</f>
        <v>0</v>
      </c>
      <c r="K14" s="170">
        <f t="shared" si="3"/>
        <v>0</v>
      </c>
      <c r="L14" s="169">
        <f>IF(G14&lt;0,(VLOOKUP(B14,[1]Recon!$B:$H,7,FALSE)),"Prior Year Still Open")</f>
        <v>0</v>
      </c>
      <c r="M14" s="169"/>
      <c r="N14" s="171"/>
    </row>
    <row r="15" spans="1:14" x14ac:dyDescent="0.2">
      <c r="A15" s="134" t="s">
        <v>17</v>
      </c>
      <c r="B15" s="153" t="s">
        <v>92</v>
      </c>
      <c r="C15" s="134" t="s">
        <v>93</v>
      </c>
      <c r="D15" s="133">
        <f>VLOOKUP(B15,'20-21 Allocation'!A:C,3,FALSE)</f>
        <v>18010268</v>
      </c>
      <c r="E15" s="133">
        <v>0</v>
      </c>
      <c r="F15" s="133">
        <f t="shared" si="0"/>
        <v>18010268</v>
      </c>
      <c r="G15" s="133">
        <f>-SUMIF('All 531A Disbursements'!A:A,A15,'All 531A Disbursements'!G:G)</f>
        <v>-18010269.999999996</v>
      </c>
      <c r="H15" s="133">
        <f t="shared" si="1"/>
        <v>-1.9999999962747097</v>
      </c>
      <c r="I15" s="142">
        <f t="shared" si="2"/>
        <v>-1.9999999962747097</v>
      </c>
      <c r="J15" s="133">
        <f>SUMIF('DB Remaining Balances'!C:C,Recon!B15,'DB Remaining Balances'!G:G)</f>
        <v>-2</v>
      </c>
      <c r="K15" s="143">
        <f t="shared" si="3"/>
        <v>3.7252902984619141E-9</v>
      </c>
      <c r="L15" s="169">
        <f>IF(G15&lt;0,(VLOOKUP(B15,[1]Recon!$B:$H,7,FALSE)),"Prior Year Still Open")</f>
        <v>0</v>
      </c>
      <c r="M15" s="133"/>
      <c r="N15" s="154"/>
    </row>
    <row r="16" spans="1:14" s="166" customFormat="1" x14ac:dyDescent="0.2">
      <c r="A16" s="168" t="s">
        <v>18</v>
      </c>
      <c r="B16" s="167" t="s">
        <v>95</v>
      </c>
      <c r="C16" s="168" t="s">
        <v>96</v>
      </c>
      <c r="D16" s="169">
        <f>VLOOKUP(B16,'20-21 Allocation'!A:C,3,FALSE)</f>
        <v>9677926</v>
      </c>
      <c r="E16" s="169">
        <v>0</v>
      </c>
      <c r="F16" s="169">
        <f t="shared" si="0"/>
        <v>9677926</v>
      </c>
      <c r="G16" s="169">
        <f>-SUMIF('All 531A Disbursements'!A:A,A16,'All 531A Disbursements'!G:G)</f>
        <v>-9677926</v>
      </c>
      <c r="H16" s="169">
        <f t="shared" si="1"/>
        <v>0</v>
      </c>
      <c r="I16" s="169">
        <f t="shared" si="2"/>
        <v>0</v>
      </c>
      <c r="J16" s="169">
        <f>SUMIF('DB Remaining Balances'!C:C,Recon!B16,'DB Remaining Balances'!G:G)</f>
        <v>0</v>
      </c>
      <c r="K16" s="170">
        <f t="shared" si="3"/>
        <v>0</v>
      </c>
      <c r="L16" s="169">
        <f>IF(G16&lt;0,(VLOOKUP(B16,[1]Recon!$B:$H,7,FALSE)),"Prior Year Still Open")</f>
        <v>0</v>
      </c>
      <c r="M16" s="169"/>
      <c r="N16" s="171"/>
    </row>
    <row r="17" spans="1:14" x14ac:dyDescent="0.2">
      <c r="A17" s="134" t="s">
        <v>19</v>
      </c>
      <c r="B17" s="156" t="s">
        <v>1061</v>
      </c>
      <c r="C17" s="134" t="s">
        <v>94</v>
      </c>
      <c r="D17" s="133">
        <f>VLOOKUP(B17,'20-21 Allocation'!A:C,3,FALSE)</f>
        <v>1205626</v>
      </c>
      <c r="E17" s="133">
        <v>0</v>
      </c>
      <c r="F17" s="133">
        <f t="shared" si="0"/>
        <v>1205626</v>
      </c>
      <c r="G17" s="133">
        <f>-SUMIF('All 531A Disbursements'!A:A,A17,'All 531A Disbursements'!G:G)</f>
        <v>-1205626</v>
      </c>
      <c r="H17" s="133">
        <f t="shared" si="1"/>
        <v>0</v>
      </c>
      <c r="I17" s="142">
        <f t="shared" si="2"/>
        <v>0</v>
      </c>
      <c r="J17" s="133">
        <f>SUMIF('DB Remaining Balances'!C:C,Recon!B17,'DB Remaining Balances'!G:G)</f>
        <v>0</v>
      </c>
      <c r="K17" s="143">
        <f t="shared" si="3"/>
        <v>0</v>
      </c>
      <c r="L17" s="169">
        <f>IF(G17&lt;0,(VLOOKUP(B17,[1]Recon!$B:$H,7,FALSE)),"Prior Year Still Open")</f>
        <v>0</v>
      </c>
      <c r="M17" s="133"/>
      <c r="N17" s="154"/>
    </row>
    <row r="18" spans="1:14" s="166" customFormat="1" x14ac:dyDescent="0.2">
      <c r="A18" s="174" t="s">
        <v>591</v>
      </c>
      <c r="B18" s="173" t="s">
        <v>1065</v>
      </c>
      <c r="C18" s="168" t="s">
        <v>3255</v>
      </c>
      <c r="D18" s="169">
        <f>VLOOKUP(B18,'20-21 Allocation'!A:C,3,FALSE)</f>
        <v>429910</v>
      </c>
      <c r="E18" s="169">
        <v>0</v>
      </c>
      <c r="F18" s="169">
        <f t="shared" si="0"/>
        <v>429910</v>
      </c>
      <c r="G18" s="169">
        <f>-SUMIF('All 531A Disbursements'!A:A,A18,'All 531A Disbursements'!G:G)</f>
        <v>-429910</v>
      </c>
      <c r="H18" s="169">
        <f t="shared" si="1"/>
        <v>0</v>
      </c>
      <c r="I18" s="169">
        <f t="shared" si="2"/>
        <v>0</v>
      </c>
      <c r="J18" s="169">
        <f>SUMIF('DB Remaining Balances'!C:C,Recon!B18,'DB Remaining Balances'!G:G)</f>
        <v>0</v>
      </c>
      <c r="K18" s="170">
        <f t="shared" si="3"/>
        <v>0</v>
      </c>
      <c r="L18" s="169">
        <f>IF(G18&lt;0,(VLOOKUP(B18,[1]Recon!$B:$H,7,FALSE)),"Prior Year Still Open")</f>
        <v>0</v>
      </c>
      <c r="M18" s="169"/>
      <c r="N18" s="171"/>
    </row>
    <row r="19" spans="1:14" x14ac:dyDescent="0.2">
      <c r="A19" s="134" t="s">
        <v>27</v>
      </c>
      <c r="B19" s="153" t="s">
        <v>97</v>
      </c>
      <c r="C19" s="134" t="s">
        <v>98</v>
      </c>
      <c r="D19" s="133">
        <f>VLOOKUP(B19,'20-21 Allocation'!A:C,3,FALSE)</f>
        <v>2464276</v>
      </c>
      <c r="E19" s="133">
        <v>0</v>
      </c>
      <c r="F19" s="133">
        <f t="shared" si="0"/>
        <v>2464276</v>
      </c>
      <c r="G19" s="133">
        <f>-SUMIF('All 531A Disbursements'!A:A,A19,'All 531A Disbursements'!G:G)</f>
        <v>-2464275.9999999995</v>
      </c>
      <c r="H19" s="133">
        <f t="shared" si="1"/>
        <v>0</v>
      </c>
      <c r="I19" s="142">
        <f t="shared" si="2"/>
        <v>0</v>
      </c>
      <c r="J19" s="133">
        <f>SUMIF('DB Remaining Balances'!C:C,Recon!B19,'DB Remaining Balances'!G:G)</f>
        <v>0</v>
      </c>
      <c r="K19" s="143">
        <f t="shared" si="3"/>
        <v>0</v>
      </c>
      <c r="L19" s="169">
        <f>IF(G19&lt;0,(VLOOKUP(B19,[1]Recon!$B:$H,7,FALSE)),"Prior Year Still Open")</f>
        <v>0</v>
      </c>
      <c r="M19" s="133"/>
      <c r="N19" s="154"/>
    </row>
    <row r="20" spans="1:14" s="166" customFormat="1" x14ac:dyDescent="0.2">
      <c r="A20" s="168" t="s">
        <v>58</v>
      </c>
      <c r="B20" s="167" t="s">
        <v>99</v>
      </c>
      <c r="C20" s="168" t="s">
        <v>100</v>
      </c>
      <c r="D20" s="169">
        <f>VLOOKUP(B20,'20-21 Allocation'!A:C,3,FALSE)</f>
        <v>1867181</v>
      </c>
      <c r="E20" s="169">
        <v>0</v>
      </c>
      <c r="F20" s="169">
        <f t="shared" si="0"/>
        <v>1867181</v>
      </c>
      <c r="G20" s="169">
        <f>-SUMIF('All 531A Disbursements'!A:A,A20,'All 531A Disbursements'!G:G)</f>
        <v>-1867181</v>
      </c>
      <c r="H20" s="169">
        <f t="shared" si="1"/>
        <v>0</v>
      </c>
      <c r="I20" s="169">
        <f t="shared" si="2"/>
        <v>0</v>
      </c>
      <c r="J20" s="169">
        <f>SUMIF('DB Remaining Balances'!C:C,Recon!B20,'DB Remaining Balances'!G:G)</f>
        <v>0</v>
      </c>
      <c r="K20" s="170">
        <f t="shared" si="3"/>
        <v>0</v>
      </c>
      <c r="L20" s="169">
        <f>IF(G20&lt;0,(VLOOKUP(B20,[1]Recon!$B:$H,7,FALSE)),"Prior Year Still Open")</f>
        <v>0</v>
      </c>
      <c r="M20" s="169"/>
      <c r="N20" s="171"/>
    </row>
    <row r="21" spans="1:14" x14ac:dyDescent="0.2">
      <c r="A21" s="134" t="s">
        <v>24</v>
      </c>
      <c r="B21" s="153" t="s">
        <v>101</v>
      </c>
      <c r="C21" s="134" t="s">
        <v>102</v>
      </c>
      <c r="D21" s="133">
        <f>VLOOKUP(B21,'20-21 Allocation'!A:C,3,FALSE)</f>
        <v>1383918</v>
      </c>
      <c r="E21" s="133">
        <v>0</v>
      </c>
      <c r="F21" s="133">
        <f t="shared" si="0"/>
        <v>1383918</v>
      </c>
      <c r="G21" s="133">
        <f>-SUMIF('All 531A Disbursements'!A:A,A21,'All 531A Disbursements'!G:G)</f>
        <v>-1383918</v>
      </c>
      <c r="H21" s="133">
        <f t="shared" si="1"/>
        <v>0</v>
      </c>
      <c r="I21" s="142">
        <f t="shared" si="2"/>
        <v>0</v>
      </c>
      <c r="J21" s="133">
        <f>SUMIF('DB Remaining Balances'!C:C,Recon!B21,'DB Remaining Balances'!G:G)</f>
        <v>0</v>
      </c>
      <c r="K21" s="143">
        <f t="shared" si="3"/>
        <v>0</v>
      </c>
      <c r="L21" s="169">
        <f>IF(G21&lt;0,(VLOOKUP(B21,[1]Recon!$B:$H,7,FALSE)),"Prior Year Still Open")</f>
        <v>0</v>
      </c>
      <c r="M21" s="133"/>
      <c r="N21" s="154"/>
    </row>
    <row r="22" spans="1:14" s="166" customFormat="1" x14ac:dyDescent="0.2">
      <c r="A22" s="168" t="s">
        <v>15</v>
      </c>
      <c r="B22" s="167" t="s">
        <v>103</v>
      </c>
      <c r="C22" s="168" t="s">
        <v>104</v>
      </c>
      <c r="D22" s="169">
        <f>VLOOKUP(B22,'20-21 Allocation'!A:C,3,FALSE)</f>
        <v>5628144</v>
      </c>
      <c r="E22" s="169">
        <v>0</v>
      </c>
      <c r="F22" s="169">
        <f t="shared" si="0"/>
        <v>5628144</v>
      </c>
      <c r="G22" s="169">
        <f>-SUMIF('All 531A Disbursements'!A:A,A22,'All 531A Disbursements'!G:G)</f>
        <v>-5628144</v>
      </c>
      <c r="H22" s="169">
        <f t="shared" si="1"/>
        <v>0</v>
      </c>
      <c r="I22" s="169">
        <f t="shared" si="2"/>
        <v>0</v>
      </c>
      <c r="J22" s="169">
        <f>SUMIF('DB Remaining Balances'!C:C,Recon!B22,'DB Remaining Balances'!G:G)</f>
        <v>0</v>
      </c>
      <c r="K22" s="170">
        <f t="shared" si="3"/>
        <v>0</v>
      </c>
      <c r="L22" s="169">
        <f>IF(G22&lt;0,(VLOOKUP(B22,[1]Recon!$B:$H,7,FALSE)),"Prior Year Still Open")</f>
        <v>0</v>
      </c>
      <c r="M22" s="169"/>
      <c r="N22" s="171"/>
    </row>
    <row r="23" spans="1:14" x14ac:dyDescent="0.2">
      <c r="A23" s="134" t="s">
        <v>14</v>
      </c>
      <c r="B23" s="153" t="s">
        <v>105</v>
      </c>
      <c r="C23" s="134" t="s">
        <v>106</v>
      </c>
      <c r="D23" s="133">
        <f>VLOOKUP(B23,'20-21 Allocation'!A:C,3,FALSE)</f>
        <v>789007</v>
      </c>
      <c r="E23" s="133">
        <v>0</v>
      </c>
      <c r="F23" s="133">
        <f t="shared" si="0"/>
        <v>789007</v>
      </c>
      <c r="G23" s="133">
        <f>-SUMIF('All 531A Disbursements'!A:A,A23,'All 531A Disbursements'!G:G)</f>
        <v>-788207.04</v>
      </c>
      <c r="H23" s="133">
        <f t="shared" si="1"/>
        <v>799.95999999996275</v>
      </c>
      <c r="I23" s="142">
        <f t="shared" si="2"/>
        <v>799.95999999996275</v>
      </c>
      <c r="J23" s="133">
        <f>SUMIF('DB Remaining Balances'!C:C,Recon!B23,'DB Remaining Balances'!G:G)</f>
        <v>799.95999999996297</v>
      </c>
      <c r="K23" s="143">
        <f t="shared" si="3"/>
        <v>-2.2737367544323206E-13</v>
      </c>
      <c r="L23" s="169">
        <f>IF(G23&lt;0,(VLOOKUP(B23,[1]Recon!$B:$H,7,FALSE)),"Prior Year Still Open")</f>
        <v>0</v>
      </c>
      <c r="M23" s="133"/>
      <c r="N23" s="154"/>
    </row>
    <row r="24" spans="1:14" s="166" customFormat="1" x14ac:dyDescent="0.2">
      <c r="A24" s="168" t="s">
        <v>5</v>
      </c>
      <c r="B24" s="167" t="s">
        <v>107</v>
      </c>
      <c r="C24" s="168" t="s">
        <v>108</v>
      </c>
      <c r="D24" s="169">
        <f>VLOOKUP(B24,'20-21 Allocation'!A:C,3,FALSE)</f>
        <v>3788470</v>
      </c>
      <c r="E24" s="169">
        <v>0</v>
      </c>
      <c r="F24" s="169">
        <f t="shared" si="0"/>
        <v>3788470</v>
      </c>
      <c r="G24" s="169">
        <f>-SUMIF('All 531A Disbursements'!A:A,A24,'All 531A Disbursements'!G:G)</f>
        <v>-3788470</v>
      </c>
      <c r="H24" s="169">
        <f t="shared" si="1"/>
        <v>0</v>
      </c>
      <c r="I24" s="169">
        <f t="shared" si="2"/>
        <v>0</v>
      </c>
      <c r="J24" s="169">
        <f>SUMIF('DB Remaining Balances'!C:C,Recon!B24,'DB Remaining Balances'!G:G)</f>
        <v>0</v>
      </c>
      <c r="K24" s="170">
        <f t="shared" si="3"/>
        <v>0</v>
      </c>
      <c r="L24" s="169">
        <f>IF(G24&lt;0,(VLOOKUP(B24,[1]Recon!$B:$H,7,FALSE)),"Prior Year Still Open")</f>
        <v>0</v>
      </c>
      <c r="M24" s="169"/>
      <c r="N24" s="171"/>
    </row>
    <row r="25" spans="1:14" x14ac:dyDescent="0.2">
      <c r="A25" s="134" t="s">
        <v>30</v>
      </c>
      <c r="B25" s="153" t="s">
        <v>109</v>
      </c>
      <c r="C25" s="134" t="s">
        <v>110</v>
      </c>
      <c r="D25" s="133">
        <f>VLOOKUP(B25,'20-21 Allocation'!A:C,3,FALSE)</f>
        <v>1033265</v>
      </c>
      <c r="E25" s="133">
        <v>0</v>
      </c>
      <c r="F25" s="133">
        <f t="shared" si="0"/>
        <v>1033265</v>
      </c>
      <c r="G25" s="133">
        <f>-SUMIF('All 531A Disbursements'!A:A,A25,'All 531A Disbursements'!G:G)</f>
        <v>-1033264.9999999999</v>
      </c>
      <c r="H25" s="133">
        <f t="shared" si="1"/>
        <v>0</v>
      </c>
      <c r="I25" s="142">
        <f t="shared" si="2"/>
        <v>0</v>
      </c>
      <c r="J25" s="133">
        <f>SUMIF('DB Remaining Balances'!C:C,Recon!B25,'DB Remaining Balances'!G:G)</f>
        <v>0</v>
      </c>
      <c r="K25" s="143">
        <f t="shared" si="3"/>
        <v>0</v>
      </c>
      <c r="L25" s="169">
        <f>IF(G25&lt;0,(VLOOKUP(B25,[1]Recon!$B:$H,7,FALSE)),"Prior Year Still Open")</f>
        <v>0</v>
      </c>
      <c r="M25" s="133"/>
      <c r="N25" s="154"/>
    </row>
    <row r="26" spans="1:14" s="166" customFormat="1" x14ac:dyDescent="0.2">
      <c r="A26" s="168" t="s">
        <v>22</v>
      </c>
      <c r="B26" s="167" t="s">
        <v>111</v>
      </c>
      <c r="C26" s="168" t="s">
        <v>112</v>
      </c>
      <c r="D26" s="169">
        <f>VLOOKUP(B26,'20-21 Allocation'!A:C,3,FALSE)</f>
        <v>3421631</v>
      </c>
      <c r="E26" s="169">
        <v>0</v>
      </c>
      <c r="F26" s="169">
        <f t="shared" si="0"/>
        <v>3421631</v>
      </c>
      <c r="G26" s="169">
        <f>-SUMIF('All 531A Disbursements'!A:A,A26,'All 531A Disbursements'!G:G)</f>
        <v>-3421631</v>
      </c>
      <c r="H26" s="169">
        <f t="shared" si="1"/>
        <v>0</v>
      </c>
      <c r="I26" s="169">
        <f t="shared" si="2"/>
        <v>0</v>
      </c>
      <c r="J26" s="169">
        <f>SUMIF('DB Remaining Balances'!C:C,Recon!B26,'DB Remaining Balances'!G:G)</f>
        <v>0</v>
      </c>
      <c r="K26" s="170">
        <f t="shared" si="3"/>
        <v>0</v>
      </c>
      <c r="L26" s="169">
        <f>IF(G26&lt;0,(VLOOKUP(B26,[1]Recon!$B:$H,7,FALSE)),"Prior Year Still Open")</f>
        <v>0</v>
      </c>
      <c r="M26" s="169"/>
      <c r="N26" s="171"/>
    </row>
    <row r="27" spans="1:14" x14ac:dyDescent="0.2">
      <c r="A27" s="134" t="s">
        <v>56</v>
      </c>
      <c r="B27" s="153" t="s">
        <v>113</v>
      </c>
      <c r="C27" s="134" t="s">
        <v>114</v>
      </c>
      <c r="D27" s="133">
        <f>VLOOKUP(B27,'20-21 Allocation'!A:C,3,FALSE)</f>
        <v>924836</v>
      </c>
      <c r="E27" s="133">
        <v>0</v>
      </c>
      <c r="F27" s="133">
        <f t="shared" si="0"/>
        <v>924836</v>
      </c>
      <c r="G27" s="133">
        <f>-SUMIF('All 531A Disbursements'!A:A,A27,'All 531A Disbursements'!G:G)</f>
        <v>-924836</v>
      </c>
      <c r="H27" s="133">
        <f t="shared" si="1"/>
        <v>0</v>
      </c>
      <c r="I27" s="142">
        <f t="shared" si="2"/>
        <v>0</v>
      </c>
      <c r="J27" s="133">
        <f>SUMIF('DB Remaining Balances'!C:C,Recon!B27,'DB Remaining Balances'!G:G)</f>
        <v>0</v>
      </c>
      <c r="K27" s="143">
        <f t="shared" si="3"/>
        <v>0</v>
      </c>
      <c r="L27" s="169">
        <f>IF(G27&lt;0,(VLOOKUP(B27,[1]Recon!$B:$H,7,FALSE)),"Prior Year Still Open")</f>
        <v>0</v>
      </c>
      <c r="M27" s="133"/>
      <c r="N27" s="154"/>
    </row>
    <row r="28" spans="1:14" s="166" customFormat="1" x14ac:dyDescent="0.2">
      <c r="A28" s="168" t="s">
        <v>11</v>
      </c>
      <c r="B28" s="167" t="s">
        <v>115</v>
      </c>
      <c r="C28" s="168" t="s">
        <v>116</v>
      </c>
      <c r="D28" s="169">
        <f>VLOOKUP(B28,'20-21 Allocation'!A:C,3,FALSE)</f>
        <v>775025</v>
      </c>
      <c r="E28" s="169">
        <v>0</v>
      </c>
      <c r="F28" s="169">
        <f t="shared" si="0"/>
        <v>775025</v>
      </c>
      <c r="G28" s="169">
        <f>-SUMIF('All 531A Disbursements'!A:A,A28,'All 531A Disbursements'!G:G)</f>
        <v>-775025</v>
      </c>
      <c r="H28" s="169">
        <f t="shared" si="1"/>
        <v>0</v>
      </c>
      <c r="I28" s="169">
        <f t="shared" si="2"/>
        <v>0</v>
      </c>
      <c r="J28" s="169">
        <f>SUMIF('DB Remaining Balances'!C:C,Recon!B28,'DB Remaining Balances'!G:G)</f>
        <v>0</v>
      </c>
      <c r="K28" s="170">
        <f t="shared" si="3"/>
        <v>0</v>
      </c>
      <c r="L28" s="169">
        <f>IF(G28&lt;0,(VLOOKUP(B28,[1]Recon!$B:$H,7,FALSE)),"Prior Year Still Open")</f>
        <v>0</v>
      </c>
      <c r="M28" s="169"/>
      <c r="N28" s="171"/>
    </row>
    <row r="29" spans="1:14" x14ac:dyDescent="0.2">
      <c r="A29" s="134" t="s">
        <v>26</v>
      </c>
      <c r="B29" s="153" t="s">
        <v>117</v>
      </c>
      <c r="C29" s="134" t="s">
        <v>118</v>
      </c>
      <c r="D29" s="133">
        <f>VLOOKUP(B29,'20-21 Allocation'!A:C,3,FALSE)</f>
        <v>345423</v>
      </c>
      <c r="E29" s="133">
        <v>0</v>
      </c>
      <c r="F29" s="133">
        <f t="shared" si="0"/>
        <v>345423</v>
      </c>
      <c r="G29" s="133">
        <f>-SUMIF('All 531A Disbursements'!A:A,A29,'All 531A Disbursements'!G:G)</f>
        <v>-345423</v>
      </c>
      <c r="H29" s="133">
        <f t="shared" si="1"/>
        <v>0</v>
      </c>
      <c r="I29" s="142">
        <f t="shared" si="2"/>
        <v>0</v>
      </c>
      <c r="J29" s="133">
        <f>SUMIF('DB Remaining Balances'!C:C,Recon!B29,'DB Remaining Balances'!G:G)</f>
        <v>0</v>
      </c>
      <c r="K29" s="143">
        <f t="shared" si="3"/>
        <v>0</v>
      </c>
      <c r="L29" s="169">
        <f>IF(G29&lt;0,(VLOOKUP(B29,[1]Recon!$B:$H,7,FALSE)),"Prior Year Still Open")</f>
        <v>0</v>
      </c>
      <c r="M29" s="133"/>
      <c r="N29" s="154"/>
    </row>
    <row r="30" spans="1:14" s="166" customFormat="1" x14ac:dyDescent="0.2">
      <c r="A30" s="168" t="s">
        <v>28</v>
      </c>
      <c r="B30" s="167" t="s">
        <v>119</v>
      </c>
      <c r="C30" s="168" t="s">
        <v>120</v>
      </c>
      <c r="D30" s="169">
        <f>VLOOKUP(B30,'20-21 Allocation'!A:C,3,FALSE)</f>
        <v>15449069</v>
      </c>
      <c r="E30" s="169">
        <v>0</v>
      </c>
      <c r="F30" s="169">
        <f t="shared" si="0"/>
        <v>15449069</v>
      </c>
      <c r="G30" s="169">
        <f>-SUMIF('All 531A Disbursements'!A:A,A30,'All 531A Disbursements'!G:G)</f>
        <v>-15449070</v>
      </c>
      <c r="H30" s="169">
        <f t="shared" si="1"/>
        <v>-1</v>
      </c>
      <c r="I30" s="169">
        <f t="shared" si="2"/>
        <v>-1</v>
      </c>
      <c r="J30" s="169">
        <f>SUMIF('DB Remaining Balances'!C:C,Recon!B30,'DB Remaining Balances'!G:G)</f>
        <v>-1</v>
      </c>
      <c r="K30" s="170">
        <f t="shared" si="3"/>
        <v>0</v>
      </c>
      <c r="L30" s="169">
        <f>IF(G30&lt;0,(VLOOKUP(B30,[1]Recon!$B:$H,7,FALSE)),"Prior Year Still Open")</f>
        <v>0</v>
      </c>
      <c r="M30" s="169"/>
      <c r="N30" s="171"/>
    </row>
    <row r="31" spans="1:14" x14ac:dyDescent="0.2">
      <c r="A31" s="144" t="s">
        <v>924</v>
      </c>
      <c r="B31" s="156" t="s">
        <v>3332</v>
      </c>
      <c r="C31" s="134" t="s">
        <v>3333</v>
      </c>
      <c r="D31" s="133">
        <f>VLOOKUP(B31,'20-21 Allocation'!A:C,3,FALSE)</f>
        <v>996577</v>
      </c>
      <c r="E31" s="133">
        <v>0</v>
      </c>
      <c r="F31" s="133">
        <f t="shared" si="0"/>
        <v>996577</v>
      </c>
      <c r="G31" s="133">
        <f>-SUMIF('All 531A Disbursements'!A:A,A31,'All 531A Disbursements'!G:G)</f>
        <v>-996576.99999999988</v>
      </c>
      <c r="H31" s="133">
        <f t="shared" si="1"/>
        <v>0</v>
      </c>
      <c r="I31" s="142">
        <f t="shared" si="2"/>
        <v>0</v>
      </c>
      <c r="J31" s="133">
        <f>SUMIF('DB Remaining Balances'!C:C,Recon!B31,'DB Remaining Balances'!G:G)</f>
        <v>0</v>
      </c>
      <c r="K31" s="143">
        <f t="shared" ref="K31" si="4">I31-J31+M31</f>
        <v>0</v>
      </c>
      <c r="L31" s="169">
        <f>IF(G31&lt;0,(VLOOKUP(B31,[1]Recon!$B:$H,7,FALSE)),"Prior Year Still Open")</f>
        <v>0</v>
      </c>
      <c r="M31" s="133"/>
      <c r="N31" s="154"/>
    </row>
    <row r="32" spans="1:14" s="166" customFormat="1" x14ac:dyDescent="0.2">
      <c r="A32" s="168" t="s">
        <v>41</v>
      </c>
      <c r="B32" s="167" t="s">
        <v>121</v>
      </c>
      <c r="C32" s="168" t="s">
        <v>122</v>
      </c>
      <c r="D32" s="169">
        <f>VLOOKUP(B32,'20-21 Allocation'!A:C,3,FALSE)</f>
        <v>5199777</v>
      </c>
      <c r="E32" s="169">
        <v>0</v>
      </c>
      <c r="F32" s="169">
        <f t="shared" si="0"/>
        <v>5199777</v>
      </c>
      <c r="G32" s="169">
        <f>-SUMIF('All 531A Disbursements'!A:A,A32,'All 531A Disbursements'!G:G)</f>
        <v>-5199777.0000000009</v>
      </c>
      <c r="H32" s="169">
        <f t="shared" si="1"/>
        <v>0</v>
      </c>
      <c r="I32" s="169">
        <f t="shared" si="2"/>
        <v>0</v>
      </c>
      <c r="J32" s="169">
        <f>SUMIF('DB Remaining Balances'!C:C,Recon!B32,'DB Remaining Balances'!G:G)</f>
        <v>0</v>
      </c>
      <c r="K32" s="170">
        <f t="shared" si="3"/>
        <v>0</v>
      </c>
      <c r="L32" s="169">
        <f>IF(G32&lt;0,(VLOOKUP(B32,[1]Recon!$B:$H,7,FALSE)),"Prior Year Still Open")</f>
        <v>0</v>
      </c>
      <c r="M32" s="169"/>
      <c r="N32" s="171"/>
    </row>
    <row r="33" spans="1:14" x14ac:dyDescent="0.2">
      <c r="A33" s="134" t="s">
        <v>52</v>
      </c>
      <c r="B33" s="153" t="s">
        <v>123</v>
      </c>
      <c r="C33" s="134" t="s">
        <v>124</v>
      </c>
      <c r="D33" s="133">
        <f>VLOOKUP(B33,'20-21 Allocation'!A:C,3,FALSE)</f>
        <v>3155646</v>
      </c>
      <c r="E33" s="133">
        <v>0</v>
      </c>
      <c r="F33" s="133">
        <f t="shared" si="0"/>
        <v>3155646</v>
      </c>
      <c r="G33" s="133">
        <f>-SUMIF('All 531A Disbursements'!A:A,A33,'All 531A Disbursements'!G:G)</f>
        <v>-2258569.31</v>
      </c>
      <c r="H33" s="133">
        <f t="shared" si="1"/>
        <v>897076.69</v>
      </c>
      <c r="I33" s="142">
        <f t="shared" si="2"/>
        <v>897076.69</v>
      </c>
      <c r="J33" s="133">
        <f>SUMIF('DB Remaining Balances'!C:C,Recon!B33,'DB Remaining Balances'!G:G)</f>
        <v>897076.69</v>
      </c>
      <c r="K33" s="143">
        <f t="shared" si="3"/>
        <v>0</v>
      </c>
      <c r="L33" s="169">
        <f>IF(G33&lt;0,(VLOOKUP(B33,[1]Recon!$B:$H,7,FALSE)),"Prior Year Still Open")</f>
        <v>0</v>
      </c>
      <c r="M33" s="133"/>
      <c r="N33" s="155"/>
    </row>
    <row r="34" spans="1:14" s="166" customFormat="1" x14ac:dyDescent="0.2">
      <c r="A34" s="168" t="s">
        <v>65</v>
      </c>
      <c r="B34" s="167" t="s">
        <v>125</v>
      </c>
      <c r="C34" s="168" t="s">
        <v>126</v>
      </c>
      <c r="D34" s="169">
        <f>VLOOKUP(B34,'20-21 Allocation'!A:C,3,FALSE)</f>
        <v>248539</v>
      </c>
      <c r="E34" s="169">
        <v>0</v>
      </c>
      <c r="F34" s="169">
        <f t="shared" si="0"/>
        <v>248539</v>
      </c>
      <c r="G34" s="169">
        <f>-SUMIF('All 531A Disbursements'!A:A,A34,'All 531A Disbursements'!G:G)</f>
        <v>-248539.03</v>
      </c>
      <c r="H34" s="169">
        <f t="shared" ref="H34:H65" si="5">D34+G34</f>
        <v>-2.9999999998835847E-2</v>
      </c>
      <c r="I34" s="169">
        <f t="shared" si="2"/>
        <v>-2.9999999998835847E-2</v>
      </c>
      <c r="J34" s="169">
        <f>SUMIF('DB Remaining Balances'!C:C,Recon!B34,'DB Remaining Balances'!G:G)</f>
        <v>0</v>
      </c>
      <c r="K34" s="170">
        <f>I34-J34+M34</f>
        <v>-2.9999999998835847E-2</v>
      </c>
      <c r="L34" s="169">
        <f>IF(G34&lt;0,(VLOOKUP(B34,[1]Recon!$B:$H,7,FALSE)),"Prior Year Still Open")</f>
        <v>0</v>
      </c>
      <c r="M34" s="169"/>
      <c r="N34" s="171"/>
    </row>
    <row r="35" spans="1:14" x14ac:dyDescent="0.2">
      <c r="A35" s="134" t="s">
        <v>55</v>
      </c>
      <c r="B35" s="153" t="s">
        <v>127</v>
      </c>
      <c r="C35" s="134" t="s">
        <v>128</v>
      </c>
      <c r="D35" s="133">
        <f>VLOOKUP(B35,'20-21 Allocation'!A:C,3,FALSE)</f>
        <v>534274</v>
      </c>
      <c r="E35" s="133">
        <v>0</v>
      </c>
      <c r="F35" s="133">
        <f t="shared" si="0"/>
        <v>534274</v>
      </c>
      <c r="G35" s="133">
        <f>-SUMIF('All 531A Disbursements'!A:A,A35,'All 531A Disbursements'!G:G)</f>
        <v>-534274</v>
      </c>
      <c r="H35" s="133">
        <f t="shared" si="5"/>
        <v>0</v>
      </c>
      <c r="I35" s="142">
        <f t="shared" si="2"/>
        <v>0</v>
      </c>
      <c r="J35" s="133">
        <f>SUMIF('DB Remaining Balances'!C:C,Recon!B35,'DB Remaining Balances'!G:G)</f>
        <v>0</v>
      </c>
      <c r="K35" s="143">
        <f t="shared" si="3"/>
        <v>0</v>
      </c>
      <c r="L35" s="169">
        <f>IF(G35&lt;0,(VLOOKUP(B35,[1]Recon!$B:$H,7,FALSE)),"Prior Year Still Open")</f>
        <v>0</v>
      </c>
      <c r="M35" s="133"/>
      <c r="N35" s="154"/>
    </row>
    <row r="36" spans="1:14" s="166" customFormat="1" x14ac:dyDescent="0.2">
      <c r="A36" s="168" t="s">
        <v>33</v>
      </c>
      <c r="B36" s="167" t="s">
        <v>129</v>
      </c>
      <c r="C36" s="168" t="s">
        <v>130</v>
      </c>
      <c r="D36" s="169">
        <f>VLOOKUP(B36,'20-21 Allocation'!A:C,3,FALSE)</f>
        <v>4393893</v>
      </c>
      <c r="E36" s="169">
        <v>0</v>
      </c>
      <c r="F36" s="169">
        <f t="shared" si="0"/>
        <v>4393893</v>
      </c>
      <c r="G36" s="169">
        <f>-SUMIF('All 531A Disbursements'!A:A,A36,'All 531A Disbursements'!G:G)</f>
        <v>-4393893</v>
      </c>
      <c r="H36" s="169">
        <f t="shared" si="5"/>
        <v>0</v>
      </c>
      <c r="I36" s="169">
        <f t="shared" si="2"/>
        <v>0</v>
      </c>
      <c r="J36" s="169">
        <f>SUMIF('DB Remaining Balances'!C:C,Recon!B36,'DB Remaining Balances'!G:G)</f>
        <v>0</v>
      </c>
      <c r="K36" s="170">
        <f t="shared" si="3"/>
        <v>0</v>
      </c>
      <c r="L36" s="169">
        <f>IF(G36&lt;0,(VLOOKUP(B36,[1]Recon!$B:$H,7,FALSE)),"Prior Year Still Open")</f>
        <v>0</v>
      </c>
      <c r="M36" s="169"/>
      <c r="N36" s="171"/>
    </row>
    <row r="37" spans="1:14" x14ac:dyDescent="0.2">
      <c r="A37" s="134" t="s">
        <v>34</v>
      </c>
      <c r="B37" s="153" t="s">
        <v>131</v>
      </c>
      <c r="C37" s="134" t="s">
        <v>132</v>
      </c>
      <c r="D37" s="133">
        <f>VLOOKUP(B37,'20-21 Allocation'!A:C,3,FALSE)</f>
        <v>485643</v>
      </c>
      <c r="E37" s="133">
        <v>0</v>
      </c>
      <c r="F37" s="133">
        <f t="shared" si="0"/>
        <v>485643</v>
      </c>
      <c r="G37" s="133">
        <f>-SUMIF('All 531A Disbursements'!A:A,A37,'All 531A Disbursements'!G:G)</f>
        <v>-463359</v>
      </c>
      <c r="H37" s="133">
        <f t="shared" si="5"/>
        <v>22284</v>
      </c>
      <c r="I37" s="142">
        <f t="shared" si="2"/>
        <v>22284</v>
      </c>
      <c r="J37" s="133">
        <f>SUMIF('DB Remaining Balances'!C:C,Recon!B37,'DB Remaining Balances'!G:G)</f>
        <v>22284</v>
      </c>
      <c r="K37" s="143">
        <f t="shared" si="3"/>
        <v>0</v>
      </c>
      <c r="L37" s="169">
        <f>IF(G37&lt;0,(VLOOKUP(B37,[1]Recon!$B:$H,7,FALSE)),"Prior Year Still Open")</f>
        <v>0</v>
      </c>
      <c r="M37" s="133"/>
      <c r="N37" s="154"/>
    </row>
    <row r="38" spans="1:14" s="166" customFormat="1" x14ac:dyDescent="0.2">
      <c r="A38" s="168" t="s">
        <v>35</v>
      </c>
      <c r="B38" s="167" t="s">
        <v>133</v>
      </c>
      <c r="C38" s="168" t="s">
        <v>134</v>
      </c>
      <c r="D38" s="169">
        <f>VLOOKUP(B38,'20-21 Allocation'!A:C,3,FALSE)</f>
        <v>1188475</v>
      </c>
      <c r="E38" s="169">
        <v>0</v>
      </c>
      <c r="F38" s="169">
        <f t="shared" si="0"/>
        <v>1188475</v>
      </c>
      <c r="G38" s="169">
        <f>-SUMIF('All 531A Disbursements'!A:A,A38,'All 531A Disbursements'!G:G)</f>
        <v>-1188475</v>
      </c>
      <c r="H38" s="169">
        <f t="shared" si="5"/>
        <v>0</v>
      </c>
      <c r="I38" s="169">
        <f t="shared" si="2"/>
        <v>0</v>
      </c>
      <c r="J38" s="169">
        <f>SUMIF('DB Remaining Balances'!C:C,Recon!B38,'DB Remaining Balances'!G:G)</f>
        <v>0</v>
      </c>
      <c r="K38" s="170">
        <f t="shared" si="3"/>
        <v>0</v>
      </c>
      <c r="L38" s="169">
        <f>IF(G38&lt;0,(VLOOKUP(B38,[1]Recon!$B:$H,7,FALSE)),"Prior Year Still Open")</f>
        <v>0</v>
      </c>
      <c r="M38" s="169"/>
      <c r="N38" s="171"/>
    </row>
    <row r="39" spans="1:14" x14ac:dyDescent="0.2">
      <c r="A39" s="134" t="s">
        <v>23</v>
      </c>
      <c r="B39" s="153" t="s">
        <v>135</v>
      </c>
      <c r="C39" s="134" t="s">
        <v>136</v>
      </c>
      <c r="D39" s="133">
        <f>VLOOKUP(B39,'20-21 Allocation'!A:C,3,FALSE)</f>
        <v>709849</v>
      </c>
      <c r="E39" s="133">
        <v>0</v>
      </c>
      <c r="F39" s="133">
        <f t="shared" si="0"/>
        <v>709849</v>
      </c>
      <c r="G39" s="133">
        <f>-SUMIF('All 531A Disbursements'!A:A,A39,'All 531A Disbursements'!G:G)</f>
        <v>-628923.05000000005</v>
      </c>
      <c r="H39" s="133">
        <f t="shared" si="5"/>
        <v>80925.949999999953</v>
      </c>
      <c r="I39" s="142">
        <f t="shared" si="2"/>
        <v>80925.949999999953</v>
      </c>
      <c r="J39" s="133">
        <f>SUMIF('DB Remaining Balances'!C:C,Recon!B39,'DB Remaining Balances'!G:G)</f>
        <v>80925.95</v>
      </c>
      <c r="K39" s="143">
        <f t="shared" si="3"/>
        <v>-4.3655745685100555E-11</v>
      </c>
      <c r="L39" s="169">
        <f>IF(G39&lt;0,(VLOOKUP(B39,[1]Recon!$B:$H,7,FALSE)),"Prior Year Still Open")</f>
        <v>0</v>
      </c>
      <c r="M39" s="133"/>
      <c r="N39" s="154"/>
    </row>
    <row r="40" spans="1:14" s="166" customFormat="1" x14ac:dyDescent="0.2">
      <c r="A40" s="168" t="s">
        <v>1282</v>
      </c>
      <c r="B40" s="167" t="s">
        <v>3328</v>
      </c>
      <c r="C40" s="168" t="s">
        <v>3329</v>
      </c>
      <c r="D40" s="169">
        <f>VLOOKUP(B40,'20-21 Allocation'!A:C,3,FALSE)</f>
        <v>244279</v>
      </c>
      <c r="E40" s="169">
        <v>0</v>
      </c>
      <c r="F40" s="169">
        <f t="shared" si="0"/>
        <v>244279</v>
      </c>
      <c r="G40" s="169">
        <f>-SUMIF('All 531A Disbursements'!A:A,A40,'All 531A Disbursements'!G:G)</f>
        <v>-244279</v>
      </c>
      <c r="H40" s="169">
        <f t="shared" si="5"/>
        <v>0</v>
      </c>
      <c r="I40" s="169">
        <f t="shared" si="2"/>
        <v>0</v>
      </c>
      <c r="J40" s="169">
        <f>SUMIF('DB Remaining Balances'!C:C,Recon!B40,'DB Remaining Balances'!G:G)</f>
        <v>0</v>
      </c>
      <c r="K40" s="170">
        <f t="shared" ref="K40" si="6">I40-J40+M40</f>
        <v>0</v>
      </c>
      <c r="L40" s="169">
        <f>IF(G40&lt;0,(VLOOKUP(B40,[1]Recon!$B:$H,7,FALSE)),"Prior Year Still Open")</f>
        <v>0</v>
      </c>
      <c r="M40" s="169"/>
      <c r="N40" s="171"/>
    </row>
    <row r="41" spans="1:14" x14ac:dyDescent="0.2">
      <c r="A41" s="134" t="s">
        <v>42</v>
      </c>
      <c r="B41" s="153" t="s">
        <v>137</v>
      </c>
      <c r="C41" s="134" t="s">
        <v>138</v>
      </c>
      <c r="D41" s="133">
        <f>VLOOKUP(B41,'20-21 Allocation'!A:C,3,FALSE)</f>
        <v>3385305</v>
      </c>
      <c r="E41" s="133">
        <v>0</v>
      </c>
      <c r="F41" s="133">
        <f t="shared" si="0"/>
        <v>3385305</v>
      </c>
      <c r="G41" s="133">
        <f>-SUMIF('All 531A Disbursements'!A:A,A41,'All 531A Disbursements'!G:G)</f>
        <v>-3385304.9999999995</v>
      </c>
      <c r="H41" s="133">
        <f t="shared" si="5"/>
        <v>0</v>
      </c>
      <c r="I41" s="142">
        <f t="shared" si="2"/>
        <v>0</v>
      </c>
      <c r="J41" s="133">
        <f>SUMIF('DB Remaining Balances'!C:C,Recon!B41,'DB Remaining Balances'!G:G)</f>
        <v>0</v>
      </c>
      <c r="K41" s="143">
        <f t="shared" si="3"/>
        <v>0</v>
      </c>
      <c r="L41" s="169">
        <f>IF(G41&lt;0,(VLOOKUP(B41,[1]Recon!$B:$H,7,FALSE)),"Prior Year Still Open")</f>
        <v>0</v>
      </c>
      <c r="M41" s="133"/>
      <c r="N41" s="155"/>
    </row>
    <row r="42" spans="1:14" s="166" customFormat="1" x14ac:dyDescent="0.2">
      <c r="A42" s="168" t="s">
        <v>43</v>
      </c>
      <c r="B42" s="167" t="s">
        <v>139</v>
      </c>
      <c r="C42" s="168" t="s">
        <v>140</v>
      </c>
      <c r="D42" s="169">
        <f>VLOOKUP(B42,'20-21 Allocation'!A:C,3,FALSE)</f>
        <v>1727206</v>
      </c>
      <c r="E42" s="169">
        <v>0</v>
      </c>
      <c r="F42" s="169">
        <f t="shared" si="0"/>
        <v>1727206</v>
      </c>
      <c r="G42" s="169">
        <f>-SUMIF('All 531A Disbursements'!A:A,A42,'All 531A Disbursements'!G:G)</f>
        <v>-1727205.9999999998</v>
      </c>
      <c r="H42" s="169">
        <f t="shared" si="5"/>
        <v>0</v>
      </c>
      <c r="I42" s="169">
        <f t="shared" si="2"/>
        <v>0</v>
      </c>
      <c r="J42" s="169">
        <f>SUMIF('DB Remaining Balances'!C:C,Recon!B42,'DB Remaining Balances'!G:G)</f>
        <v>0</v>
      </c>
      <c r="K42" s="170">
        <f t="shared" si="3"/>
        <v>0</v>
      </c>
      <c r="L42" s="169">
        <f>IF(G42&lt;0,(VLOOKUP(B42,[1]Recon!$B:$H,7,FALSE)),"Prior Year Still Open")</f>
        <v>0</v>
      </c>
      <c r="M42" s="169"/>
      <c r="N42" s="171"/>
    </row>
    <row r="43" spans="1:14" s="166" customFormat="1" x14ac:dyDescent="0.2">
      <c r="A43" s="174" t="s">
        <v>757</v>
      </c>
      <c r="B43" s="167" t="s">
        <v>3472</v>
      </c>
      <c r="C43" s="168" t="s">
        <v>3473</v>
      </c>
      <c r="D43" s="169">
        <f>VLOOKUP(B43,'20-21 Allocation'!A:C,3,FALSE)</f>
        <v>993256</v>
      </c>
      <c r="E43" s="169">
        <v>0</v>
      </c>
      <c r="F43" s="169">
        <f t="shared" ref="F43" si="7">D43-E43</f>
        <v>993256</v>
      </c>
      <c r="G43" s="169">
        <f>-SUMIF('All 531A Disbursements'!A:A,A43,'All 531A Disbursements'!G:G)</f>
        <v>-993256</v>
      </c>
      <c r="H43" s="169">
        <f t="shared" ref="H43" si="8">D43+G43</f>
        <v>0</v>
      </c>
      <c r="I43" s="169">
        <f t="shared" ref="I43" si="9">F43+G43</f>
        <v>0</v>
      </c>
      <c r="J43" s="169">
        <f>SUMIF('DB Remaining Balances'!C:C,Recon!B43,'DB Remaining Balances'!G:G)</f>
        <v>0</v>
      </c>
      <c r="K43" s="170">
        <f t="shared" ref="K43" si="10">I43-J43+M43</f>
        <v>0</v>
      </c>
      <c r="L43" s="169" t="e">
        <f>IF(G43&lt;0,(VLOOKUP(B43,[1]Recon!$B:$H,7,FALSE)),"Prior Year Still Open")</f>
        <v>#N/A</v>
      </c>
      <c r="M43" s="169"/>
      <c r="N43" s="171"/>
    </row>
    <row r="44" spans="1:14" x14ac:dyDescent="0.2">
      <c r="A44" s="134" t="s">
        <v>1439</v>
      </c>
      <c r="B44" s="153" t="s">
        <v>3330</v>
      </c>
      <c r="C44" s="134" t="s">
        <v>3331</v>
      </c>
      <c r="D44" s="133">
        <f>VLOOKUP(B44,'20-21 Allocation'!A:C,3,FALSE)</f>
        <v>593941</v>
      </c>
      <c r="E44" s="133">
        <v>0</v>
      </c>
      <c r="F44" s="133">
        <f t="shared" si="0"/>
        <v>593941</v>
      </c>
      <c r="G44" s="133">
        <f>-SUMIF('All 531A Disbursements'!A:A,A44,'All 531A Disbursements'!G:G)</f>
        <v>-593941</v>
      </c>
      <c r="H44" s="133">
        <f t="shared" si="5"/>
        <v>0</v>
      </c>
      <c r="I44" s="142">
        <f t="shared" si="2"/>
        <v>0</v>
      </c>
      <c r="J44" s="133">
        <f>SUMIF('DB Remaining Balances'!C:C,Recon!B44,'DB Remaining Balances'!G:G)</f>
        <v>0</v>
      </c>
      <c r="K44" s="143">
        <f t="shared" ref="K44" si="11">I44-J44+M44</f>
        <v>0</v>
      </c>
      <c r="L44" s="169">
        <f>IF(G44&lt;0,(VLOOKUP(B44,[1]Recon!$B:$H,7,FALSE)),"Prior Year Still Open")</f>
        <v>0</v>
      </c>
      <c r="M44" s="133"/>
      <c r="N44" s="155"/>
    </row>
    <row r="45" spans="1:14" s="166" customFormat="1" x14ac:dyDescent="0.2">
      <c r="A45" s="168" t="s">
        <v>59</v>
      </c>
      <c r="B45" s="167" t="s">
        <v>141</v>
      </c>
      <c r="C45" s="168" t="s">
        <v>142</v>
      </c>
      <c r="D45" s="169">
        <f>VLOOKUP(B45,'20-21 Allocation'!A:C,3,FALSE)</f>
        <v>977779</v>
      </c>
      <c r="E45" s="169">
        <v>0</v>
      </c>
      <c r="F45" s="169">
        <f t="shared" si="0"/>
        <v>977779</v>
      </c>
      <c r="G45" s="169">
        <f>-SUMIF('All 531A Disbursements'!A:A,A45,'All 531A Disbursements'!G:G)</f>
        <v>-977779</v>
      </c>
      <c r="H45" s="169">
        <f t="shared" si="5"/>
        <v>0</v>
      </c>
      <c r="I45" s="169">
        <f t="shared" si="2"/>
        <v>0</v>
      </c>
      <c r="J45" s="169">
        <f>SUMIF('DB Remaining Balances'!C:C,Recon!B45,'DB Remaining Balances'!G:G)</f>
        <v>0</v>
      </c>
      <c r="K45" s="170">
        <f t="shared" si="3"/>
        <v>0</v>
      </c>
      <c r="L45" s="169">
        <f>IF(G45&lt;0,(VLOOKUP(B45,[1]Recon!$B:$H,7,FALSE)),"Prior Year Still Open")</f>
        <v>0</v>
      </c>
      <c r="M45" s="169"/>
      <c r="N45" s="171"/>
    </row>
    <row r="46" spans="1:14" x14ac:dyDescent="0.2">
      <c r="A46" s="134" t="s">
        <v>29</v>
      </c>
      <c r="B46" s="153" t="s">
        <v>143</v>
      </c>
      <c r="C46" s="134" t="s">
        <v>144</v>
      </c>
      <c r="D46" s="133">
        <f>VLOOKUP(B46,'20-21 Allocation'!A:C,3,FALSE)</f>
        <v>643157</v>
      </c>
      <c r="E46" s="133">
        <v>0</v>
      </c>
      <c r="F46" s="133">
        <f t="shared" si="0"/>
        <v>643157</v>
      </c>
      <c r="G46" s="133">
        <f>-SUMIF('All 531A Disbursements'!A:A,A46,'All 531A Disbursements'!G:G)</f>
        <v>-643157</v>
      </c>
      <c r="H46" s="133">
        <f t="shared" si="5"/>
        <v>0</v>
      </c>
      <c r="I46" s="142">
        <f t="shared" si="2"/>
        <v>0</v>
      </c>
      <c r="J46" s="133">
        <f>SUMIF('DB Remaining Balances'!C:C,Recon!B46,'DB Remaining Balances'!G:G)</f>
        <v>0</v>
      </c>
      <c r="K46" s="143">
        <f t="shared" si="3"/>
        <v>0</v>
      </c>
      <c r="L46" s="169">
        <f>IF(G46&lt;0,(VLOOKUP(B46,[1]Recon!$B:$H,7,FALSE)),"Prior Year Still Open")</f>
        <v>0</v>
      </c>
      <c r="M46" s="133"/>
      <c r="N46" s="154"/>
    </row>
    <row r="47" spans="1:14" s="166" customFormat="1" x14ac:dyDescent="0.2">
      <c r="A47" s="168" t="s">
        <v>25</v>
      </c>
      <c r="B47" s="167" t="s">
        <v>145</v>
      </c>
      <c r="C47" s="168" t="s">
        <v>146</v>
      </c>
      <c r="D47" s="169">
        <f>VLOOKUP(B47,'20-21 Allocation'!A:C,3,FALSE)</f>
        <v>4213474</v>
      </c>
      <c r="E47" s="169">
        <v>0</v>
      </c>
      <c r="F47" s="169">
        <f t="shared" si="0"/>
        <v>4213474</v>
      </c>
      <c r="G47" s="169">
        <f>-SUMIF('All 531A Disbursements'!A:A,A47,'All 531A Disbursements'!G:G)</f>
        <v>-4213473.9999999991</v>
      </c>
      <c r="H47" s="169">
        <f t="shared" si="5"/>
        <v>0</v>
      </c>
      <c r="I47" s="169">
        <f t="shared" si="2"/>
        <v>0</v>
      </c>
      <c r="J47" s="169">
        <f>SUMIF('DB Remaining Balances'!C:C,Recon!B47,'DB Remaining Balances'!G:G)</f>
        <v>0</v>
      </c>
      <c r="K47" s="170">
        <f t="shared" si="3"/>
        <v>0</v>
      </c>
      <c r="L47" s="169">
        <f>IF(G47&lt;0,(VLOOKUP(B47,[1]Recon!$B:$H,7,FALSE)),"Prior Year Still Open")</f>
        <v>0</v>
      </c>
      <c r="M47" s="169"/>
      <c r="N47" s="171"/>
    </row>
    <row r="48" spans="1:14" x14ac:dyDescent="0.2">
      <c r="A48" s="134" t="s">
        <v>20</v>
      </c>
      <c r="B48" s="153" t="s">
        <v>147</v>
      </c>
      <c r="C48" s="134" t="s">
        <v>148</v>
      </c>
      <c r="D48" s="133">
        <f>VLOOKUP(B48,'20-21 Allocation'!A:C,3,FALSE)</f>
        <v>1402713</v>
      </c>
      <c r="E48" s="133">
        <v>0</v>
      </c>
      <c r="F48" s="133">
        <f t="shared" si="0"/>
        <v>1402713</v>
      </c>
      <c r="G48" s="133">
        <f>-SUMIF('All 531A Disbursements'!A:A,A48,'All 531A Disbursements'!G:G)</f>
        <v>-1402713</v>
      </c>
      <c r="H48" s="133">
        <f t="shared" si="5"/>
        <v>0</v>
      </c>
      <c r="I48" s="142">
        <f t="shared" si="2"/>
        <v>0</v>
      </c>
      <c r="J48" s="133">
        <f>SUMIF('DB Remaining Balances'!C:C,Recon!B48,'DB Remaining Balances'!G:G)</f>
        <v>0</v>
      </c>
      <c r="K48" s="143">
        <f t="shared" si="3"/>
        <v>0</v>
      </c>
      <c r="L48" s="169">
        <f>IF(G48&lt;0,(VLOOKUP(B48,[1]Recon!$B:$H,7,FALSE)),"Prior Year Still Open")</f>
        <v>0</v>
      </c>
      <c r="M48" s="133"/>
      <c r="N48" s="154"/>
    </row>
    <row r="49" spans="1:14" x14ac:dyDescent="0.2">
      <c r="A49" s="144" t="s">
        <v>3254</v>
      </c>
      <c r="B49" s="153" t="s">
        <v>3441</v>
      </c>
      <c r="C49" s="134" t="s">
        <v>3460</v>
      </c>
      <c r="D49" s="133">
        <f>VLOOKUP(B49,'20-21 Allocation'!A:C,3,FALSE)</f>
        <v>362868</v>
      </c>
      <c r="E49" s="133">
        <v>0</v>
      </c>
      <c r="F49" s="133">
        <f t="shared" si="0"/>
        <v>362868</v>
      </c>
      <c r="G49" s="133">
        <f>-SUMIF('All 531A Disbursements'!A:A,A49,'All 531A Disbursements'!G:G)</f>
        <v>-362401</v>
      </c>
      <c r="H49" s="133">
        <f t="shared" si="5"/>
        <v>467</v>
      </c>
      <c r="I49" s="142">
        <f t="shared" si="2"/>
        <v>467</v>
      </c>
      <c r="J49" s="133">
        <f>SUMIF('DB Remaining Balances'!C:C,Recon!B49,'DB Remaining Balances'!G:G)</f>
        <v>0</v>
      </c>
      <c r="K49" s="143">
        <f t="shared" ref="K49" si="12">I49-J49+M49</f>
        <v>467</v>
      </c>
      <c r="L49" s="169">
        <f>IF(G49&lt;0,(VLOOKUP(B49,[1]Recon!$B:$H,7,FALSE)),"Prior Year Still Open")</f>
        <v>0</v>
      </c>
      <c r="M49" s="133"/>
      <c r="N49" s="154"/>
    </row>
    <row r="50" spans="1:14" s="166" customFormat="1" x14ac:dyDescent="0.2">
      <c r="A50" s="168" t="s">
        <v>36</v>
      </c>
      <c r="B50" s="167" t="s">
        <v>149</v>
      </c>
      <c r="C50" s="168" t="s">
        <v>150</v>
      </c>
      <c r="D50" s="169">
        <f>VLOOKUP(B50,'20-21 Allocation'!A:C,3,FALSE)</f>
        <v>449228</v>
      </c>
      <c r="E50" s="169">
        <v>0</v>
      </c>
      <c r="F50" s="169">
        <f t="shared" si="0"/>
        <v>449228</v>
      </c>
      <c r="G50" s="169">
        <f>-SUMIF('All 531A Disbursements'!A:A,A50,'All 531A Disbursements'!G:G)</f>
        <v>-449228</v>
      </c>
      <c r="H50" s="169">
        <f t="shared" si="5"/>
        <v>0</v>
      </c>
      <c r="I50" s="169">
        <f t="shared" si="2"/>
        <v>0</v>
      </c>
      <c r="J50" s="169">
        <f>SUMIF('DB Remaining Balances'!C:C,Recon!B50,'DB Remaining Balances'!G:G)</f>
        <v>0</v>
      </c>
      <c r="K50" s="170">
        <f t="shared" si="3"/>
        <v>0</v>
      </c>
      <c r="L50" s="169">
        <f>IF(G50&lt;0,(VLOOKUP(B50,[1]Recon!$B:$H,7,FALSE)),"Prior Year Still Open")</f>
        <v>0</v>
      </c>
      <c r="M50" s="169"/>
      <c r="N50" s="171"/>
    </row>
    <row r="51" spans="1:14" x14ac:dyDescent="0.2">
      <c r="A51" s="134" t="s">
        <v>37</v>
      </c>
      <c r="B51" s="153" t="s">
        <v>151</v>
      </c>
      <c r="C51" s="134" t="s">
        <v>152</v>
      </c>
      <c r="D51" s="133">
        <f>VLOOKUP(B51,'20-21 Allocation'!A:C,3,FALSE)</f>
        <v>679370</v>
      </c>
      <c r="E51" s="133">
        <v>0</v>
      </c>
      <c r="F51" s="133">
        <f t="shared" si="0"/>
        <v>679370</v>
      </c>
      <c r="G51" s="133">
        <f>-SUMIF('All 531A Disbursements'!A:A,A51,'All 531A Disbursements'!G:G)</f>
        <v>-679370</v>
      </c>
      <c r="H51" s="133">
        <f t="shared" si="5"/>
        <v>0</v>
      </c>
      <c r="I51" s="142">
        <f t="shared" si="2"/>
        <v>0</v>
      </c>
      <c r="J51" s="133">
        <f>SUMIF('DB Remaining Balances'!C:C,Recon!B51,'DB Remaining Balances'!G:G)</f>
        <v>0</v>
      </c>
      <c r="K51" s="143">
        <f t="shared" si="3"/>
        <v>0</v>
      </c>
      <c r="L51" s="169">
        <f>IF(G51&lt;0,(VLOOKUP(B51,[1]Recon!$B:$H,7,FALSE)),"Prior Year Still Open")</f>
        <v>0</v>
      </c>
      <c r="M51" s="133"/>
      <c r="N51" s="154"/>
    </row>
    <row r="52" spans="1:14" s="166" customFormat="1" x14ac:dyDescent="0.2">
      <c r="A52" s="168" t="s">
        <v>38</v>
      </c>
      <c r="B52" s="167" t="s">
        <v>153</v>
      </c>
      <c r="C52" s="168" t="s">
        <v>154</v>
      </c>
      <c r="D52" s="169">
        <f>VLOOKUP(B52,'20-21 Allocation'!A:C,3,FALSE)</f>
        <v>1016916</v>
      </c>
      <c r="E52" s="169">
        <v>0</v>
      </c>
      <c r="F52" s="169">
        <f t="shared" si="0"/>
        <v>1016916</v>
      </c>
      <c r="G52" s="169">
        <f>-SUMIF('All 531A Disbursements'!A:A,A52,'All 531A Disbursements'!G:G)</f>
        <v>-1016916</v>
      </c>
      <c r="H52" s="169">
        <f t="shared" si="5"/>
        <v>0</v>
      </c>
      <c r="I52" s="169">
        <f t="shared" si="2"/>
        <v>0</v>
      </c>
      <c r="J52" s="169">
        <f>SUMIF('DB Remaining Balances'!C:C,Recon!B52,'DB Remaining Balances'!G:G)</f>
        <v>0</v>
      </c>
      <c r="K52" s="170">
        <f t="shared" si="3"/>
        <v>0</v>
      </c>
      <c r="L52" s="169">
        <f>IF(G52&lt;0,(VLOOKUP(B52,[1]Recon!$B:$H,7,FALSE)),"Prior Year Still Open")</f>
        <v>0</v>
      </c>
      <c r="M52" s="169"/>
      <c r="N52" s="171"/>
    </row>
    <row r="53" spans="1:14" x14ac:dyDescent="0.2">
      <c r="A53" s="134" t="s">
        <v>39</v>
      </c>
      <c r="B53" s="153" t="s">
        <v>155</v>
      </c>
      <c r="C53" s="134" t="s">
        <v>156</v>
      </c>
      <c r="D53" s="133">
        <f>VLOOKUP(B53,'20-21 Allocation'!A:C,3,FALSE)</f>
        <v>997557</v>
      </c>
      <c r="E53" s="133">
        <v>0</v>
      </c>
      <c r="F53" s="133">
        <f t="shared" si="0"/>
        <v>997557</v>
      </c>
      <c r="G53" s="133">
        <f>-SUMIF('All 531A Disbursements'!A:A,A53,'All 531A Disbursements'!G:G)</f>
        <v>-997557</v>
      </c>
      <c r="H53" s="133">
        <f t="shared" si="5"/>
        <v>0</v>
      </c>
      <c r="I53" s="142">
        <f t="shared" si="2"/>
        <v>0</v>
      </c>
      <c r="J53" s="133">
        <f>SUMIF('DB Remaining Balances'!C:C,Recon!B53,'DB Remaining Balances'!G:G)</f>
        <v>0</v>
      </c>
      <c r="K53" s="143">
        <f t="shared" si="3"/>
        <v>0</v>
      </c>
      <c r="L53" s="169">
        <f>IF(G53&lt;0,(VLOOKUP(B53,[1]Recon!$B:$H,7,FALSE)),"Prior Year Still Open")</f>
        <v>0</v>
      </c>
      <c r="M53" s="133"/>
      <c r="N53" s="154"/>
    </row>
    <row r="54" spans="1:14" s="166" customFormat="1" x14ac:dyDescent="0.2">
      <c r="A54" s="168" t="s">
        <v>40</v>
      </c>
      <c r="B54" s="167" t="s">
        <v>157</v>
      </c>
      <c r="C54" s="168" t="s">
        <v>158</v>
      </c>
      <c r="D54" s="169">
        <f>VLOOKUP(B54,'20-21 Allocation'!A:C,3,FALSE)</f>
        <v>983570</v>
      </c>
      <c r="E54" s="169">
        <v>0</v>
      </c>
      <c r="F54" s="169">
        <f t="shared" si="0"/>
        <v>983570</v>
      </c>
      <c r="G54" s="169">
        <f>-SUMIF('All 531A Disbursements'!A:A,A54,'All 531A Disbursements'!G:G)</f>
        <v>-983570</v>
      </c>
      <c r="H54" s="169">
        <f t="shared" si="5"/>
        <v>0</v>
      </c>
      <c r="I54" s="169">
        <f t="shared" si="2"/>
        <v>0</v>
      </c>
      <c r="J54" s="169">
        <f>SUMIF('DB Remaining Balances'!C:C,Recon!B54,'DB Remaining Balances'!G:G)</f>
        <v>0</v>
      </c>
      <c r="K54" s="170">
        <f t="shared" si="3"/>
        <v>0</v>
      </c>
      <c r="L54" s="169">
        <f>IF(G54&lt;0,(VLOOKUP(B54,[1]Recon!$B:$H,7,FALSE)),"Prior Year Still Open")</f>
        <v>0</v>
      </c>
      <c r="M54" s="169"/>
      <c r="N54" s="171"/>
    </row>
    <row r="55" spans="1:14" x14ac:dyDescent="0.2">
      <c r="A55" s="134" t="s">
        <v>46</v>
      </c>
      <c r="B55" s="153" t="s">
        <v>159</v>
      </c>
      <c r="C55" s="134" t="s">
        <v>160</v>
      </c>
      <c r="D55" s="133">
        <f>VLOOKUP(B55,'20-21 Allocation'!A:C,3,FALSE)</f>
        <v>1621142</v>
      </c>
      <c r="E55" s="133">
        <v>0</v>
      </c>
      <c r="F55" s="133">
        <f t="shared" si="0"/>
        <v>1621142</v>
      </c>
      <c r="G55" s="133">
        <f>-SUMIF('All 531A Disbursements'!A:A,A55,'All 531A Disbursements'!G:G)</f>
        <v>-1621142.0000000002</v>
      </c>
      <c r="H55" s="133">
        <f t="shared" si="5"/>
        <v>0</v>
      </c>
      <c r="I55" s="142">
        <f t="shared" si="2"/>
        <v>0</v>
      </c>
      <c r="J55" s="133">
        <f>SUMIF('DB Remaining Balances'!C:C,Recon!B55,'DB Remaining Balances'!G:G)</f>
        <v>0</v>
      </c>
      <c r="K55" s="143">
        <f t="shared" si="3"/>
        <v>0</v>
      </c>
      <c r="L55" s="169">
        <f>IF(G55&lt;0,(VLOOKUP(B55,[1]Recon!$B:$H,7,FALSE)),"Prior Year Still Open")</f>
        <v>0</v>
      </c>
      <c r="M55" s="133"/>
      <c r="N55" s="154"/>
    </row>
    <row r="56" spans="1:14" s="166" customFormat="1" x14ac:dyDescent="0.2">
      <c r="A56" s="168" t="s">
        <v>47</v>
      </c>
      <c r="B56" s="167" t="s">
        <v>161</v>
      </c>
      <c r="C56" s="168" t="s">
        <v>162</v>
      </c>
      <c r="D56" s="169">
        <f>VLOOKUP(B56,'20-21 Allocation'!A:C,3,FALSE)</f>
        <v>1598077</v>
      </c>
      <c r="E56" s="169">
        <v>0</v>
      </c>
      <c r="F56" s="169">
        <f t="shared" si="0"/>
        <v>1598077</v>
      </c>
      <c r="G56" s="169">
        <f>-SUMIF('All 531A Disbursements'!A:A,A56,'All 531A Disbursements'!G:G)</f>
        <v>-1293951.8</v>
      </c>
      <c r="H56" s="169">
        <f t="shared" si="5"/>
        <v>304125.19999999995</v>
      </c>
      <c r="I56" s="169">
        <f t="shared" si="2"/>
        <v>304125.19999999995</v>
      </c>
      <c r="J56" s="169">
        <f>SUMIF('DB Remaining Balances'!C:C,Recon!B56,'DB Remaining Balances'!G:G)</f>
        <v>304125.2</v>
      </c>
      <c r="K56" s="170">
        <f t="shared" si="3"/>
        <v>-5.8207660913467407E-11</v>
      </c>
      <c r="L56" s="169">
        <f>IF(G56&lt;0,(VLOOKUP(B56,[1]Recon!$B:$H,7,FALSE)),"Prior Year Still Open")</f>
        <v>0</v>
      </c>
      <c r="M56" s="169"/>
      <c r="N56" s="171"/>
    </row>
    <row r="57" spans="1:14" x14ac:dyDescent="0.2">
      <c r="A57" s="134" t="s">
        <v>48</v>
      </c>
      <c r="B57" s="153" t="s">
        <v>163</v>
      </c>
      <c r="C57" s="134" t="s">
        <v>164</v>
      </c>
      <c r="D57" s="133">
        <f>VLOOKUP(B57,'20-21 Allocation'!A:C,3,FALSE)</f>
        <v>1108657</v>
      </c>
      <c r="E57" s="133">
        <v>0</v>
      </c>
      <c r="F57" s="133">
        <f t="shared" si="0"/>
        <v>1108657</v>
      </c>
      <c r="G57" s="133">
        <f>-SUMIF('All 531A Disbursements'!A:A,A57,'All 531A Disbursements'!G:G)</f>
        <v>-1108657</v>
      </c>
      <c r="H57" s="133">
        <f t="shared" si="5"/>
        <v>0</v>
      </c>
      <c r="I57" s="142">
        <f t="shared" si="2"/>
        <v>0</v>
      </c>
      <c r="J57" s="133">
        <f>SUMIF('DB Remaining Balances'!C:C,Recon!B57,'DB Remaining Balances'!G:G)</f>
        <v>0</v>
      </c>
      <c r="K57" s="143">
        <f t="shared" si="3"/>
        <v>0</v>
      </c>
      <c r="L57" s="169">
        <f>IF(G57&lt;0,(VLOOKUP(B57,[1]Recon!$B:$H,7,FALSE)),"Prior Year Still Open")</f>
        <v>0</v>
      </c>
      <c r="M57" s="133"/>
      <c r="N57" s="154"/>
    </row>
    <row r="58" spans="1:14" s="166" customFormat="1" x14ac:dyDescent="0.2">
      <c r="A58" s="168" t="s">
        <v>50</v>
      </c>
      <c r="B58" s="167" t="s">
        <v>165</v>
      </c>
      <c r="C58" s="168" t="s">
        <v>166</v>
      </c>
      <c r="D58" s="169">
        <f>VLOOKUP(B58,'20-21 Allocation'!A:C,3,FALSE)</f>
        <v>949032</v>
      </c>
      <c r="E58" s="169">
        <v>0</v>
      </c>
      <c r="F58" s="169">
        <f t="shared" si="0"/>
        <v>949032</v>
      </c>
      <c r="G58" s="169">
        <f>-SUMIF('All 531A Disbursements'!A:A,A58,'All 531A Disbursements'!G:G)</f>
        <v>-633149.97000000009</v>
      </c>
      <c r="H58" s="169">
        <f t="shared" si="5"/>
        <v>315882.02999999991</v>
      </c>
      <c r="I58" s="169">
        <f t="shared" si="2"/>
        <v>315882.02999999991</v>
      </c>
      <c r="J58" s="169">
        <f>SUMIF('DB Remaining Balances'!C:C,Recon!B58,'DB Remaining Balances'!G:G)</f>
        <v>315882.03000000003</v>
      </c>
      <c r="K58" s="170">
        <f t="shared" si="3"/>
        <v>-1.1641532182693481E-10</v>
      </c>
      <c r="L58" s="169">
        <f>IF(G58&lt;0,(VLOOKUP(B58,[1]Recon!$B:$H,7,FALSE)),"Prior Year Still Open")</f>
        <v>0</v>
      </c>
      <c r="M58" s="169"/>
      <c r="N58" s="171"/>
    </row>
    <row r="59" spans="1:14" x14ac:dyDescent="0.2">
      <c r="A59" s="134" t="s">
        <v>51</v>
      </c>
      <c r="B59" s="153" t="s">
        <v>167</v>
      </c>
      <c r="C59" s="134" t="s">
        <v>168</v>
      </c>
      <c r="D59" s="133">
        <f>VLOOKUP(B59,'20-21 Allocation'!A:C,3,FALSE)</f>
        <v>730979</v>
      </c>
      <c r="E59" s="133">
        <v>0</v>
      </c>
      <c r="F59" s="133">
        <f t="shared" si="0"/>
        <v>730979</v>
      </c>
      <c r="G59" s="133">
        <f>-SUMIF('All 531A Disbursements'!A:A,A59,'All 531A Disbursements'!G:G)</f>
        <v>-730979</v>
      </c>
      <c r="H59" s="133">
        <f t="shared" si="5"/>
        <v>0</v>
      </c>
      <c r="I59" s="142">
        <f t="shared" si="2"/>
        <v>0</v>
      </c>
      <c r="J59" s="133">
        <f>SUMIF('DB Remaining Balances'!C:C,Recon!B59,'DB Remaining Balances'!G:G)</f>
        <v>0</v>
      </c>
      <c r="K59" s="143">
        <f t="shared" si="3"/>
        <v>0</v>
      </c>
      <c r="L59" s="169">
        <f>IF(G59&lt;0,(VLOOKUP(B59,[1]Recon!$B:$H,7,FALSE)),"Prior Year Still Open")</f>
        <v>0</v>
      </c>
      <c r="M59" s="133"/>
      <c r="N59" s="154"/>
    </row>
    <row r="60" spans="1:14" s="166" customFormat="1" x14ac:dyDescent="0.2">
      <c r="A60" s="168" t="s">
        <v>53</v>
      </c>
      <c r="B60" s="167" t="s">
        <v>169</v>
      </c>
      <c r="C60" s="168" t="s">
        <v>170</v>
      </c>
      <c r="D60" s="169">
        <f>VLOOKUP(B60,'20-21 Allocation'!A:C,3,FALSE)</f>
        <v>323228</v>
      </c>
      <c r="E60" s="169">
        <v>0</v>
      </c>
      <c r="F60" s="169">
        <f t="shared" si="0"/>
        <v>323228</v>
      </c>
      <c r="G60" s="169">
        <f>-SUMIF('All 531A Disbursements'!A:A,A60,'All 531A Disbursements'!G:G)</f>
        <v>-323228</v>
      </c>
      <c r="H60" s="169">
        <f t="shared" si="5"/>
        <v>0</v>
      </c>
      <c r="I60" s="169">
        <f t="shared" si="2"/>
        <v>0</v>
      </c>
      <c r="J60" s="169">
        <f>SUMIF('DB Remaining Balances'!C:C,Recon!B60,'DB Remaining Balances'!G:G)</f>
        <v>0</v>
      </c>
      <c r="K60" s="170">
        <f t="shared" si="3"/>
        <v>0</v>
      </c>
      <c r="L60" s="169">
        <f>IF(G60&lt;0,(VLOOKUP(B60,[1]Recon!$B:$H,7,FALSE)),"Prior Year Still Open")</f>
        <v>0</v>
      </c>
      <c r="M60" s="169"/>
      <c r="N60" s="171"/>
    </row>
    <row r="61" spans="1:14" x14ac:dyDescent="0.2">
      <c r="A61" s="134" t="s">
        <v>12</v>
      </c>
      <c r="B61" s="153" t="s">
        <v>171</v>
      </c>
      <c r="C61" s="134" t="s">
        <v>172</v>
      </c>
      <c r="D61" s="133">
        <f>VLOOKUP(B61,'20-21 Allocation'!A:C,3,FALSE)</f>
        <v>1586121</v>
      </c>
      <c r="E61" s="133">
        <v>0</v>
      </c>
      <c r="F61" s="133">
        <f t="shared" si="0"/>
        <v>1586121</v>
      </c>
      <c r="G61" s="133">
        <f>-SUMIF('All 531A Disbursements'!A:A,A61,'All 531A Disbursements'!G:G)</f>
        <v>-1586121</v>
      </c>
      <c r="H61" s="133">
        <f t="shared" si="5"/>
        <v>0</v>
      </c>
      <c r="I61" s="142">
        <f t="shared" si="2"/>
        <v>0</v>
      </c>
      <c r="J61" s="133">
        <f>SUMIF('DB Remaining Balances'!C:C,Recon!B61,'DB Remaining Balances'!G:G)</f>
        <v>0</v>
      </c>
      <c r="K61" s="143">
        <f t="shared" si="3"/>
        <v>0</v>
      </c>
      <c r="L61" s="169">
        <f>IF(G61&lt;0,(VLOOKUP(B61,[1]Recon!$B:$H,7,FALSE)),"Prior Year Still Open")</f>
        <v>0</v>
      </c>
      <c r="M61" s="133"/>
      <c r="N61" s="154"/>
    </row>
    <row r="62" spans="1:14" s="166" customFormat="1" x14ac:dyDescent="0.2">
      <c r="A62" s="168" t="s">
        <v>54</v>
      </c>
      <c r="B62" s="167" t="s">
        <v>173</v>
      </c>
      <c r="C62" s="168" t="s">
        <v>174</v>
      </c>
      <c r="D62" s="169">
        <f>VLOOKUP(B62,'20-21 Allocation'!A:C,3,FALSE)</f>
        <v>811690</v>
      </c>
      <c r="E62" s="169">
        <v>0</v>
      </c>
      <c r="F62" s="169">
        <f t="shared" si="0"/>
        <v>811690</v>
      </c>
      <c r="G62" s="169">
        <f>-SUMIF('All 531A Disbursements'!A:A,A62,'All 531A Disbursements'!G:G)</f>
        <v>-811690</v>
      </c>
      <c r="H62" s="169">
        <f t="shared" si="5"/>
        <v>0</v>
      </c>
      <c r="I62" s="169">
        <f t="shared" si="2"/>
        <v>0</v>
      </c>
      <c r="J62" s="169">
        <f>SUMIF('DB Remaining Balances'!C:C,Recon!B62,'DB Remaining Balances'!G:G)</f>
        <v>0</v>
      </c>
      <c r="K62" s="170">
        <f t="shared" si="3"/>
        <v>0</v>
      </c>
      <c r="L62" s="169">
        <f>IF(G62&lt;0,(VLOOKUP(B62,[1]Recon!$B:$H,7,FALSE)),"Prior Year Still Open")</f>
        <v>0</v>
      </c>
      <c r="M62" s="169"/>
      <c r="N62" s="171"/>
    </row>
    <row r="63" spans="1:14" x14ac:dyDescent="0.2">
      <c r="A63" s="134" t="s">
        <v>44</v>
      </c>
      <c r="B63" s="153" t="s">
        <v>175</v>
      </c>
      <c r="C63" s="134" t="s">
        <v>176</v>
      </c>
      <c r="D63" s="133">
        <f>VLOOKUP(B63,'20-21 Allocation'!A:C,3,FALSE)</f>
        <v>249287</v>
      </c>
      <c r="E63" s="133">
        <v>0</v>
      </c>
      <c r="F63" s="133">
        <f t="shared" si="0"/>
        <v>249287</v>
      </c>
      <c r="G63" s="133">
        <f>-SUMIF('All 531A Disbursements'!A:A,A63,'All 531A Disbursements'!G:G)</f>
        <v>-249287</v>
      </c>
      <c r="H63" s="133">
        <f t="shared" si="5"/>
        <v>0</v>
      </c>
      <c r="I63" s="142">
        <f t="shared" si="2"/>
        <v>0</v>
      </c>
      <c r="J63" s="133">
        <f>SUMIF('DB Remaining Balances'!C:C,Recon!B63,'DB Remaining Balances'!G:G)</f>
        <v>0</v>
      </c>
      <c r="K63" s="143">
        <f t="shared" ref="K63" si="13">I63-J63+M63</f>
        <v>0</v>
      </c>
      <c r="L63" s="169">
        <f>IF(G63&lt;0,(VLOOKUP(B63,[1]Recon!$B:$H,7,FALSE)),"Prior Year Still Open")</f>
        <v>0</v>
      </c>
      <c r="M63" s="133"/>
      <c r="N63" s="154"/>
    </row>
    <row r="64" spans="1:14" s="166" customFormat="1" x14ac:dyDescent="0.2">
      <c r="A64" s="174" t="s">
        <v>3336</v>
      </c>
      <c r="B64" s="173" t="s">
        <v>3334</v>
      </c>
      <c r="C64" s="168" t="s">
        <v>3335</v>
      </c>
      <c r="D64" s="169">
        <f>VLOOKUP(B64,'20-21 Allocation'!A:C,3,FALSE)</f>
        <v>1054052</v>
      </c>
      <c r="E64" s="169">
        <v>0</v>
      </c>
      <c r="F64" s="169">
        <f t="shared" si="0"/>
        <v>1054052</v>
      </c>
      <c r="G64" s="169">
        <f>-SUMIF('All 531A Disbursements'!A:A,A64,'All 531A Disbursements'!G:G)</f>
        <v>-1054052.0000000002</v>
      </c>
      <c r="H64" s="169">
        <f t="shared" si="5"/>
        <v>0</v>
      </c>
      <c r="I64" s="169">
        <f t="shared" si="2"/>
        <v>0</v>
      </c>
      <c r="J64" s="169">
        <f>SUMIF('DB Remaining Balances'!C:C,Recon!B64,'DB Remaining Balances'!G:G)</f>
        <v>0</v>
      </c>
      <c r="K64" s="170">
        <f t="shared" si="3"/>
        <v>0</v>
      </c>
      <c r="L64" s="169">
        <f>IF(G64&lt;0,(VLOOKUP(B64,[1]Recon!$B:$H,7,FALSE)),"Prior Year Still Open")</f>
        <v>0</v>
      </c>
      <c r="M64" s="169"/>
      <c r="N64" s="171"/>
    </row>
    <row r="65" spans="1:14" x14ac:dyDescent="0.2">
      <c r="A65" s="134" t="s">
        <v>60</v>
      </c>
      <c r="B65" s="153" t="s">
        <v>60</v>
      </c>
      <c r="C65" s="134" t="s">
        <v>2</v>
      </c>
      <c r="D65" s="133">
        <f>VLOOKUP(B65,'20-21 Allocation'!A:C,3,FALSE)</f>
        <v>2458510</v>
      </c>
      <c r="E65" s="133">
        <v>0</v>
      </c>
      <c r="F65" s="133">
        <f t="shared" si="0"/>
        <v>2458510</v>
      </c>
      <c r="G65" s="133">
        <f>-SUMIF('All 531A Disbursements'!A:A,A65,'All 531A Disbursements'!G:G)</f>
        <v>-2458510</v>
      </c>
      <c r="H65" s="133">
        <f t="shared" si="5"/>
        <v>0</v>
      </c>
      <c r="I65" s="142">
        <f>F65+G65</f>
        <v>0</v>
      </c>
      <c r="J65" s="133">
        <f>SUMIF('DB Remaining Balances'!C:C,Recon!B65,'DB Remaining Balances'!G:G)</f>
        <v>0</v>
      </c>
      <c r="K65" s="143">
        <f t="shared" si="3"/>
        <v>0</v>
      </c>
      <c r="L65" s="169">
        <f>IF(G65&lt;0,(VLOOKUP(B65,[1]Recon!$B:$H,7,FALSE)),"Prior Year Still Open")</f>
        <v>0</v>
      </c>
      <c r="M65" s="133"/>
      <c r="N65" s="154"/>
    </row>
    <row r="66" spans="1:14" s="166" customFormat="1" x14ac:dyDescent="0.2">
      <c r="A66" s="168" t="s">
        <v>62</v>
      </c>
      <c r="B66" s="167" t="s">
        <v>62</v>
      </c>
      <c r="C66" s="168" t="s">
        <v>179</v>
      </c>
      <c r="D66" s="169">
        <f>VLOOKUP(B66,'20-21 Allocation'!A:C,3,FALSE)</f>
        <v>143306</v>
      </c>
      <c r="E66" s="169">
        <v>0</v>
      </c>
      <c r="F66" s="169">
        <f t="shared" si="0"/>
        <v>143306</v>
      </c>
      <c r="G66" s="169">
        <f>-SUMIF('All 531A Disbursements'!A:A,A66,'All 531A Disbursements'!G:G)</f>
        <v>-132640.59</v>
      </c>
      <c r="H66" s="169">
        <f>D66+G66</f>
        <v>10665.410000000003</v>
      </c>
      <c r="I66" s="169">
        <f t="shared" si="2"/>
        <v>10665.410000000003</v>
      </c>
      <c r="J66" s="169">
        <f>SUMIF('DB Remaining Balances'!C:C,Recon!B66,'DB Remaining Balances'!G:G)</f>
        <v>10665.41</v>
      </c>
      <c r="K66" s="170">
        <f t="shared" si="3"/>
        <v>3.637978807091713E-12</v>
      </c>
      <c r="L66" s="169">
        <f>IF(G66&lt;0,(VLOOKUP(B66,[1]Recon!$B:$H,7,FALSE)),"Prior Year Still Open")</f>
        <v>0</v>
      </c>
      <c r="M66" s="169"/>
      <c r="N66" s="171"/>
    </row>
    <row r="67" spans="1:14" x14ac:dyDescent="0.2">
      <c r="A67" s="134" t="s">
        <v>61</v>
      </c>
      <c r="B67" s="153" t="s">
        <v>61</v>
      </c>
      <c r="C67" s="134" t="s">
        <v>180</v>
      </c>
      <c r="D67" s="133">
        <f>VLOOKUP(B67,'20-21 Allocation'!A:C,3,FALSE)</f>
        <v>16049</v>
      </c>
      <c r="E67" s="133">
        <v>0</v>
      </c>
      <c r="F67" s="133">
        <f t="shared" si="0"/>
        <v>16049</v>
      </c>
      <c r="G67" s="133">
        <f>-SUMIF('All 531A Disbursements'!A:A,A67,'All 531A Disbursements'!G:G)</f>
        <v>-16049</v>
      </c>
      <c r="H67" s="133">
        <f t="shared" ref="H67:H69" si="14">D67+G67</f>
        <v>0</v>
      </c>
      <c r="I67" s="142">
        <f t="shared" si="2"/>
        <v>0</v>
      </c>
      <c r="J67" s="133">
        <f>SUMIF('DB Remaining Balances'!C:C,Recon!B67,'DB Remaining Balances'!G:G)</f>
        <v>0</v>
      </c>
      <c r="K67" s="143">
        <f t="shared" si="3"/>
        <v>0</v>
      </c>
      <c r="L67" s="169">
        <f>IF(G67&lt;0,(VLOOKUP(B67,[1]Recon!$B:$H,7,FALSE)),"Prior Year Still Open")</f>
        <v>0</v>
      </c>
      <c r="M67" s="133"/>
      <c r="N67" s="154"/>
    </row>
    <row r="68" spans="1:14" s="166" customFormat="1" x14ac:dyDescent="0.2">
      <c r="A68" s="168" t="s">
        <v>63</v>
      </c>
      <c r="B68" s="167" t="s">
        <v>63</v>
      </c>
      <c r="C68" s="168" t="s">
        <v>3</v>
      </c>
      <c r="D68" s="169">
        <f>VLOOKUP(B68,'20-21 Allocation'!A:C,3,FALSE)</f>
        <v>50499</v>
      </c>
      <c r="E68" s="169">
        <v>0</v>
      </c>
      <c r="F68" s="169">
        <f t="shared" ref="F68:F69" si="15">D68-E68</f>
        <v>50499</v>
      </c>
      <c r="G68" s="169">
        <f>-SUMIF('All 531A Disbursements'!A:A,A68,'All 531A Disbursements'!G:G)</f>
        <v>-15148.849999999999</v>
      </c>
      <c r="H68" s="169">
        <f t="shared" si="14"/>
        <v>35350.15</v>
      </c>
      <c r="I68" s="169">
        <f t="shared" ref="I68:I69" si="16">F68+G68</f>
        <v>35350.15</v>
      </c>
      <c r="J68" s="169">
        <f>SUMIF('DB Remaining Balances'!C:C,Recon!B68,'DB Remaining Balances'!G:G)</f>
        <v>35350.15</v>
      </c>
      <c r="K68" s="170">
        <f t="shared" si="3"/>
        <v>0</v>
      </c>
      <c r="L68" s="169">
        <f>IF(G68&lt;0,(VLOOKUP(B68,[1]Recon!$B:$H,7,FALSE)),"Prior Year Still Open")</f>
        <v>35040.559999999998</v>
      </c>
      <c r="M68" s="169"/>
      <c r="N68" s="171"/>
    </row>
    <row r="69" spans="1:14" ht="13.5" thickBot="1" x14ac:dyDescent="0.25">
      <c r="A69" s="138" t="s">
        <v>64</v>
      </c>
      <c r="B69" s="157" t="s">
        <v>64</v>
      </c>
      <c r="C69" s="138" t="s">
        <v>4</v>
      </c>
      <c r="D69" s="137">
        <f>VLOOKUP(B69,'20-21 Allocation'!A:C,3,FALSE)</f>
        <v>142939</v>
      </c>
      <c r="E69" s="137">
        <v>0</v>
      </c>
      <c r="F69" s="137">
        <f t="shared" si="15"/>
        <v>142939</v>
      </c>
      <c r="G69" s="137">
        <f>-SUMIF('All 531A Disbursements'!A:A,A69,'All 531A Disbursements'!G:G)</f>
        <v>-142939</v>
      </c>
      <c r="H69" s="137">
        <f t="shared" si="14"/>
        <v>0</v>
      </c>
      <c r="I69" s="158">
        <f t="shared" si="16"/>
        <v>0</v>
      </c>
      <c r="J69" s="137">
        <f>SUMIF('DB Remaining Balances'!C:C,Recon!B69,'DB Remaining Balances'!G:G)</f>
        <v>0</v>
      </c>
      <c r="K69" s="159">
        <f t="shared" si="3"/>
        <v>0</v>
      </c>
      <c r="L69" s="249">
        <f>IF(G69&lt;0,(VLOOKUP(B69,[1]Recon!$B:$H,7,FALSE)),"Prior Year Still Open")</f>
        <v>0</v>
      </c>
      <c r="M69" s="137"/>
      <c r="N69" s="160"/>
    </row>
    <row r="70" spans="1:14" x14ac:dyDescent="0.2"/>
    <row r="71" spans="1:14" s="145" customFormat="1" ht="13.5" thickBot="1" x14ac:dyDescent="0.25">
      <c r="A71" s="146"/>
      <c r="C71" s="145" t="s">
        <v>182</v>
      </c>
      <c r="D71" s="147">
        <f>SUM(D2:D70)</f>
        <v>161724890</v>
      </c>
      <c r="E71" s="147">
        <f t="shared" ref="E71" si="17">SUM(E2:E70)</f>
        <v>0</v>
      </c>
      <c r="F71" s="147">
        <f t="shared" ref="F71:K71" si="18">SUM(F2:F70)</f>
        <v>161724890</v>
      </c>
      <c r="G71" s="147">
        <f t="shared" si="18"/>
        <v>-158834644.37</v>
      </c>
      <c r="H71" s="147">
        <f>SUM(H2:H70)</f>
        <v>2890245.6300000036</v>
      </c>
      <c r="I71" s="147">
        <f t="shared" si="18"/>
        <v>2890245.6300000036</v>
      </c>
      <c r="J71" s="148">
        <f t="shared" si="18"/>
        <v>2889778.6600000006</v>
      </c>
      <c r="K71" s="147">
        <f t="shared" si="18"/>
        <v>466.97000000351159</v>
      </c>
      <c r="L71" s="146"/>
      <c r="M71" s="146">
        <f>SUM(M2:M70)</f>
        <v>0</v>
      </c>
      <c r="N71" s="149"/>
    </row>
    <row r="72" spans="1:14" ht="14.25" thickTop="1" thickBot="1" x14ac:dyDescent="0.25">
      <c r="D72" s="150">
        <f>'20-21 Allocation'!C73-1831355</f>
        <v>161724890</v>
      </c>
      <c r="F72" s="150">
        <f>'20-21 Approved'!L73</f>
        <v>149776378</v>
      </c>
      <c r="G72" s="176" t="s">
        <v>3587</v>
      </c>
      <c r="H72" s="151">
        <v>2890245.63</v>
      </c>
      <c r="I72" s="1"/>
      <c r="J72" s="146">
        <f>SUM('DB Remaining Balances'!G:G)</f>
        <v>2889778.6600000006</v>
      </c>
    </row>
    <row r="73" spans="1:14" x14ac:dyDescent="0.2">
      <c r="D73" s="37">
        <f>D71-D72</f>
        <v>0</v>
      </c>
      <c r="F73" s="37">
        <f>F71-F72</f>
        <v>11948512</v>
      </c>
      <c r="G73" s="177" t="s">
        <v>187</v>
      </c>
      <c r="H73" s="152">
        <f>H71-H72</f>
        <v>3.7252902984619141E-9</v>
      </c>
      <c r="I73" s="1"/>
      <c r="J73" s="152">
        <f>J71-J72</f>
        <v>0</v>
      </c>
    </row>
  </sheetData>
  <autoFilter ref="B1:N1" xr:uid="{00000000-0009-0000-0000-000000000000}"/>
  <conditionalFormatting sqref="K1:K30 K41:K42 K45:K48 K32:K39 K64:K69 K71 K74:K1048576 K50:K62">
    <cfRule type="cellIs" dxfId="31" priority="33" operator="equal">
      <formula>0</formula>
    </cfRule>
    <cfRule type="cellIs" dxfId="30" priority="34" operator="lessThan">
      <formula>0.1</formula>
    </cfRule>
    <cfRule type="cellIs" dxfId="29" priority="35" operator="greaterThan">
      <formula>0.1</formula>
    </cfRule>
  </conditionalFormatting>
  <conditionalFormatting sqref="K40">
    <cfRule type="cellIs" dxfId="28" priority="30" operator="equal">
      <formula>0</formula>
    </cfRule>
    <cfRule type="cellIs" dxfId="27" priority="31" operator="lessThan">
      <formula>0.1</formula>
    </cfRule>
    <cfRule type="cellIs" dxfId="26" priority="32" operator="greaterThan">
      <formula>0.1</formula>
    </cfRule>
  </conditionalFormatting>
  <conditionalFormatting sqref="K44">
    <cfRule type="cellIs" dxfId="25" priority="27" operator="equal">
      <formula>0</formula>
    </cfRule>
    <cfRule type="cellIs" dxfId="24" priority="28" operator="lessThan">
      <formula>0.1</formula>
    </cfRule>
    <cfRule type="cellIs" dxfId="23" priority="29" operator="greaterThan">
      <formula>0.1</formula>
    </cfRule>
  </conditionalFormatting>
  <conditionalFormatting sqref="K31">
    <cfRule type="cellIs" dxfId="22" priority="24" operator="equal">
      <formula>0</formula>
    </cfRule>
    <cfRule type="cellIs" dxfId="21" priority="25" operator="lessThan">
      <formula>0.1</formula>
    </cfRule>
    <cfRule type="cellIs" dxfId="20" priority="26" operator="greaterThan">
      <formula>0.1</formula>
    </cfRule>
  </conditionalFormatting>
  <conditionalFormatting sqref="K63">
    <cfRule type="cellIs" dxfId="19" priority="21" operator="equal">
      <formula>0</formula>
    </cfRule>
    <cfRule type="cellIs" dxfId="18" priority="22" operator="lessThan">
      <formula>0.1</formula>
    </cfRule>
    <cfRule type="cellIs" dxfId="17" priority="23" operator="greaterThan">
      <formula>0.1</formula>
    </cfRule>
  </conditionalFormatting>
  <conditionalFormatting sqref="L2:L42 L44:L69">
    <cfRule type="uniqueValues" dxfId="16" priority="15"/>
    <cfRule type="containsText" dxfId="15" priority="19" operator="containsText" text="Prior Year Still Open">
      <formula>NOT(ISERROR(SEARCH("Prior Year Still Open",L2)))</formula>
    </cfRule>
    <cfRule type="cellIs" dxfId="14" priority="20" operator="equal">
      <formula>0</formula>
    </cfRule>
  </conditionalFormatting>
  <conditionalFormatting sqref="H73">
    <cfRule type="cellIs" dxfId="13" priority="13" operator="notEqual">
      <formula>0</formula>
    </cfRule>
    <cfRule type="cellIs" dxfId="12" priority="14" operator="equal">
      <formula>0</formula>
    </cfRule>
  </conditionalFormatting>
  <conditionalFormatting sqref="K49">
    <cfRule type="cellIs" dxfId="11" priority="10" operator="equal">
      <formula>0</formula>
    </cfRule>
    <cfRule type="cellIs" dxfId="10" priority="11" operator="lessThan">
      <formula>0.1</formula>
    </cfRule>
    <cfRule type="cellIs" dxfId="9" priority="12" operator="greaterThan">
      <formula>0.1</formula>
    </cfRule>
  </conditionalFormatting>
  <conditionalFormatting sqref="K43">
    <cfRule type="cellIs" dxfId="8" priority="4" operator="equal">
      <formula>0</formula>
    </cfRule>
    <cfRule type="cellIs" dxfId="7" priority="5" operator="lessThan">
      <formula>0.1</formula>
    </cfRule>
    <cfRule type="cellIs" dxfId="6" priority="6" operator="greaterThan">
      <formula>0.1</formula>
    </cfRule>
  </conditionalFormatting>
  <conditionalFormatting sqref="L43">
    <cfRule type="uniqueValues" dxfId="5" priority="1"/>
    <cfRule type="containsText" dxfId="4" priority="2" operator="containsText" text="Prior Year Still Open">
      <formula>NOT(ISERROR(SEARCH("Prior Year Still Open",L43)))</formula>
    </cfRule>
    <cfRule type="cellIs" dxfId="3" priority="3" operator="equal">
      <formula>0</formula>
    </cfRule>
  </conditionalFormatting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0"/>
  <sheetViews>
    <sheetView zoomScale="85" zoomScaleNormal="85" workbookViewId="0">
      <selection activeCell="A29" sqref="A29"/>
    </sheetView>
  </sheetViews>
  <sheetFormatPr defaultColWidth="9.140625" defaultRowHeight="15" x14ac:dyDescent="0.25"/>
  <cols>
    <col min="1" max="1" width="7.85546875" style="6" bestFit="1" customWidth="1"/>
    <col min="2" max="2" width="44.5703125" style="6" customWidth="1"/>
    <col min="3" max="3" width="18" style="6" hidden="1" customWidth="1"/>
    <col min="4" max="4" width="20.85546875" style="6" hidden="1" customWidth="1"/>
    <col min="5" max="6" width="26.42578125" style="6" hidden="1" customWidth="1"/>
    <col min="7" max="7" width="26.42578125" style="6" customWidth="1"/>
    <col min="8" max="8" width="17" style="6" bestFit="1" customWidth="1"/>
    <col min="9" max="9" width="16.140625" style="6" customWidth="1"/>
    <col min="10" max="10" width="18.5703125" style="6" bestFit="1" customWidth="1"/>
    <col min="11" max="11" width="17.28515625" style="6" bestFit="1" customWidth="1"/>
    <col min="12" max="12" width="21.42578125" style="6" customWidth="1"/>
    <col min="13" max="13" width="15" style="6" customWidth="1"/>
    <col min="14" max="14" width="20.140625" style="6" customWidth="1"/>
    <col min="15" max="15" width="32.5703125" style="6" bestFit="1" customWidth="1"/>
    <col min="16" max="16" width="20.42578125" style="6" customWidth="1"/>
    <col min="17" max="16384" width="9.140625" style="6"/>
  </cols>
  <sheetData>
    <row r="1" spans="1:16" s="2" customFormat="1" ht="18" x14ac:dyDescent="0.25">
      <c r="A1" s="10"/>
      <c r="B1" s="47" t="s">
        <v>3292</v>
      </c>
      <c r="C1" s="48"/>
      <c r="D1" s="48"/>
      <c r="E1" s="48"/>
      <c r="F1" s="48"/>
      <c r="G1" s="48"/>
      <c r="H1" s="10"/>
      <c r="I1" s="11"/>
      <c r="J1" s="11"/>
      <c r="K1" s="10"/>
      <c r="L1" s="10"/>
      <c r="M1" s="11"/>
      <c r="N1" s="10"/>
      <c r="O1" s="10"/>
      <c r="P1" s="10"/>
    </row>
    <row r="2" spans="1:16" s="2" customFormat="1" ht="18" x14ac:dyDescent="0.25">
      <c r="A2" s="10"/>
      <c r="B2" s="47" t="s">
        <v>3315</v>
      </c>
      <c r="C2" s="48"/>
      <c r="D2" s="48"/>
      <c r="E2" s="48"/>
      <c r="F2" s="48"/>
      <c r="G2" s="48"/>
      <c r="H2" s="10"/>
      <c r="I2" s="11"/>
      <c r="J2" s="11"/>
      <c r="K2" s="10"/>
      <c r="L2" s="10"/>
      <c r="M2" s="11"/>
      <c r="N2" s="10"/>
      <c r="O2" s="10"/>
      <c r="P2" s="10"/>
    </row>
    <row r="3" spans="1:16" s="2" customFormat="1" ht="15.75" x14ac:dyDescent="0.25">
      <c r="A3" s="10"/>
      <c r="B3" s="47"/>
      <c r="C3" s="49" t="s">
        <v>3266</v>
      </c>
      <c r="D3" s="49"/>
      <c r="E3" s="49"/>
      <c r="F3" s="49"/>
      <c r="G3" s="49" t="s">
        <v>3266</v>
      </c>
      <c r="H3" s="49" t="s">
        <v>3267</v>
      </c>
      <c r="I3" s="50" t="s">
        <v>3268</v>
      </c>
      <c r="J3" s="50" t="s">
        <v>3269</v>
      </c>
      <c r="K3" s="49" t="s">
        <v>3270</v>
      </c>
      <c r="L3" s="49" t="s">
        <v>3271</v>
      </c>
      <c r="M3" s="50" t="s">
        <v>3272</v>
      </c>
      <c r="N3" s="49" t="s">
        <v>3273</v>
      </c>
      <c r="O3" s="49" t="s">
        <v>3274</v>
      </c>
      <c r="P3" s="49" t="s">
        <v>3275</v>
      </c>
    </row>
    <row r="4" spans="1:16" s="2" customFormat="1" ht="15.75" x14ac:dyDescent="0.25">
      <c r="A4" s="10"/>
      <c r="B4" s="51"/>
      <c r="C4" s="53"/>
      <c r="D4" s="52"/>
      <c r="E4" s="96"/>
      <c r="F4" s="52"/>
      <c r="G4" s="52"/>
      <c r="H4" s="271" t="s">
        <v>3276</v>
      </c>
      <c r="I4" s="271"/>
      <c r="J4" s="271"/>
      <c r="K4" s="264"/>
      <c r="L4" s="53"/>
      <c r="M4" s="263" t="s">
        <v>3277</v>
      </c>
      <c r="N4" s="264"/>
      <c r="O4" s="53"/>
      <c r="P4" s="91"/>
    </row>
    <row r="5" spans="1:16" s="2" customFormat="1" ht="15.75" x14ac:dyDescent="0.25">
      <c r="A5" s="10"/>
      <c r="B5" s="16"/>
      <c r="C5" s="55"/>
      <c r="D5" s="92" t="s">
        <v>3316</v>
      </c>
      <c r="E5" s="54" t="s">
        <v>3317</v>
      </c>
      <c r="F5" s="54" t="s">
        <v>3318</v>
      </c>
      <c r="G5" s="54" t="s">
        <v>3278</v>
      </c>
      <c r="H5" s="265" t="s">
        <v>3279</v>
      </c>
      <c r="I5" s="265"/>
      <c r="J5" s="265"/>
      <c r="K5" s="266"/>
      <c r="L5" s="55"/>
      <c r="M5" s="267" t="s">
        <v>3280</v>
      </c>
      <c r="N5" s="266"/>
      <c r="O5" s="55"/>
      <c r="P5" s="93" t="s">
        <v>3281</v>
      </c>
    </row>
    <row r="6" spans="1:16" s="2" customFormat="1" ht="15.75" x14ac:dyDescent="0.25">
      <c r="A6" s="10"/>
      <c r="B6" s="16"/>
      <c r="C6" s="56"/>
      <c r="D6" s="94" t="s">
        <v>3319</v>
      </c>
      <c r="E6" s="54" t="s">
        <v>3282</v>
      </c>
      <c r="F6" s="54" t="s">
        <v>3282</v>
      </c>
      <c r="G6" s="54" t="s">
        <v>3282</v>
      </c>
      <c r="H6" s="268" t="s">
        <v>3283</v>
      </c>
      <c r="I6" s="268"/>
      <c r="J6" s="268"/>
      <c r="K6" s="269"/>
      <c r="L6" s="56"/>
      <c r="M6" s="270" t="s">
        <v>3284</v>
      </c>
      <c r="N6" s="269"/>
      <c r="O6" s="55"/>
      <c r="P6" s="93" t="s">
        <v>3285</v>
      </c>
    </row>
    <row r="7" spans="1:16" s="2" customFormat="1" ht="15.75" x14ac:dyDescent="0.25">
      <c r="A7" s="10"/>
      <c r="B7" s="16"/>
      <c r="C7" s="93" t="s">
        <v>3320</v>
      </c>
      <c r="D7" s="92" t="s">
        <v>3320</v>
      </c>
      <c r="E7" s="54" t="s">
        <v>3286</v>
      </c>
      <c r="F7" s="54" t="s">
        <v>3286</v>
      </c>
      <c r="G7" s="54" t="s">
        <v>3286</v>
      </c>
      <c r="H7" s="93" t="s">
        <v>3287</v>
      </c>
      <c r="I7" s="57" t="s">
        <v>3287</v>
      </c>
      <c r="J7" s="57" t="s">
        <v>3288</v>
      </c>
      <c r="K7" s="93" t="s">
        <v>3289</v>
      </c>
      <c r="L7" s="93" t="s">
        <v>3290</v>
      </c>
      <c r="M7" s="58"/>
      <c r="N7" s="93" t="s">
        <v>3290</v>
      </c>
      <c r="O7" s="93" t="s">
        <v>3291</v>
      </c>
      <c r="P7" s="93" t="s">
        <v>3292</v>
      </c>
    </row>
    <row r="8" spans="1:16" s="2" customFormat="1" ht="15.75" x14ac:dyDescent="0.25">
      <c r="A8" s="10"/>
      <c r="B8" s="16"/>
      <c r="C8" s="93" t="s">
        <v>183</v>
      </c>
      <c r="D8" s="92" t="s">
        <v>183</v>
      </c>
      <c r="E8" s="54" t="s">
        <v>183</v>
      </c>
      <c r="F8" s="54" t="s">
        <v>183</v>
      </c>
      <c r="G8" s="54" t="s">
        <v>183</v>
      </c>
      <c r="H8" s="93" t="s">
        <v>3293</v>
      </c>
      <c r="I8" s="57" t="s">
        <v>3294</v>
      </c>
      <c r="J8" s="57" t="s">
        <v>3295</v>
      </c>
      <c r="K8" s="93" t="s">
        <v>3296</v>
      </c>
      <c r="L8" s="93" t="s">
        <v>3297</v>
      </c>
      <c r="M8" s="57" t="s">
        <v>3298</v>
      </c>
      <c r="N8" s="93" t="s">
        <v>3299</v>
      </c>
      <c r="O8" s="93" t="s">
        <v>3285</v>
      </c>
      <c r="P8" s="93" t="s">
        <v>3300</v>
      </c>
    </row>
    <row r="9" spans="1:16" s="2" customFormat="1" ht="15.75" x14ac:dyDescent="0.25">
      <c r="A9" s="10"/>
      <c r="B9" s="16"/>
      <c r="C9" s="93" t="s">
        <v>3321</v>
      </c>
      <c r="D9" s="92" t="s">
        <v>3322</v>
      </c>
      <c r="E9" s="54" t="s">
        <v>3323</v>
      </c>
      <c r="F9" s="54" t="s">
        <v>3324</v>
      </c>
      <c r="G9" s="59"/>
      <c r="H9" s="93" t="s">
        <v>3301</v>
      </c>
      <c r="I9" s="57" t="s">
        <v>3301</v>
      </c>
      <c r="J9" s="57" t="s">
        <v>3302</v>
      </c>
      <c r="K9" s="93" t="s">
        <v>3303</v>
      </c>
      <c r="L9" s="93" t="s">
        <v>3303</v>
      </c>
      <c r="M9" s="57" t="s">
        <v>3304</v>
      </c>
      <c r="N9" s="93" t="s">
        <v>3305</v>
      </c>
      <c r="O9" s="93" t="s">
        <v>3306</v>
      </c>
      <c r="P9" s="93" t="s">
        <v>3307</v>
      </c>
    </row>
    <row r="10" spans="1:16" s="2" customFormat="1" ht="31.5" customHeight="1" x14ac:dyDescent="0.25">
      <c r="A10" s="9" t="s">
        <v>1</v>
      </c>
      <c r="B10" s="15"/>
      <c r="C10" s="97"/>
      <c r="D10" s="98"/>
      <c r="E10" s="99" t="s">
        <v>3325</v>
      </c>
      <c r="F10" s="99"/>
      <c r="G10" s="60"/>
      <c r="H10" s="95" t="s">
        <v>3303</v>
      </c>
      <c r="I10" s="61" t="s">
        <v>3303</v>
      </c>
      <c r="J10" s="61" t="s">
        <v>3308</v>
      </c>
      <c r="K10" s="95" t="s">
        <v>3309</v>
      </c>
      <c r="L10" s="95" t="s">
        <v>3310</v>
      </c>
      <c r="M10" s="62"/>
      <c r="N10" s="95"/>
      <c r="O10" s="95" t="s">
        <v>3311</v>
      </c>
      <c r="P10" s="95" t="s">
        <v>3312</v>
      </c>
    </row>
    <row r="11" spans="1:16" s="2" customFormat="1" ht="15.75" x14ac:dyDescent="0.25">
      <c r="A11" s="10"/>
      <c r="B11" s="16" t="s">
        <v>3313</v>
      </c>
      <c r="C11" s="21"/>
      <c r="D11" s="21"/>
      <c r="E11" s="21"/>
      <c r="F11" s="21"/>
      <c r="G11" s="21"/>
      <c r="H11" s="21"/>
      <c r="I11" s="58"/>
      <c r="J11" s="58"/>
      <c r="K11" s="21"/>
      <c r="L11" s="21"/>
      <c r="M11" s="58"/>
      <c r="N11" s="21"/>
      <c r="O11" s="21"/>
      <c r="P11" s="21"/>
    </row>
    <row r="12" spans="1:16" s="2" customFormat="1" ht="15.75" x14ac:dyDescent="0.25">
      <c r="A12" s="7" t="s">
        <v>66</v>
      </c>
      <c r="B12" s="8" t="s">
        <v>67</v>
      </c>
      <c r="C12" s="63">
        <v>297679</v>
      </c>
      <c r="D12" s="100" t="e">
        <f>C12/(1+#REF!)</f>
        <v>#REF!</v>
      </c>
      <c r="E12" s="63">
        <v>297743</v>
      </c>
      <c r="F12" s="63">
        <v>297743</v>
      </c>
      <c r="G12" s="63">
        <v>297743</v>
      </c>
      <c r="H12" s="64">
        <v>8240</v>
      </c>
      <c r="I12" s="65">
        <v>122</v>
      </c>
      <c r="J12" s="65">
        <v>0</v>
      </c>
      <c r="K12" s="18">
        <v>8362</v>
      </c>
      <c r="L12" s="66">
        <f t="shared" ref="L12:L69" si="0">ROUND((L$79/K$78)*K12,0)</f>
        <v>783514</v>
      </c>
      <c r="M12" s="65">
        <v>4327.2</v>
      </c>
      <c r="N12" s="67">
        <f t="shared" ref="N12:N68" si="1">ROUND((N$79/M$78)*M12,0)</f>
        <v>209005</v>
      </c>
      <c r="O12" s="67">
        <f>ROUND(L12+N12,0)</f>
        <v>992519</v>
      </c>
      <c r="P12" s="18">
        <f>ROUND(G12+O12,0)</f>
        <v>1290262</v>
      </c>
    </row>
    <row r="13" spans="1:16" s="2" customFormat="1" ht="15.75" x14ac:dyDescent="0.25">
      <c r="A13" s="9" t="s">
        <v>68</v>
      </c>
      <c r="B13" s="8" t="s">
        <v>69</v>
      </c>
      <c r="C13" s="18">
        <v>1557764.038505747</v>
      </c>
      <c r="D13" s="100" t="e">
        <f>C13/(1+#REF!)</f>
        <v>#REF!</v>
      </c>
      <c r="E13" s="63">
        <v>1558143</v>
      </c>
      <c r="F13" s="63">
        <v>1558143</v>
      </c>
      <c r="G13" s="63">
        <v>1558143</v>
      </c>
      <c r="H13" s="64">
        <v>37665</v>
      </c>
      <c r="I13" s="65">
        <v>957</v>
      </c>
      <c r="J13" s="65">
        <v>46</v>
      </c>
      <c r="K13" s="18">
        <v>38668</v>
      </c>
      <c r="L13" s="66">
        <f t="shared" si="0"/>
        <v>3623166</v>
      </c>
      <c r="M13" s="65">
        <v>12457.1</v>
      </c>
      <c r="N13" s="67">
        <f t="shared" si="1"/>
        <v>601681</v>
      </c>
      <c r="O13" s="67">
        <f t="shared" ref="O13:O69" si="2">ROUND(L13+N13,0)</f>
        <v>4224847</v>
      </c>
      <c r="P13" s="18">
        <f t="shared" ref="P13:P69" si="3">ROUND(G13+O13,0)</f>
        <v>5782990</v>
      </c>
    </row>
    <row r="14" spans="1:16" s="2" customFormat="1" ht="15.75" x14ac:dyDescent="0.25">
      <c r="A14" s="10" t="s">
        <v>70</v>
      </c>
      <c r="B14" s="8" t="s">
        <v>71</v>
      </c>
      <c r="C14" s="18">
        <v>405030</v>
      </c>
      <c r="D14" s="100" t="e">
        <f>C14/(1+#REF!)</f>
        <v>#REF!</v>
      </c>
      <c r="E14" s="63">
        <v>405070</v>
      </c>
      <c r="F14" s="63">
        <v>405070</v>
      </c>
      <c r="G14" s="63">
        <v>405070</v>
      </c>
      <c r="H14" s="64" t="s">
        <v>3314</v>
      </c>
      <c r="I14" s="65" t="s">
        <v>3314</v>
      </c>
      <c r="J14" s="65" t="s">
        <v>3314</v>
      </c>
      <c r="K14" s="18">
        <v>6992</v>
      </c>
      <c r="L14" s="66">
        <f t="shared" si="0"/>
        <v>655146</v>
      </c>
      <c r="M14" s="65">
        <v>4678.6000000000004</v>
      </c>
      <c r="N14" s="67">
        <f t="shared" si="1"/>
        <v>225977</v>
      </c>
      <c r="O14" s="67">
        <f t="shared" si="2"/>
        <v>881123</v>
      </c>
      <c r="P14" s="18">
        <f t="shared" si="3"/>
        <v>1286193</v>
      </c>
    </row>
    <row r="15" spans="1:16" s="2" customFormat="1" ht="15.75" x14ac:dyDescent="0.25">
      <c r="A15" s="10" t="s">
        <v>72</v>
      </c>
      <c r="B15" s="8" t="s">
        <v>73</v>
      </c>
      <c r="C15" s="18">
        <v>240187.25469168901</v>
      </c>
      <c r="D15" s="100" t="e">
        <f>C15/(1+#REF!)</f>
        <v>#REF!</v>
      </c>
      <c r="E15" s="63">
        <v>240357</v>
      </c>
      <c r="F15" s="63">
        <v>240357</v>
      </c>
      <c r="G15" s="63">
        <v>240357</v>
      </c>
      <c r="H15" s="64">
        <v>16575</v>
      </c>
      <c r="I15" s="65">
        <v>375</v>
      </c>
      <c r="J15" s="65">
        <v>19</v>
      </c>
      <c r="K15" s="18">
        <v>16969</v>
      </c>
      <c r="L15" s="66">
        <f t="shared" si="0"/>
        <v>1589984</v>
      </c>
      <c r="M15" s="65">
        <v>5166.6000000000004</v>
      </c>
      <c r="N15" s="67">
        <f t="shared" si="1"/>
        <v>249548</v>
      </c>
      <c r="O15" s="67">
        <f t="shared" si="2"/>
        <v>1839532</v>
      </c>
      <c r="P15" s="18">
        <f t="shared" si="3"/>
        <v>2079889</v>
      </c>
    </row>
    <row r="16" spans="1:16" s="2" customFormat="1" ht="15.75" x14ac:dyDescent="0.25">
      <c r="A16" s="10" t="s">
        <v>74</v>
      </c>
      <c r="B16" s="8" t="s">
        <v>75</v>
      </c>
      <c r="C16" s="18">
        <v>645662</v>
      </c>
      <c r="D16" s="100" t="e">
        <f>C16/(1+#REF!)</f>
        <v>#REF!</v>
      </c>
      <c r="E16" s="63">
        <v>645722</v>
      </c>
      <c r="F16" s="63">
        <v>645722</v>
      </c>
      <c r="G16" s="63">
        <v>645722</v>
      </c>
      <c r="H16" s="64">
        <v>9626</v>
      </c>
      <c r="I16" s="65">
        <v>540</v>
      </c>
      <c r="J16" s="65">
        <v>0</v>
      </c>
      <c r="K16" s="18">
        <v>10166</v>
      </c>
      <c r="L16" s="66">
        <f t="shared" si="0"/>
        <v>952548</v>
      </c>
      <c r="M16" s="65">
        <v>6700.6</v>
      </c>
      <c r="N16" s="67">
        <f t="shared" si="1"/>
        <v>323641</v>
      </c>
      <c r="O16" s="67">
        <f t="shared" si="2"/>
        <v>1276189</v>
      </c>
      <c r="P16" s="18">
        <f t="shared" si="3"/>
        <v>1921911</v>
      </c>
    </row>
    <row r="17" spans="1:16" s="2" customFormat="1" ht="15.75" x14ac:dyDescent="0.25">
      <c r="A17" s="10" t="s">
        <v>76</v>
      </c>
      <c r="B17" s="8" t="s">
        <v>77</v>
      </c>
      <c r="C17" s="18">
        <v>322053</v>
      </c>
      <c r="D17" s="100" t="e">
        <f>C17/(1+#REF!)</f>
        <v>#REF!</v>
      </c>
      <c r="E17" s="63">
        <v>322059</v>
      </c>
      <c r="F17" s="63">
        <v>322059</v>
      </c>
      <c r="G17" s="63">
        <v>322059</v>
      </c>
      <c r="H17" s="64">
        <v>2656</v>
      </c>
      <c r="I17" s="65">
        <v>429</v>
      </c>
      <c r="J17" s="65">
        <v>0</v>
      </c>
      <c r="K17" s="18">
        <v>3085</v>
      </c>
      <c r="L17" s="66">
        <f t="shared" si="0"/>
        <v>289062</v>
      </c>
      <c r="M17" s="65">
        <v>1427.6</v>
      </c>
      <c r="N17" s="67">
        <f t="shared" si="1"/>
        <v>68953</v>
      </c>
      <c r="O17" s="67">
        <f t="shared" si="2"/>
        <v>358015</v>
      </c>
      <c r="P17" s="18">
        <f t="shared" si="3"/>
        <v>680074</v>
      </c>
    </row>
    <row r="18" spans="1:16" s="2" customFormat="1" ht="15.75" x14ac:dyDescent="0.25">
      <c r="A18" s="10" t="s">
        <v>78</v>
      </c>
      <c r="B18" s="8" t="s">
        <v>79</v>
      </c>
      <c r="C18" s="18">
        <v>141060</v>
      </c>
      <c r="D18" s="100" t="e">
        <f>C18/(1+#REF!)</f>
        <v>#REF!</v>
      </c>
      <c r="E18" s="63">
        <v>141063</v>
      </c>
      <c r="F18" s="63">
        <v>141063</v>
      </c>
      <c r="G18" s="63">
        <v>141063</v>
      </c>
      <c r="H18" s="64">
        <v>1376</v>
      </c>
      <c r="I18" s="65">
        <v>0</v>
      </c>
      <c r="J18" s="65">
        <v>0</v>
      </c>
      <c r="K18" s="18">
        <v>1376</v>
      </c>
      <c r="L18" s="66">
        <f t="shared" si="0"/>
        <v>128930</v>
      </c>
      <c r="M18" s="65">
        <v>1157.5</v>
      </c>
      <c r="N18" s="67">
        <f t="shared" si="1"/>
        <v>55908</v>
      </c>
      <c r="O18" s="67">
        <f t="shared" si="2"/>
        <v>184838</v>
      </c>
      <c r="P18" s="18">
        <f t="shared" si="3"/>
        <v>325901</v>
      </c>
    </row>
    <row r="19" spans="1:16" s="2" customFormat="1" ht="15.75" x14ac:dyDescent="0.25">
      <c r="A19" s="10" t="s">
        <v>80</v>
      </c>
      <c r="B19" s="8" t="s">
        <v>81</v>
      </c>
      <c r="C19" s="18">
        <v>2378319</v>
      </c>
      <c r="D19" s="100" t="e">
        <f>C19/(1+#REF!)</f>
        <v>#REF!</v>
      </c>
      <c r="E19" s="63">
        <v>2378775</v>
      </c>
      <c r="F19" s="63">
        <v>2378775</v>
      </c>
      <c r="G19" s="63">
        <v>2378775</v>
      </c>
      <c r="H19" s="64">
        <v>52805</v>
      </c>
      <c r="I19" s="65">
        <v>4234</v>
      </c>
      <c r="J19" s="65">
        <v>116</v>
      </c>
      <c r="K19" s="18">
        <v>57155</v>
      </c>
      <c r="L19" s="66">
        <f t="shared" si="0"/>
        <v>5355386</v>
      </c>
      <c r="M19" s="65">
        <v>12715.6</v>
      </c>
      <c r="N19" s="67">
        <f t="shared" si="1"/>
        <v>614166</v>
      </c>
      <c r="O19" s="67">
        <f t="shared" si="2"/>
        <v>5969552</v>
      </c>
      <c r="P19" s="18">
        <f t="shared" si="3"/>
        <v>8348327</v>
      </c>
    </row>
    <row r="20" spans="1:16" s="2" customFormat="1" ht="15.75" x14ac:dyDescent="0.25">
      <c r="A20" s="10" t="s">
        <v>82</v>
      </c>
      <c r="B20" s="8" t="s">
        <v>83</v>
      </c>
      <c r="C20" s="18">
        <v>821988</v>
      </c>
      <c r="D20" s="100" t="e">
        <f>C20/(1+#REF!)</f>
        <v>#REF!</v>
      </c>
      <c r="E20" s="63">
        <v>822107</v>
      </c>
      <c r="F20" s="63">
        <v>822107</v>
      </c>
      <c r="G20" s="63">
        <v>822107</v>
      </c>
      <c r="H20" s="64" t="s">
        <v>3314</v>
      </c>
      <c r="I20" s="65" t="s">
        <v>3314</v>
      </c>
      <c r="J20" s="65" t="s">
        <v>3314</v>
      </c>
      <c r="K20" s="18">
        <v>15730</v>
      </c>
      <c r="L20" s="66">
        <f t="shared" si="0"/>
        <v>1473891</v>
      </c>
      <c r="M20" s="65">
        <v>2616.8000000000002</v>
      </c>
      <c r="N20" s="67">
        <f t="shared" si="1"/>
        <v>126392</v>
      </c>
      <c r="O20" s="67">
        <f t="shared" si="2"/>
        <v>1600283</v>
      </c>
      <c r="P20" s="18">
        <f t="shared" si="3"/>
        <v>2422390</v>
      </c>
    </row>
    <row r="21" spans="1:16" s="2" customFormat="1" ht="15.75" x14ac:dyDescent="0.25">
      <c r="A21" s="10" t="s">
        <v>84</v>
      </c>
      <c r="B21" s="8" t="s">
        <v>85</v>
      </c>
      <c r="C21" s="18">
        <v>1826524</v>
      </c>
      <c r="D21" s="100" t="e">
        <f>C21/(1+#REF!)</f>
        <v>#REF!</v>
      </c>
      <c r="E21" s="63">
        <v>1826813</v>
      </c>
      <c r="F21" s="63">
        <v>1826813</v>
      </c>
      <c r="G21" s="63">
        <v>1826813</v>
      </c>
      <c r="H21" s="64">
        <v>40009</v>
      </c>
      <c r="I21" s="65">
        <v>543</v>
      </c>
      <c r="J21" s="65">
        <v>139</v>
      </c>
      <c r="K21" s="18">
        <v>40691</v>
      </c>
      <c r="L21" s="66">
        <f t="shared" si="0"/>
        <v>3812720</v>
      </c>
      <c r="M21" s="65">
        <v>24921.200000000001</v>
      </c>
      <c r="N21" s="67">
        <f t="shared" si="1"/>
        <v>1203700</v>
      </c>
      <c r="O21" s="67">
        <f t="shared" si="2"/>
        <v>5016420</v>
      </c>
      <c r="P21" s="18">
        <f t="shared" si="3"/>
        <v>6843233</v>
      </c>
    </row>
    <row r="22" spans="1:16" s="2" customFormat="1" ht="15.75" x14ac:dyDescent="0.25">
      <c r="A22" s="10" t="s">
        <v>86</v>
      </c>
      <c r="B22" s="8" t="s">
        <v>87</v>
      </c>
      <c r="C22" s="18">
        <v>779462</v>
      </c>
      <c r="D22" s="100" t="e">
        <f>C22/(1+#REF!)</f>
        <v>#REF!</v>
      </c>
      <c r="E22" s="63">
        <v>779739</v>
      </c>
      <c r="F22" s="63">
        <v>779739</v>
      </c>
      <c r="G22" s="63">
        <v>779739</v>
      </c>
      <c r="H22" s="64">
        <v>29692</v>
      </c>
      <c r="I22" s="65">
        <v>1070</v>
      </c>
      <c r="J22" s="65">
        <v>19</v>
      </c>
      <c r="K22" s="18">
        <v>30781</v>
      </c>
      <c r="L22" s="66">
        <f t="shared" si="0"/>
        <v>2884160</v>
      </c>
      <c r="M22" s="65">
        <v>7771.7</v>
      </c>
      <c r="N22" s="67">
        <f t="shared" si="1"/>
        <v>375375</v>
      </c>
      <c r="O22" s="67">
        <f t="shared" si="2"/>
        <v>3259535</v>
      </c>
      <c r="P22" s="18">
        <f t="shared" si="3"/>
        <v>4039274</v>
      </c>
    </row>
    <row r="23" spans="1:16" s="2" customFormat="1" ht="15.75" x14ac:dyDescent="0.25">
      <c r="A23" s="10" t="s">
        <v>88</v>
      </c>
      <c r="B23" s="8" t="s">
        <v>89</v>
      </c>
      <c r="C23" s="18">
        <v>1713987</v>
      </c>
      <c r="D23" s="100" t="e">
        <f>C23/(1+#REF!)</f>
        <v>#REF!</v>
      </c>
      <c r="E23" s="63">
        <v>1714206</v>
      </c>
      <c r="F23" s="63">
        <v>1714206</v>
      </c>
      <c r="G23" s="63">
        <v>1714206</v>
      </c>
      <c r="H23" s="64">
        <v>30032</v>
      </c>
      <c r="I23" s="65">
        <v>1454</v>
      </c>
      <c r="J23" s="65">
        <v>19</v>
      </c>
      <c r="K23" s="18">
        <v>31505</v>
      </c>
      <c r="L23" s="66">
        <f t="shared" si="0"/>
        <v>2951998</v>
      </c>
      <c r="M23" s="65">
        <v>5348.7</v>
      </c>
      <c r="N23" s="67">
        <f t="shared" si="1"/>
        <v>258343</v>
      </c>
      <c r="O23" s="67">
        <f t="shared" si="2"/>
        <v>3210341</v>
      </c>
      <c r="P23" s="18">
        <f t="shared" si="3"/>
        <v>4924547</v>
      </c>
    </row>
    <row r="24" spans="1:16" s="2" customFormat="1" ht="15.75" x14ac:dyDescent="0.25">
      <c r="A24" s="10" t="s">
        <v>90</v>
      </c>
      <c r="B24" s="8" t="s">
        <v>91</v>
      </c>
      <c r="C24" s="18">
        <v>304421</v>
      </c>
      <c r="D24" s="100" t="e">
        <f>C24/(1+#REF!)</f>
        <v>#REF!</v>
      </c>
      <c r="E24" s="63">
        <v>304452</v>
      </c>
      <c r="F24" s="63">
        <v>304452</v>
      </c>
      <c r="G24" s="63">
        <v>304452</v>
      </c>
      <c r="H24" s="64" t="s">
        <v>3314</v>
      </c>
      <c r="I24" s="65" t="s">
        <v>3314</v>
      </c>
      <c r="J24" s="65" t="s">
        <v>3314</v>
      </c>
      <c r="K24" s="18">
        <v>4803</v>
      </c>
      <c r="L24" s="66">
        <f t="shared" si="0"/>
        <v>450038</v>
      </c>
      <c r="M24" s="65">
        <v>2128.5</v>
      </c>
      <c r="N24" s="67">
        <f t="shared" si="1"/>
        <v>102807</v>
      </c>
      <c r="O24" s="67">
        <f t="shared" si="2"/>
        <v>552845</v>
      </c>
      <c r="P24" s="18">
        <f t="shared" si="3"/>
        <v>857297</v>
      </c>
    </row>
    <row r="25" spans="1:16" s="2" customFormat="1" ht="15.75" x14ac:dyDescent="0.25">
      <c r="A25" s="10" t="s">
        <v>92</v>
      </c>
      <c r="B25" s="8" t="s">
        <v>93</v>
      </c>
      <c r="C25" s="18">
        <v>4214179</v>
      </c>
      <c r="D25" s="100" t="e">
        <f>C25/(1+#REF!)</f>
        <v>#REF!</v>
      </c>
      <c r="E25" s="63">
        <v>4214787</v>
      </c>
      <c r="F25" s="63">
        <v>4214787</v>
      </c>
      <c r="G25" s="63">
        <v>4214787</v>
      </c>
      <c r="H25" s="64">
        <v>84283</v>
      </c>
      <c r="I25" s="65">
        <v>6625</v>
      </c>
      <c r="J25" s="65">
        <v>484</v>
      </c>
      <c r="K25" s="18">
        <v>91392</v>
      </c>
      <c r="L25" s="66">
        <f t="shared" si="0"/>
        <v>8563371</v>
      </c>
      <c r="M25" s="65">
        <v>51589.2</v>
      </c>
      <c r="N25" s="67">
        <f t="shared" si="1"/>
        <v>2491770</v>
      </c>
      <c r="O25" s="67">
        <f t="shared" si="2"/>
        <v>11055141</v>
      </c>
      <c r="P25" s="18">
        <f t="shared" si="3"/>
        <v>15269928</v>
      </c>
    </row>
    <row r="26" spans="1:16" s="2" customFormat="1" ht="15.75" x14ac:dyDescent="0.25">
      <c r="A26" s="10" t="s">
        <v>95</v>
      </c>
      <c r="B26" s="8" t="s">
        <v>96</v>
      </c>
      <c r="C26" s="19">
        <v>1387785</v>
      </c>
      <c r="D26" s="75" t="e">
        <f>C26/(1+#REF!)</f>
        <v>#REF!</v>
      </c>
      <c r="E26" s="101">
        <v>1388446</v>
      </c>
      <c r="F26" s="101">
        <v>1388446</v>
      </c>
      <c r="G26" s="101">
        <v>1388446</v>
      </c>
      <c r="H26" s="64">
        <v>64960</v>
      </c>
      <c r="I26" s="65">
        <v>2411</v>
      </c>
      <c r="J26" s="65">
        <v>0</v>
      </c>
      <c r="K26" s="18">
        <v>67371</v>
      </c>
      <c r="L26" s="66">
        <f t="shared" si="0"/>
        <v>6312619</v>
      </c>
      <c r="M26" s="65">
        <v>6198</v>
      </c>
      <c r="N26" s="67">
        <f t="shared" si="1"/>
        <v>299365</v>
      </c>
      <c r="O26" s="67">
        <f t="shared" si="2"/>
        <v>6611984</v>
      </c>
      <c r="P26" s="18">
        <f t="shared" si="3"/>
        <v>8000430</v>
      </c>
    </row>
    <row r="27" spans="1:16" s="2" customFormat="1" ht="15.75" x14ac:dyDescent="0.25">
      <c r="A27" s="9" t="s">
        <v>1061</v>
      </c>
      <c r="B27" s="8" t="s">
        <v>94</v>
      </c>
      <c r="C27" s="19" t="e">
        <f>#REF!</f>
        <v>#REF!</v>
      </c>
      <c r="D27" s="75" t="e">
        <f>C27/(1+#REF!)</f>
        <v>#REF!</v>
      </c>
      <c r="E27" s="19" t="e">
        <f>#REF!</f>
        <v>#REF!</v>
      </c>
      <c r="F27" s="19">
        <v>785931.07659396844</v>
      </c>
      <c r="G27" s="19">
        <v>223258</v>
      </c>
      <c r="H27" s="64">
        <v>6464</v>
      </c>
      <c r="I27" s="65">
        <v>791</v>
      </c>
      <c r="J27" s="65">
        <v>0</v>
      </c>
      <c r="K27" s="18">
        <v>7255</v>
      </c>
      <c r="L27" s="66">
        <f t="shared" si="0"/>
        <v>679789</v>
      </c>
      <c r="M27" s="65">
        <v>2188.5</v>
      </c>
      <c r="N27" s="67">
        <f t="shared" si="1"/>
        <v>105705</v>
      </c>
      <c r="O27" s="67">
        <f t="shared" si="2"/>
        <v>785494</v>
      </c>
      <c r="P27" s="18">
        <f t="shared" si="3"/>
        <v>1008752</v>
      </c>
    </row>
    <row r="28" spans="1:16" ht="15.75" x14ac:dyDescent="0.25">
      <c r="A28" s="13" t="s">
        <v>1065</v>
      </c>
      <c r="B28" s="12" t="s">
        <v>3039</v>
      </c>
      <c r="C28" s="19">
        <v>0</v>
      </c>
      <c r="D28" s="75">
        <v>0</v>
      </c>
      <c r="E28" s="101">
        <v>0</v>
      </c>
      <c r="F28" s="101">
        <v>151307</v>
      </c>
      <c r="G28" s="101">
        <v>151307</v>
      </c>
      <c r="H28" s="64">
        <v>2429</v>
      </c>
      <c r="I28" s="65">
        <v>0</v>
      </c>
      <c r="J28" s="65">
        <v>0</v>
      </c>
      <c r="K28" s="19">
        <v>2429</v>
      </c>
      <c r="L28" s="68">
        <f t="shared" si="0"/>
        <v>227596</v>
      </c>
      <c r="M28" s="65">
        <v>313.5</v>
      </c>
      <c r="N28" s="69">
        <f t="shared" si="1"/>
        <v>15142</v>
      </c>
      <c r="O28" s="69">
        <f t="shared" si="2"/>
        <v>242738</v>
      </c>
      <c r="P28" s="18">
        <f t="shared" si="3"/>
        <v>394045</v>
      </c>
    </row>
    <row r="29" spans="1:16" s="2" customFormat="1" ht="15.75" x14ac:dyDescent="0.25">
      <c r="A29" s="10" t="s">
        <v>97</v>
      </c>
      <c r="B29" s="8" t="s">
        <v>98</v>
      </c>
      <c r="C29" s="18">
        <v>647737</v>
      </c>
      <c r="D29" s="100" t="e">
        <f>C29/(1+#REF!)</f>
        <v>#REF!</v>
      </c>
      <c r="E29" s="63">
        <v>647804</v>
      </c>
      <c r="F29" s="63">
        <v>647804</v>
      </c>
      <c r="G29" s="63">
        <v>647804</v>
      </c>
      <c r="H29" s="64" t="s">
        <v>3314</v>
      </c>
      <c r="I29" s="65" t="s">
        <v>3314</v>
      </c>
      <c r="J29" s="65" t="s">
        <v>3314</v>
      </c>
      <c r="K29" s="18">
        <v>11472</v>
      </c>
      <c r="L29" s="66">
        <f t="shared" si="0"/>
        <v>1074919</v>
      </c>
      <c r="M29" s="65">
        <v>7037.4</v>
      </c>
      <c r="N29" s="67">
        <f t="shared" si="1"/>
        <v>339908</v>
      </c>
      <c r="O29" s="67">
        <f t="shared" si="2"/>
        <v>1414827</v>
      </c>
      <c r="P29" s="18">
        <f t="shared" si="3"/>
        <v>2062631</v>
      </c>
    </row>
    <row r="30" spans="1:16" s="2" customFormat="1" ht="15.75" x14ac:dyDescent="0.25">
      <c r="A30" s="10" t="s">
        <v>99</v>
      </c>
      <c r="B30" s="8" t="s">
        <v>100</v>
      </c>
      <c r="C30" s="18">
        <v>563204</v>
      </c>
      <c r="D30" s="100" t="e">
        <f>C30/(1+#REF!)</f>
        <v>#REF!</v>
      </c>
      <c r="E30" s="63">
        <v>563255</v>
      </c>
      <c r="F30" s="63">
        <v>563255</v>
      </c>
      <c r="G30" s="63">
        <v>563255</v>
      </c>
      <c r="H30" s="64">
        <v>8839</v>
      </c>
      <c r="I30" s="65">
        <v>248</v>
      </c>
      <c r="J30" s="65">
        <v>0</v>
      </c>
      <c r="K30" s="18">
        <v>9087</v>
      </c>
      <c r="L30" s="66">
        <f t="shared" si="0"/>
        <v>851446</v>
      </c>
      <c r="M30" s="65">
        <v>3164.3</v>
      </c>
      <c r="N30" s="67">
        <f t="shared" si="1"/>
        <v>152836</v>
      </c>
      <c r="O30" s="67">
        <f t="shared" si="2"/>
        <v>1004282</v>
      </c>
      <c r="P30" s="18">
        <f t="shared" si="3"/>
        <v>1567537</v>
      </c>
    </row>
    <row r="31" spans="1:16" s="2" customFormat="1" ht="15.75" x14ac:dyDescent="0.25">
      <c r="A31" s="10" t="s">
        <v>101</v>
      </c>
      <c r="B31" s="8" t="s">
        <v>102</v>
      </c>
      <c r="C31" s="18">
        <v>298197</v>
      </c>
      <c r="D31" s="100" t="e">
        <f>C31/(1+#REF!)</f>
        <v>#REF!</v>
      </c>
      <c r="E31" s="63">
        <v>298259</v>
      </c>
      <c r="F31" s="63">
        <v>298259</v>
      </c>
      <c r="G31" s="63">
        <v>298259</v>
      </c>
      <c r="H31" s="64">
        <v>7758</v>
      </c>
      <c r="I31" s="65">
        <v>0</v>
      </c>
      <c r="J31" s="65">
        <v>0</v>
      </c>
      <c r="K31" s="18">
        <v>7758</v>
      </c>
      <c r="L31" s="66">
        <f t="shared" si="0"/>
        <v>726920</v>
      </c>
      <c r="M31" s="65">
        <v>2405.5</v>
      </c>
      <c r="N31" s="67">
        <f t="shared" si="1"/>
        <v>116186</v>
      </c>
      <c r="O31" s="67">
        <f t="shared" si="2"/>
        <v>843106</v>
      </c>
      <c r="P31" s="18">
        <f t="shared" si="3"/>
        <v>1141365</v>
      </c>
    </row>
    <row r="32" spans="1:16" s="2" customFormat="1" ht="15.75" x14ac:dyDescent="0.25">
      <c r="A32" s="10" t="s">
        <v>103</v>
      </c>
      <c r="B32" s="8" t="s">
        <v>104</v>
      </c>
      <c r="C32" s="18">
        <v>1587273.7771607079</v>
      </c>
      <c r="D32" s="100" t="e">
        <f>C32/(1+#REF!)</f>
        <v>#REF!</v>
      </c>
      <c r="E32" s="63">
        <v>1587503</v>
      </c>
      <c r="F32" s="63">
        <v>1587503</v>
      </c>
      <c r="G32" s="63">
        <v>1587503</v>
      </c>
      <c r="H32" s="64">
        <v>27676</v>
      </c>
      <c r="I32" s="65">
        <v>2034</v>
      </c>
      <c r="J32" s="65">
        <v>57</v>
      </c>
      <c r="K32" s="18">
        <v>29767</v>
      </c>
      <c r="L32" s="66">
        <f t="shared" si="0"/>
        <v>2789149</v>
      </c>
      <c r="M32" s="65">
        <v>14296.9</v>
      </c>
      <c r="N32" s="67">
        <f t="shared" si="1"/>
        <v>690544</v>
      </c>
      <c r="O32" s="67">
        <f t="shared" si="2"/>
        <v>3479693</v>
      </c>
      <c r="P32" s="18">
        <f t="shared" si="3"/>
        <v>5067196</v>
      </c>
    </row>
    <row r="33" spans="1:16" s="2" customFormat="1" ht="15.75" x14ac:dyDescent="0.25">
      <c r="A33" s="10" t="s">
        <v>105</v>
      </c>
      <c r="B33" s="8" t="s">
        <v>106</v>
      </c>
      <c r="C33" s="18">
        <v>101886</v>
      </c>
      <c r="D33" s="100" t="e">
        <f>C33/(1+#REF!)</f>
        <v>#REF!</v>
      </c>
      <c r="E33" s="63">
        <v>101940</v>
      </c>
      <c r="F33" s="63">
        <v>101940</v>
      </c>
      <c r="G33" s="63">
        <v>101940</v>
      </c>
      <c r="H33" s="64">
        <v>5009</v>
      </c>
      <c r="I33" s="65">
        <v>408</v>
      </c>
      <c r="J33" s="65">
        <v>0</v>
      </c>
      <c r="K33" s="18">
        <v>5417</v>
      </c>
      <c r="L33" s="66">
        <f t="shared" si="0"/>
        <v>507569</v>
      </c>
      <c r="M33" s="65">
        <v>613.70000000000005</v>
      </c>
      <c r="N33" s="67">
        <f t="shared" si="1"/>
        <v>29642</v>
      </c>
      <c r="O33" s="67">
        <f t="shared" si="2"/>
        <v>537211</v>
      </c>
      <c r="P33" s="18">
        <f t="shared" si="3"/>
        <v>639151</v>
      </c>
    </row>
    <row r="34" spans="1:16" s="2" customFormat="1" ht="15.75" x14ac:dyDescent="0.25">
      <c r="A34" s="10" t="s">
        <v>107</v>
      </c>
      <c r="B34" s="8" t="s">
        <v>108</v>
      </c>
      <c r="C34" s="18">
        <v>584467</v>
      </c>
      <c r="D34" s="100" t="e">
        <f>C34/(1+#REF!)</f>
        <v>#REF!</v>
      </c>
      <c r="E34" s="63">
        <v>584702</v>
      </c>
      <c r="F34" s="63">
        <v>584702</v>
      </c>
      <c r="G34" s="63">
        <v>584702</v>
      </c>
      <c r="H34" s="64">
        <v>24245</v>
      </c>
      <c r="I34" s="65">
        <v>30</v>
      </c>
      <c r="J34" s="65">
        <v>0</v>
      </c>
      <c r="K34" s="18">
        <v>24275</v>
      </c>
      <c r="L34" s="66">
        <f t="shared" si="0"/>
        <v>2274552</v>
      </c>
      <c r="M34" s="65">
        <v>2287.1</v>
      </c>
      <c r="N34" s="67">
        <f t="shared" si="1"/>
        <v>110467</v>
      </c>
      <c r="O34" s="67">
        <f t="shared" si="2"/>
        <v>2385019</v>
      </c>
      <c r="P34" s="18">
        <f t="shared" si="3"/>
        <v>2969721</v>
      </c>
    </row>
    <row r="35" spans="1:16" s="2" customFormat="1" ht="15.75" x14ac:dyDescent="0.25">
      <c r="A35" s="10" t="s">
        <v>109</v>
      </c>
      <c r="B35" s="8" t="s">
        <v>110</v>
      </c>
      <c r="C35" s="18">
        <v>225577</v>
      </c>
      <c r="D35" s="100" t="e">
        <f>C35/(1+#REF!)</f>
        <v>#REF!</v>
      </c>
      <c r="E35" s="63">
        <v>225628</v>
      </c>
      <c r="F35" s="63">
        <v>225628</v>
      </c>
      <c r="G35" s="63">
        <v>225628</v>
      </c>
      <c r="H35" s="64">
        <v>5979</v>
      </c>
      <c r="I35" s="65">
        <v>123</v>
      </c>
      <c r="J35" s="65">
        <v>0</v>
      </c>
      <c r="K35" s="18">
        <v>6102</v>
      </c>
      <c r="L35" s="66">
        <f t="shared" si="0"/>
        <v>571753</v>
      </c>
      <c r="M35" s="65">
        <v>503.3</v>
      </c>
      <c r="N35" s="67">
        <f t="shared" si="1"/>
        <v>24310</v>
      </c>
      <c r="O35" s="67">
        <f t="shared" si="2"/>
        <v>596063</v>
      </c>
      <c r="P35" s="18">
        <f t="shared" si="3"/>
        <v>821691</v>
      </c>
    </row>
    <row r="36" spans="1:16" ht="15.75" x14ac:dyDescent="0.25">
      <c r="A36" s="11" t="s">
        <v>111</v>
      </c>
      <c r="B36" s="12" t="s">
        <v>112</v>
      </c>
      <c r="C36" s="19">
        <v>293530</v>
      </c>
      <c r="D36" s="75" t="e">
        <f>C36/(1+#REF!)</f>
        <v>#REF!</v>
      </c>
      <c r="E36" s="101">
        <v>293690</v>
      </c>
      <c r="F36" s="101">
        <v>293690</v>
      </c>
      <c r="G36" s="101">
        <v>293690</v>
      </c>
      <c r="H36" s="64">
        <v>20972</v>
      </c>
      <c r="I36" s="65">
        <v>0</v>
      </c>
      <c r="J36" s="65">
        <v>0</v>
      </c>
      <c r="K36" s="19">
        <v>20972</v>
      </c>
      <c r="L36" s="68">
        <f t="shared" si="0"/>
        <v>1965063</v>
      </c>
      <c r="M36" s="65">
        <v>5449</v>
      </c>
      <c r="N36" s="67">
        <f t="shared" si="1"/>
        <v>263188</v>
      </c>
      <c r="O36" s="69">
        <f t="shared" si="2"/>
        <v>2228251</v>
      </c>
      <c r="P36" s="18">
        <f t="shared" si="3"/>
        <v>2521941</v>
      </c>
    </row>
    <row r="37" spans="1:16" s="2" customFormat="1" ht="15.75" x14ac:dyDescent="0.25">
      <c r="A37" s="10" t="s">
        <v>113</v>
      </c>
      <c r="B37" s="8" t="s">
        <v>114</v>
      </c>
      <c r="C37" s="18">
        <v>253597</v>
      </c>
      <c r="D37" s="100" t="e">
        <f>C37/(1+#REF!)</f>
        <v>#REF!</v>
      </c>
      <c r="E37" s="63">
        <v>253626</v>
      </c>
      <c r="F37" s="63">
        <v>253626</v>
      </c>
      <c r="G37" s="63">
        <v>253626</v>
      </c>
      <c r="H37" s="64">
        <v>4439</v>
      </c>
      <c r="I37" s="65">
        <v>0</v>
      </c>
      <c r="J37" s="65">
        <v>0</v>
      </c>
      <c r="K37" s="18">
        <v>4439</v>
      </c>
      <c r="L37" s="66">
        <f t="shared" si="0"/>
        <v>415931</v>
      </c>
      <c r="M37" s="65">
        <v>2239.5</v>
      </c>
      <c r="N37" s="67">
        <f t="shared" si="1"/>
        <v>108168</v>
      </c>
      <c r="O37" s="67">
        <f t="shared" si="2"/>
        <v>524099</v>
      </c>
      <c r="P37" s="18">
        <f t="shared" si="3"/>
        <v>777725</v>
      </c>
    </row>
    <row r="38" spans="1:16" s="2" customFormat="1" ht="15.75" x14ac:dyDescent="0.25">
      <c r="A38" s="10" t="s">
        <v>115</v>
      </c>
      <c r="B38" s="8" t="s">
        <v>116</v>
      </c>
      <c r="C38" s="18">
        <v>264488</v>
      </c>
      <c r="D38" s="100" t="e">
        <f>C38/(1+#REF!)</f>
        <v>#REF!</v>
      </c>
      <c r="E38" s="63">
        <v>264507</v>
      </c>
      <c r="F38" s="63">
        <v>264507</v>
      </c>
      <c r="G38" s="63">
        <v>264507</v>
      </c>
      <c r="H38" s="64">
        <v>3603</v>
      </c>
      <c r="I38" s="65">
        <v>24</v>
      </c>
      <c r="J38" s="65">
        <v>42</v>
      </c>
      <c r="K38" s="18">
        <v>3669</v>
      </c>
      <c r="L38" s="66">
        <f t="shared" si="0"/>
        <v>343783</v>
      </c>
      <c r="M38" s="65">
        <v>1642.4</v>
      </c>
      <c r="N38" s="67">
        <f t="shared" si="1"/>
        <v>79328</v>
      </c>
      <c r="O38" s="67">
        <f t="shared" si="2"/>
        <v>423111</v>
      </c>
      <c r="P38" s="18">
        <f t="shared" si="3"/>
        <v>687618</v>
      </c>
    </row>
    <row r="39" spans="1:16" s="2" customFormat="1" ht="15.75" x14ac:dyDescent="0.25">
      <c r="A39" s="10" t="s">
        <v>117</v>
      </c>
      <c r="B39" s="8" t="s">
        <v>118</v>
      </c>
      <c r="C39" s="18">
        <v>76753</v>
      </c>
      <c r="D39" s="100" t="e">
        <f>C39/(1+#REF!)</f>
        <v>#REF!</v>
      </c>
      <c r="E39" s="63">
        <v>76769</v>
      </c>
      <c r="F39" s="63">
        <v>76769</v>
      </c>
      <c r="G39" s="63">
        <v>76769</v>
      </c>
      <c r="H39" s="64">
        <v>1936</v>
      </c>
      <c r="I39" s="65">
        <v>56</v>
      </c>
      <c r="J39" s="65">
        <v>0</v>
      </c>
      <c r="K39" s="18">
        <v>1992</v>
      </c>
      <c r="L39" s="66">
        <f t="shared" si="0"/>
        <v>186649</v>
      </c>
      <c r="M39" s="65">
        <v>406</v>
      </c>
      <c r="N39" s="67">
        <f t="shared" si="1"/>
        <v>19610</v>
      </c>
      <c r="O39" s="67">
        <f t="shared" si="2"/>
        <v>206259</v>
      </c>
      <c r="P39" s="18">
        <f t="shared" si="3"/>
        <v>283028</v>
      </c>
    </row>
    <row r="40" spans="1:16" s="2" customFormat="1" ht="15.75" x14ac:dyDescent="0.25">
      <c r="A40" s="10" t="s">
        <v>119</v>
      </c>
      <c r="B40" s="8" t="s">
        <v>120</v>
      </c>
      <c r="C40" s="18">
        <v>4238034</v>
      </c>
      <c r="D40" s="100" t="e">
        <f>C40/(1+#REF!)</f>
        <v>#REF!</v>
      </c>
      <c r="E40" s="63">
        <v>4238688</v>
      </c>
      <c r="F40" s="63">
        <v>4238688</v>
      </c>
      <c r="G40" s="63">
        <v>4238688</v>
      </c>
      <c r="H40" s="64">
        <v>83613</v>
      </c>
      <c r="I40" s="65">
        <v>3440</v>
      </c>
      <c r="J40" s="65">
        <v>141</v>
      </c>
      <c r="K40" s="18">
        <v>87194</v>
      </c>
      <c r="L40" s="66">
        <f t="shared" si="0"/>
        <v>8170021</v>
      </c>
      <c r="M40" s="65">
        <v>21769.7</v>
      </c>
      <c r="N40" s="67">
        <f t="shared" si="1"/>
        <v>1051481</v>
      </c>
      <c r="O40" s="67">
        <f t="shared" si="2"/>
        <v>9221502</v>
      </c>
      <c r="P40" s="18">
        <f t="shared" si="3"/>
        <v>13460190</v>
      </c>
    </row>
    <row r="41" spans="1:16" s="2" customFormat="1" ht="15.75" x14ac:dyDescent="0.25">
      <c r="A41" s="10" t="s">
        <v>121</v>
      </c>
      <c r="B41" s="8" t="s">
        <v>122</v>
      </c>
      <c r="C41" s="18">
        <v>1187309.3523773006</v>
      </c>
      <c r="D41" s="100" t="e">
        <f>C41/(1+#REF!)</f>
        <v>#REF!</v>
      </c>
      <c r="E41" s="63">
        <v>1187530</v>
      </c>
      <c r="F41" s="63">
        <v>1187530</v>
      </c>
      <c r="G41" s="63">
        <v>1187530</v>
      </c>
      <c r="H41" s="64">
        <v>28224</v>
      </c>
      <c r="I41" s="65">
        <v>742</v>
      </c>
      <c r="J41" s="65">
        <v>40</v>
      </c>
      <c r="K41" s="18">
        <v>29006</v>
      </c>
      <c r="L41" s="66">
        <f t="shared" si="0"/>
        <v>2717843</v>
      </c>
      <c r="M41" s="65">
        <v>7498.8</v>
      </c>
      <c r="N41" s="67">
        <f t="shared" si="1"/>
        <v>362194</v>
      </c>
      <c r="O41" s="67">
        <f t="shared" si="2"/>
        <v>3080037</v>
      </c>
      <c r="P41" s="18">
        <f t="shared" si="3"/>
        <v>4267567</v>
      </c>
    </row>
    <row r="42" spans="1:16" s="2" customFormat="1" ht="15.75" x14ac:dyDescent="0.25">
      <c r="A42" s="10" t="s">
        <v>123</v>
      </c>
      <c r="B42" s="8" t="s">
        <v>124</v>
      </c>
      <c r="C42" s="18">
        <v>867106</v>
      </c>
      <c r="D42" s="100" t="e">
        <f>C42/(1+#REF!)</f>
        <v>#REF!</v>
      </c>
      <c r="E42" s="63">
        <v>867222</v>
      </c>
      <c r="F42" s="63">
        <v>867222</v>
      </c>
      <c r="G42" s="63">
        <v>867222</v>
      </c>
      <c r="H42" s="64">
        <v>15588</v>
      </c>
      <c r="I42" s="65">
        <v>1611</v>
      </c>
      <c r="J42" s="65">
        <v>33</v>
      </c>
      <c r="K42" s="18">
        <v>17232</v>
      </c>
      <c r="L42" s="66">
        <f t="shared" si="0"/>
        <v>1614627</v>
      </c>
      <c r="M42" s="65">
        <v>4530</v>
      </c>
      <c r="N42" s="67">
        <f t="shared" si="1"/>
        <v>218800</v>
      </c>
      <c r="O42" s="67">
        <f t="shared" si="2"/>
        <v>1833427</v>
      </c>
      <c r="P42" s="18">
        <f t="shared" si="3"/>
        <v>2700649</v>
      </c>
    </row>
    <row r="43" spans="1:16" s="2" customFormat="1" ht="15.75" x14ac:dyDescent="0.25">
      <c r="A43" s="10" t="s">
        <v>125</v>
      </c>
      <c r="B43" s="8" t="s">
        <v>126</v>
      </c>
      <c r="C43" s="18">
        <v>99572</v>
      </c>
      <c r="D43" s="100" t="e">
        <f>C43/(1+#REF!)</f>
        <v>#REF!</v>
      </c>
      <c r="E43" s="63">
        <v>99575</v>
      </c>
      <c r="F43" s="63">
        <v>99575</v>
      </c>
      <c r="G43" s="63">
        <v>99575</v>
      </c>
      <c r="H43" s="64">
        <v>1097</v>
      </c>
      <c r="I43" s="65">
        <v>0</v>
      </c>
      <c r="J43" s="65">
        <v>0</v>
      </c>
      <c r="K43" s="18">
        <v>1097</v>
      </c>
      <c r="L43" s="66">
        <f t="shared" si="0"/>
        <v>102788</v>
      </c>
      <c r="M43" s="65">
        <v>360.6</v>
      </c>
      <c r="N43" s="67">
        <f t="shared" si="1"/>
        <v>17417</v>
      </c>
      <c r="O43" s="67">
        <f t="shared" si="2"/>
        <v>120205</v>
      </c>
      <c r="P43" s="18">
        <f t="shared" si="3"/>
        <v>219780</v>
      </c>
    </row>
    <row r="44" spans="1:16" s="2" customFormat="1" ht="15.75" x14ac:dyDescent="0.25">
      <c r="A44" s="10" t="s">
        <v>127</v>
      </c>
      <c r="B44" s="8" t="s">
        <v>128</v>
      </c>
      <c r="C44" s="18">
        <v>241151</v>
      </c>
      <c r="D44" s="100" t="e">
        <f>C44/(1+#REF!)</f>
        <v>#REF!</v>
      </c>
      <c r="E44" s="63">
        <v>241155</v>
      </c>
      <c r="F44" s="63">
        <v>241155</v>
      </c>
      <c r="G44" s="63">
        <v>241155</v>
      </c>
      <c r="H44" s="64">
        <v>2098</v>
      </c>
      <c r="I44" s="65">
        <v>70</v>
      </c>
      <c r="J44" s="65">
        <v>0</v>
      </c>
      <c r="K44" s="18">
        <v>2168</v>
      </c>
      <c r="L44" s="66">
        <f t="shared" si="0"/>
        <v>203140</v>
      </c>
      <c r="M44" s="65">
        <v>809</v>
      </c>
      <c r="N44" s="67">
        <f t="shared" si="1"/>
        <v>39075</v>
      </c>
      <c r="O44" s="67">
        <f t="shared" si="2"/>
        <v>242215</v>
      </c>
      <c r="P44" s="18">
        <f t="shared" si="3"/>
        <v>483370</v>
      </c>
    </row>
    <row r="45" spans="1:16" s="2" customFormat="1" ht="15.75" x14ac:dyDescent="0.25">
      <c r="A45" s="10" t="s">
        <v>129</v>
      </c>
      <c r="B45" s="8" t="s">
        <v>130</v>
      </c>
      <c r="C45" s="18">
        <v>1301178</v>
      </c>
      <c r="D45" s="100" t="e">
        <f>C45/(1+#REF!)</f>
        <v>#REF!</v>
      </c>
      <c r="E45" s="63">
        <v>1301329</v>
      </c>
      <c r="F45" s="63">
        <v>1301329</v>
      </c>
      <c r="G45" s="63">
        <v>1301329</v>
      </c>
      <c r="H45" s="64">
        <v>21632</v>
      </c>
      <c r="I45" s="65">
        <v>798</v>
      </c>
      <c r="J45" s="65">
        <v>29</v>
      </c>
      <c r="K45" s="18">
        <v>22459</v>
      </c>
      <c r="L45" s="66">
        <f t="shared" si="0"/>
        <v>2104394</v>
      </c>
      <c r="M45" s="65">
        <v>8036.6</v>
      </c>
      <c r="N45" s="67">
        <f t="shared" si="1"/>
        <v>388170</v>
      </c>
      <c r="O45" s="67">
        <f t="shared" si="2"/>
        <v>2492564</v>
      </c>
      <c r="P45" s="18">
        <f t="shared" si="3"/>
        <v>3793893</v>
      </c>
    </row>
    <row r="46" spans="1:16" s="2" customFormat="1" ht="15.75" x14ac:dyDescent="0.25">
      <c r="A46" s="10" t="s">
        <v>131</v>
      </c>
      <c r="B46" s="8" t="s">
        <v>132</v>
      </c>
      <c r="C46" s="18">
        <v>202256</v>
      </c>
      <c r="D46" s="100" t="e">
        <f>C46/(1+#REF!)</f>
        <v>#REF!</v>
      </c>
      <c r="E46" s="63">
        <v>202262</v>
      </c>
      <c r="F46" s="63">
        <v>202262</v>
      </c>
      <c r="G46" s="63">
        <v>202262</v>
      </c>
      <c r="H46" s="64">
        <v>2005</v>
      </c>
      <c r="I46" s="65">
        <v>0</v>
      </c>
      <c r="J46" s="65">
        <v>0</v>
      </c>
      <c r="K46" s="18">
        <v>2005</v>
      </c>
      <c r="L46" s="66">
        <f t="shared" si="0"/>
        <v>187867</v>
      </c>
      <c r="M46" s="65">
        <v>722.3</v>
      </c>
      <c r="N46" s="67">
        <f t="shared" si="1"/>
        <v>34887</v>
      </c>
      <c r="O46" s="67">
        <f t="shared" si="2"/>
        <v>222754</v>
      </c>
      <c r="P46" s="18">
        <f t="shared" si="3"/>
        <v>425016</v>
      </c>
    </row>
    <row r="47" spans="1:16" s="2" customFormat="1" ht="15.75" x14ac:dyDescent="0.25">
      <c r="A47" s="10" t="s">
        <v>133</v>
      </c>
      <c r="B47" s="8" t="s">
        <v>134</v>
      </c>
      <c r="C47" s="18">
        <v>327758</v>
      </c>
      <c r="D47" s="100" t="e">
        <f>C47/(1+#REF!)</f>
        <v>#REF!</v>
      </c>
      <c r="E47" s="63">
        <v>327801</v>
      </c>
      <c r="F47" s="63">
        <v>327801</v>
      </c>
      <c r="G47" s="63">
        <v>327801</v>
      </c>
      <c r="H47" s="64">
        <v>5812</v>
      </c>
      <c r="I47" s="65">
        <v>129</v>
      </c>
      <c r="J47" s="65">
        <v>0</v>
      </c>
      <c r="K47" s="18">
        <v>5941</v>
      </c>
      <c r="L47" s="66">
        <f t="shared" si="0"/>
        <v>556668</v>
      </c>
      <c r="M47" s="65">
        <v>2734.7</v>
      </c>
      <c r="N47" s="67">
        <f t="shared" si="1"/>
        <v>132087</v>
      </c>
      <c r="O47" s="67">
        <f t="shared" si="2"/>
        <v>688755</v>
      </c>
      <c r="P47" s="18">
        <f t="shared" si="3"/>
        <v>1016556</v>
      </c>
    </row>
    <row r="48" spans="1:16" s="2" customFormat="1" ht="15.75" x14ac:dyDescent="0.25">
      <c r="A48" s="10" t="s">
        <v>135</v>
      </c>
      <c r="B48" s="8" t="s">
        <v>136</v>
      </c>
      <c r="C48" s="18">
        <v>204849</v>
      </c>
      <c r="D48" s="100" t="e">
        <f>C48/(1+#REF!)</f>
        <v>#REF!</v>
      </c>
      <c r="E48" s="63">
        <v>204866</v>
      </c>
      <c r="F48" s="63">
        <v>204866</v>
      </c>
      <c r="G48" s="63">
        <v>204866</v>
      </c>
      <c r="H48" s="64">
        <v>2970</v>
      </c>
      <c r="I48" s="65">
        <v>54</v>
      </c>
      <c r="J48" s="65">
        <v>0</v>
      </c>
      <c r="K48" s="18">
        <v>3024</v>
      </c>
      <c r="L48" s="66">
        <f t="shared" si="0"/>
        <v>283347</v>
      </c>
      <c r="M48" s="65">
        <v>1708.6</v>
      </c>
      <c r="N48" s="67">
        <f t="shared" si="1"/>
        <v>82526</v>
      </c>
      <c r="O48" s="67">
        <f t="shared" si="2"/>
        <v>365873</v>
      </c>
      <c r="P48" s="18">
        <f t="shared" si="3"/>
        <v>570739</v>
      </c>
    </row>
    <row r="49" spans="1:16" s="2" customFormat="1" ht="15.75" x14ac:dyDescent="0.25">
      <c r="A49" s="10" t="s">
        <v>137</v>
      </c>
      <c r="B49" s="8" t="s">
        <v>138</v>
      </c>
      <c r="C49" s="18">
        <v>937636</v>
      </c>
      <c r="D49" s="100" t="e">
        <f>C49/(1+#REF!)</f>
        <v>#REF!</v>
      </c>
      <c r="E49" s="63">
        <v>937757</v>
      </c>
      <c r="F49" s="63">
        <v>937757</v>
      </c>
      <c r="G49" s="63">
        <v>937757</v>
      </c>
      <c r="H49" s="64">
        <v>16969</v>
      </c>
      <c r="I49" s="65">
        <v>352</v>
      </c>
      <c r="J49" s="65">
        <v>0</v>
      </c>
      <c r="K49" s="18">
        <v>17321</v>
      </c>
      <c r="L49" s="66">
        <f t="shared" si="0"/>
        <v>1622966</v>
      </c>
      <c r="M49" s="65">
        <v>11145.7</v>
      </c>
      <c r="N49" s="67">
        <f t="shared" si="1"/>
        <v>538340</v>
      </c>
      <c r="O49" s="67">
        <f t="shared" si="2"/>
        <v>2161306</v>
      </c>
      <c r="P49" s="18">
        <f t="shared" si="3"/>
        <v>3099063</v>
      </c>
    </row>
    <row r="50" spans="1:16" s="2" customFormat="1" ht="15.75" x14ac:dyDescent="0.25">
      <c r="A50" s="10" t="s">
        <v>139</v>
      </c>
      <c r="B50" s="8" t="s">
        <v>140</v>
      </c>
      <c r="C50" s="18">
        <v>300790</v>
      </c>
      <c r="D50" s="100" t="e">
        <f>C50/(1+#REF!)</f>
        <v>#REF!</v>
      </c>
      <c r="E50" s="63">
        <v>300871</v>
      </c>
      <c r="F50" s="63">
        <v>300871</v>
      </c>
      <c r="G50" s="63">
        <v>300871</v>
      </c>
      <c r="H50" s="64" t="s">
        <v>3314</v>
      </c>
      <c r="I50" s="65" t="s">
        <v>3314</v>
      </c>
      <c r="J50" s="65" t="s">
        <v>3314</v>
      </c>
      <c r="K50" s="18">
        <v>9072</v>
      </c>
      <c r="L50" s="66">
        <f t="shared" si="0"/>
        <v>850041</v>
      </c>
      <c r="M50" s="65">
        <v>3510</v>
      </c>
      <c r="N50" s="67">
        <f t="shared" si="1"/>
        <v>169534</v>
      </c>
      <c r="O50" s="67">
        <f t="shared" si="2"/>
        <v>1019575</v>
      </c>
      <c r="P50" s="18">
        <f t="shared" si="3"/>
        <v>1320446</v>
      </c>
    </row>
    <row r="51" spans="1:16" s="2" customFormat="1" ht="15.75" x14ac:dyDescent="0.25">
      <c r="A51" s="10" t="s">
        <v>141</v>
      </c>
      <c r="B51" s="8" t="s">
        <v>142</v>
      </c>
      <c r="C51" s="18">
        <v>106832</v>
      </c>
      <c r="D51" s="100" t="e">
        <f>C51/(1+#REF!)</f>
        <v>#REF!</v>
      </c>
      <c r="E51" s="63">
        <v>106876</v>
      </c>
      <c r="F51" s="63">
        <v>106876</v>
      </c>
      <c r="G51" s="63">
        <v>106876</v>
      </c>
      <c r="H51" s="64">
        <v>4959</v>
      </c>
      <c r="I51" s="65">
        <v>0</v>
      </c>
      <c r="J51" s="65">
        <v>0</v>
      </c>
      <c r="K51" s="18">
        <v>4959</v>
      </c>
      <c r="L51" s="66">
        <f t="shared" si="0"/>
        <v>464655</v>
      </c>
      <c r="M51" s="65">
        <v>662.7</v>
      </c>
      <c r="N51" s="67">
        <f t="shared" si="1"/>
        <v>32009</v>
      </c>
      <c r="O51" s="67">
        <f t="shared" si="2"/>
        <v>496664</v>
      </c>
      <c r="P51" s="18">
        <f t="shared" si="3"/>
        <v>603540</v>
      </c>
    </row>
    <row r="52" spans="1:16" ht="15.75" x14ac:dyDescent="0.25">
      <c r="A52" s="13" t="s">
        <v>143</v>
      </c>
      <c r="B52" s="12" t="s">
        <v>144</v>
      </c>
      <c r="C52" s="19">
        <v>150587.35136122783</v>
      </c>
      <c r="D52" s="75">
        <v>150569.37528939376</v>
      </c>
      <c r="E52" s="63">
        <v>150610</v>
      </c>
      <c r="F52" s="63">
        <v>150610</v>
      </c>
      <c r="G52" s="63">
        <v>150610</v>
      </c>
      <c r="H52" s="64">
        <v>3603</v>
      </c>
      <c r="I52" s="65">
        <v>0</v>
      </c>
      <c r="J52" s="65">
        <v>0</v>
      </c>
      <c r="K52" s="19">
        <v>3603</v>
      </c>
      <c r="L52" s="66">
        <f t="shared" si="0"/>
        <v>337599</v>
      </c>
      <c r="M52" s="65">
        <v>758.5</v>
      </c>
      <c r="N52" s="67">
        <f t="shared" si="1"/>
        <v>36636</v>
      </c>
      <c r="O52" s="67">
        <f t="shared" si="2"/>
        <v>374235</v>
      </c>
      <c r="P52" s="18">
        <f t="shared" si="3"/>
        <v>524845</v>
      </c>
    </row>
    <row r="53" spans="1:16" s="2" customFormat="1" ht="15.75" x14ac:dyDescent="0.25">
      <c r="A53" s="10" t="s">
        <v>145</v>
      </c>
      <c r="B53" s="8" t="s">
        <v>146</v>
      </c>
      <c r="C53" s="18">
        <v>824062</v>
      </c>
      <c r="D53" s="100" t="e">
        <f>C53/(1+#REF!)</f>
        <v>#REF!</v>
      </c>
      <c r="E53" s="63">
        <v>824228</v>
      </c>
      <c r="F53" s="63">
        <v>824228</v>
      </c>
      <c r="G53" s="63">
        <v>824228</v>
      </c>
      <c r="H53" s="64">
        <v>21183</v>
      </c>
      <c r="I53" s="65">
        <v>486</v>
      </c>
      <c r="J53" s="65">
        <v>24</v>
      </c>
      <c r="K53" s="18">
        <v>21693</v>
      </c>
      <c r="L53" s="66">
        <f t="shared" si="0"/>
        <v>2032620</v>
      </c>
      <c r="M53" s="65">
        <v>11254.2</v>
      </c>
      <c r="N53" s="67">
        <f t="shared" si="1"/>
        <v>543580</v>
      </c>
      <c r="O53" s="67">
        <f t="shared" si="2"/>
        <v>2576200</v>
      </c>
      <c r="P53" s="18">
        <f t="shared" si="3"/>
        <v>3400428</v>
      </c>
    </row>
    <row r="54" spans="1:16" s="2" customFormat="1" ht="15.75" x14ac:dyDescent="0.25">
      <c r="A54" s="10" t="s">
        <v>171</v>
      </c>
      <c r="B54" s="8" t="s">
        <v>172</v>
      </c>
      <c r="C54" s="18">
        <v>397576.6486387722</v>
      </c>
      <c r="D54" s="100">
        <v>397529.18870053109</v>
      </c>
      <c r="E54" s="63">
        <v>397637</v>
      </c>
      <c r="F54" s="63">
        <v>397637</v>
      </c>
      <c r="G54" s="63">
        <v>397637</v>
      </c>
      <c r="H54" s="64">
        <v>8428</v>
      </c>
      <c r="I54" s="65">
        <v>0</v>
      </c>
      <c r="J54" s="65">
        <v>0</v>
      </c>
      <c r="K54" s="18">
        <v>8428</v>
      </c>
      <c r="L54" s="66">
        <f t="shared" si="0"/>
        <v>789698</v>
      </c>
      <c r="M54" s="65">
        <v>3158.6</v>
      </c>
      <c r="N54" s="67">
        <f t="shared" si="1"/>
        <v>152561</v>
      </c>
      <c r="O54" s="67">
        <f t="shared" si="2"/>
        <v>942259</v>
      </c>
      <c r="P54" s="18">
        <f t="shared" si="3"/>
        <v>1339896</v>
      </c>
    </row>
    <row r="55" spans="1:16" s="2" customFormat="1" ht="15.75" x14ac:dyDescent="0.25">
      <c r="A55" s="11" t="s">
        <v>147</v>
      </c>
      <c r="B55" s="12" t="s">
        <v>148</v>
      </c>
      <c r="C55" s="19">
        <v>507409</v>
      </c>
      <c r="D55" s="75" t="e">
        <f>C55/(1+#REF!)</f>
        <v>#REF!</v>
      </c>
      <c r="E55" s="101">
        <v>507460</v>
      </c>
      <c r="F55" s="101">
        <v>356153</v>
      </c>
      <c r="G55" s="101">
        <v>356153</v>
      </c>
      <c r="H55" s="64">
        <v>7159</v>
      </c>
      <c r="I55" s="65">
        <v>164</v>
      </c>
      <c r="J55" s="65">
        <v>0</v>
      </c>
      <c r="K55" s="19">
        <v>7323</v>
      </c>
      <c r="L55" s="68">
        <f t="shared" si="0"/>
        <v>686160</v>
      </c>
      <c r="M55" s="65">
        <v>1908.2000000000003</v>
      </c>
      <c r="N55" s="69">
        <f t="shared" si="1"/>
        <v>92166</v>
      </c>
      <c r="O55" s="69">
        <f t="shared" si="2"/>
        <v>778326</v>
      </c>
      <c r="P55" s="18">
        <f t="shared" si="3"/>
        <v>1134479</v>
      </c>
    </row>
    <row r="56" spans="1:16" s="2" customFormat="1" ht="15.75" x14ac:dyDescent="0.25">
      <c r="A56" s="10" t="s">
        <v>151</v>
      </c>
      <c r="B56" s="8" t="s">
        <v>152</v>
      </c>
      <c r="C56" s="19" t="e">
        <f>#REF!</f>
        <v>#REF!</v>
      </c>
      <c r="D56" s="75" t="e">
        <f>C56/(1+#REF!)</f>
        <v>#REF!</v>
      </c>
      <c r="E56" s="101" t="e">
        <f>#REF!</f>
        <v>#REF!</v>
      </c>
      <c r="F56" s="101">
        <v>223257.92340603156</v>
      </c>
      <c r="G56" s="101">
        <v>785931</v>
      </c>
      <c r="H56" s="64" t="s">
        <v>3314</v>
      </c>
      <c r="I56" s="65" t="s">
        <v>3314</v>
      </c>
      <c r="J56" s="65" t="s">
        <v>3314</v>
      </c>
      <c r="K56" s="18">
        <v>20325</v>
      </c>
      <c r="L56" s="66">
        <f t="shared" si="0"/>
        <v>1904439</v>
      </c>
      <c r="M56" s="65">
        <v>6665.1999999999989</v>
      </c>
      <c r="N56" s="67">
        <f t="shared" si="1"/>
        <v>321931</v>
      </c>
      <c r="O56" s="67">
        <f t="shared" si="2"/>
        <v>2226370</v>
      </c>
      <c r="P56" s="18">
        <f t="shared" si="3"/>
        <v>3012301</v>
      </c>
    </row>
    <row r="57" spans="1:16" s="2" customFormat="1" ht="15.75" x14ac:dyDescent="0.25">
      <c r="A57" s="10" t="s">
        <v>149</v>
      </c>
      <c r="B57" s="8" t="s">
        <v>150</v>
      </c>
      <c r="C57" s="18">
        <v>205886</v>
      </c>
      <c r="D57" s="100" t="e">
        <f>C57/(1+#REF!)</f>
        <v>#REF!</v>
      </c>
      <c r="E57" s="63">
        <v>205893</v>
      </c>
      <c r="F57" s="63">
        <v>205893</v>
      </c>
      <c r="G57" s="63">
        <v>205893</v>
      </c>
      <c r="H57" s="64">
        <v>2165</v>
      </c>
      <c r="I57" s="65">
        <v>0</v>
      </c>
      <c r="J57" s="65">
        <v>0</v>
      </c>
      <c r="K57" s="18">
        <v>2165</v>
      </c>
      <c r="L57" s="66">
        <f t="shared" si="0"/>
        <v>202859</v>
      </c>
      <c r="M57" s="65">
        <v>491.8</v>
      </c>
      <c r="N57" s="67">
        <f t="shared" si="1"/>
        <v>23754</v>
      </c>
      <c r="O57" s="67">
        <f t="shared" si="2"/>
        <v>226613</v>
      </c>
      <c r="P57" s="18">
        <f t="shared" si="3"/>
        <v>432506</v>
      </c>
    </row>
    <row r="58" spans="1:16" s="2" customFormat="1" ht="15.75" x14ac:dyDescent="0.25">
      <c r="A58" s="10" t="s">
        <v>153</v>
      </c>
      <c r="B58" s="8" t="s">
        <v>154</v>
      </c>
      <c r="C58" s="18">
        <v>351911</v>
      </c>
      <c r="D58" s="100" t="e">
        <f>C58/(1+#REF!)</f>
        <v>#REF!</v>
      </c>
      <c r="E58" s="63">
        <v>351943</v>
      </c>
      <c r="F58" s="63">
        <v>351943</v>
      </c>
      <c r="G58" s="63">
        <v>351943</v>
      </c>
      <c r="H58" s="64">
        <v>4508</v>
      </c>
      <c r="I58" s="65">
        <v>0</v>
      </c>
      <c r="J58" s="65">
        <v>0</v>
      </c>
      <c r="K58" s="18">
        <v>4508</v>
      </c>
      <c r="L58" s="66">
        <f t="shared" si="0"/>
        <v>422397</v>
      </c>
      <c r="M58" s="65">
        <v>1597.9</v>
      </c>
      <c r="N58" s="67">
        <f t="shared" si="1"/>
        <v>77179</v>
      </c>
      <c r="O58" s="67">
        <f t="shared" si="2"/>
        <v>499576</v>
      </c>
      <c r="P58" s="18">
        <f t="shared" si="3"/>
        <v>851519</v>
      </c>
    </row>
    <row r="59" spans="1:16" s="2" customFormat="1" ht="15.75" x14ac:dyDescent="0.25">
      <c r="A59" s="10" t="s">
        <v>155</v>
      </c>
      <c r="B59" s="8" t="s">
        <v>156</v>
      </c>
      <c r="C59" s="18">
        <v>336574</v>
      </c>
      <c r="D59" s="100" t="e">
        <f>C59/(1+#REF!)</f>
        <v>#REF!</v>
      </c>
      <c r="E59" s="63">
        <v>336602</v>
      </c>
      <c r="F59" s="63">
        <v>336602</v>
      </c>
      <c r="G59" s="63">
        <v>336602</v>
      </c>
      <c r="H59" s="64">
        <v>5045</v>
      </c>
      <c r="I59" s="65">
        <v>225</v>
      </c>
      <c r="J59" s="65">
        <v>0</v>
      </c>
      <c r="K59" s="18">
        <v>5270</v>
      </c>
      <c r="L59" s="66">
        <f t="shared" si="0"/>
        <v>493796</v>
      </c>
      <c r="M59" s="65">
        <v>1049.4000000000001</v>
      </c>
      <c r="N59" s="67">
        <f t="shared" si="1"/>
        <v>50686</v>
      </c>
      <c r="O59" s="67">
        <f t="shared" si="2"/>
        <v>544482</v>
      </c>
      <c r="P59" s="18">
        <f t="shared" si="3"/>
        <v>881084</v>
      </c>
    </row>
    <row r="60" spans="1:16" s="2" customFormat="1" ht="15.75" x14ac:dyDescent="0.25">
      <c r="A60" s="10" t="s">
        <v>157</v>
      </c>
      <c r="B60" s="8" t="s">
        <v>158</v>
      </c>
      <c r="C60" s="18">
        <v>327579.34410339256</v>
      </c>
      <c r="D60" s="100">
        <v>327540.23995707661</v>
      </c>
      <c r="E60" s="63">
        <v>327607</v>
      </c>
      <c r="F60" s="63">
        <v>327607</v>
      </c>
      <c r="G60" s="63">
        <v>327607</v>
      </c>
      <c r="H60" s="64">
        <v>4580</v>
      </c>
      <c r="I60" s="65">
        <v>27</v>
      </c>
      <c r="J60" s="65">
        <v>0</v>
      </c>
      <c r="K60" s="18">
        <v>4607</v>
      </c>
      <c r="L60" s="66">
        <f t="shared" si="0"/>
        <v>431673</v>
      </c>
      <c r="M60" s="65">
        <v>1958.8999999999999</v>
      </c>
      <c r="N60" s="67">
        <f t="shared" si="1"/>
        <v>94615</v>
      </c>
      <c r="O60" s="67">
        <f t="shared" si="2"/>
        <v>526288</v>
      </c>
      <c r="P60" s="18">
        <f t="shared" si="3"/>
        <v>853895</v>
      </c>
    </row>
    <row r="61" spans="1:16" s="2" customFormat="1" ht="15.75" x14ac:dyDescent="0.25">
      <c r="A61" s="10" t="s">
        <v>175</v>
      </c>
      <c r="B61" s="8" t="s">
        <v>176</v>
      </c>
      <c r="C61" s="18">
        <v>92312</v>
      </c>
      <c r="D61" s="100" t="e">
        <f>C61/(1+#REF!)</f>
        <v>#REF!</v>
      </c>
      <c r="E61" s="63">
        <v>92315</v>
      </c>
      <c r="F61" s="63">
        <v>92315</v>
      </c>
      <c r="G61" s="63">
        <v>92315</v>
      </c>
      <c r="H61" s="64">
        <v>1141</v>
      </c>
      <c r="I61" s="65">
        <v>19</v>
      </c>
      <c r="J61" s="65">
        <v>0</v>
      </c>
      <c r="K61" s="18">
        <v>1160</v>
      </c>
      <c r="L61" s="66">
        <f t="shared" si="0"/>
        <v>108691</v>
      </c>
      <c r="M61" s="65">
        <v>329.6</v>
      </c>
      <c r="N61" s="67">
        <f t="shared" si="1"/>
        <v>15920</v>
      </c>
      <c r="O61" s="67">
        <f t="shared" si="2"/>
        <v>124611</v>
      </c>
      <c r="P61" s="18">
        <f t="shared" si="3"/>
        <v>216926</v>
      </c>
    </row>
    <row r="62" spans="1:16" s="2" customFormat="1" ht="15.75" x14ac:dyDescent="0.25">
      <c r="A62" s="10" t="s">
        <v>159</v>
      </c>
      <c r="B62" s="8" t="s">
        <v>160</v>
      </c>
      <c r="C62" s="18">
        <v>718786</v>
      </c>
      <c r="D62" s="100">
        <v>718700.19632092246</v>
      </c>
      <c r="E62" s="63">
        <v>718869</v>
      </c>
      <c r="F62" s="63">
        <v>718869</v>
      </c>
      <c r="G62" s="63">
        <v>718869</v>
      </c>
      <c r="H62" s="64">
        <v>12017</v>
      </c>
      <c r="I62" s="65">
        <v>287</v>
      </c>
      <c r="J62" s="65">
        <v>0</v>
      </c>
      <c r="K62" s="18">
        <v>12304</v>
      </c>
      <c r="L62" s="66">
        <f t="shared" si="0"/>
        <v>1152877</v>
      </c>
      <c r="M62" s="65">
        <v>4225.3999999999996</v>
      </c>
      <c r="N62" s="67">
        <f t="shared" si="1"/>
        <v>204088</v>
      </c>
      <c r="O62" s="67">
        <f t="shared" si="2"/>
        <v>1356965</v>
      </c>
      <c r="P62" s="18">
        <f t="shared" si="3"/>
        <v>2075834</v>
      </c>
    </row>
    <row r="63" spans="1:16" s="2" customFormat="1" ht="15.75" x14ac:dyDescent="0.25">
      <c r="A63" s="10" t="s">
        <v>161</v>
      </c>
      <c r="B63" s="8" t="s">
        <v>162</v>
      </c>
      <c r="C63" s="18">
        <v>450148</v>
      </c>
      <c r="D63" s="100" t="e">
        <f>C63/(1+#REF!)</f>
        <v>#REF!</v>
      </c>
      <c r="E63" s="63">
        <v>450197</v>
      </c>
      <c r="F63" s="63">
        <v>450197</v>
      </c>
      <c r="G63" s="63">
        <v>450197</v>
      </c>
      <c r="H63" s="64" t="s">
        <v>3314</v>
      </c>
      <c r="I63" s="65" t="s">
        <v>3314</v>
      </c>
      <c r="J63" s="65" t="s">
        <v>3314</v>
      </c>
      <c r="K63" s="18">
        <v>7450</v>
      </c>
      <c r="L63" s="66">
        <f t="shared" si="0"/>
        <v>698060</v>
      </c>
      <c r="M63" s="65">
        <v>4276.9000000000005</v>
      </c>
      <c r="N63" s="67">
        <f t="shared" si="1"/>
        <v>206575</v>
      </c>
      <c r="O63" s="67">
        <f t="shared" si="2"/>
        <v>904635</v>
      </c>
      <c r="P63" s="18">
        <f t="shared" si="3"/>
        <v>1354832</v>
      </c>
    </row>
    <row r="64" spans="1:16" ht="15.75" x14ac:dyDescent="0.25">
      <c r="A64" s="11" t="s">
        <v>163</v>
      </c>
      <c r="B64" s="12" t="s">
        <v>164</v>
      </c>
      <c r="C64" s="19">
        <v>292493</v>
      </c>
      <c r="D64" s="75" t="e">
        <f>C64/(1+#REF!)</f>
        <v>#REF!</v>
      </c>
      <c r="E64" s="101">
        <v>292502</v>
      </c>
      <c r="F64" s="101">
        <v>292502</v>
      </c>
      <c r="G64" s="101">
        <v>292502</v>
      </c>
      <c r="H64" s="64">
        <v>3114</v>
      </c>
      <c r="I64" s="65">
        <v>47</v>
      </c>
      <c r="J64" s="65">
        <v>0</v>
      </c>
      <c r="K64" s="19">
        <v>3161</v>
      </c>
      <c r="L64" s="68">
        <f t="shared" si="0"/>
        <v>296184</v>
      </c>
      <c r="M64" s="65">
        <v>1958.4</v>
      </c>
      <c r="N64" s="67">
        <f t="shared" si="1"/>
        <v>94591</v>
      </c>
      <c r="O64" s="69">
        <f t="shared" si="2"/>
        <v>390775</v>
      </c>
      <c r="P64" s="18">
        <f t="shared" si="3"/>
        <v>683277</v>
      </c>
    </row>
    <row r="65" spans="1:16" ht="15.75" x14ac:dyDescent="0.25">
      <c r="A65" s="11" t="s">
        <v>165</v>
      </c>
      <c r="B65" s="12" t="s">
        <v>166</v>
      </c>
      <c r="C65" s="19">
        <v>327840.65589660744</v>
      </c>
      <c r="D65" s="75">
        <v>327801.52055670496</v>
      </c>
      <c r="E65" s="101">
        <v>327868</v>
      </c>
      <c r="F65" s="101">
        <v>327868</v>
      </c>
      <c r="G65" s="101">
        <v>327868</v>
      </c>
      <c r="H65" s="64">
        <v>4388</v>
      </c>
      <c r="I65" s="65">
        <v>0</v>
      </c>
      <c r="J65" s="65">
        <v>0</v>
      </c>
      <c r="K65" s="19">
        <v>4388</v>
      </c>
      <c r="L65" s="68">
        <f t="shared" si="0"/>
        <v>411153</v>
      </c>
      <c r="M65" s="65">
        <v>2137.1999999999998</v>
      </c>
      <c r="N65" s="67">
        <f>ROUND((N$79/M$78)*M65,0)</f>
        <v>103227</v>
      </c>
      <c r="O65" s="69">
        <f t="shared" si="2"/>
        <v>514380</v>
      </c>
      <c r="P65" s="18">
        <f t="shared" si="3"/>
        <v>842248</v>
      </c>
    </row>
    <row r="66" spans="1:16" ht="15.75" x14ac:dyDescent="0.25">
      <c r="A66" s="11" t="s">
        <v>167</v>
      </c>
      <c r="B66" s="12" t="s">
        <v>168</v>
      </c>
      <c r="C66" s="19">
        <v>286270</v>
      </c>
      <c r="D66" s="75" t="e">
        <f>C66/(1+#REF!)</f>
        <v>#REF!</v>
      </c>
      <c r="E66" s="101">
        <v>286285</v>
      </c>
      <c r="F66" s="101">
        <v>286285</v>
      </c>
      <c r="G66" s="101">
        <v>286285</v>
      </c>
      <c r="H66" s="64">
        <v>3261</v>
      </c>
      <c r="I66" s="65">
        <v>0</v>
      </c>
      <c r="J66" s="65">
        <v>0</v>
      </c>
      <c r="K66" s="19">
        <v>3261</v>
      </c>
      <c r="L66" s="68">
        <f t="shared" si="0"/>
        <v>305554</v>
      </c>
      <c r="M66" s="65">
        <v>1722.1000000000001</v>
      </c>
      <c r="N66" s="67">
        <f t="shared" si="1"/>
        <v>83178</v>
      </c>
      <c r="O66" s="69">
        <f t="shared" si="2"/>
        <v>388732</v>
      </c>
      <c r="P66" s="18">
        <f t="shared" si="3"/>
        <v>675017</v>
      </c>
    </row>
    <row r="67" spans="1:16" s="2" customFormat="1" ht="15.75" x14ac:dyDescent="0.25">
      <c r="A67" s="10" t="s">
        <v>169</v>
      </c>
      <c r="B67" s="8" t="s">
        <v>170</v>
      </c>
      <c r="C67" s="18">
        <v>93349</v>
      </c>
      <c r="D67" s="100" t="e">
        <f>C67/(1+#REF!)</f>
        <v>#REF!</v>
      </c>
      <c r="E67" s="63">
        <v>93362</v>
      </c>
      <c r="F67" s="63">
        <v>93362</v>
      </c>
      <c r="G67" s="63">
        <v>93362</v>
      </c>
      <c r="H67" s="64">
        <v>1895</v>
      </c>
      <c r="I67" s="65">
        <v>91</v>
      </c>
      <c r="J67" s="65">
        <v>0</v>
      </c>
      <c r="K67" s="18">
        <v>1986</v>
      </c>
      <c r="L67" s="66">
        <f t="shared" si="0"/>
        <v>186087</v>
      </c>
      <c r="M67" s="65">
        <v>473.5</v>
      </c>
      <c r="N67" s="67">
        <f t="shared" si="1"/>
        <v>22870</v>
      </c>
      <c r="O67" s="67">
        <f t="shared" si="2"/>
        <v>208957</v>
      </c>
      <c r="P67" s="18">
        <f t="shared" si="3"/>
        <v>302319</v>
      </c>
    </row>
    <row r="68" spans="1:16" s="2" customFormat="1" ht="15.75" x14ac:dyDescent="0.25">
      <c r="A68" s="10" t="s">
        <v>173</v>
      </c>
      <c r="B68" s="8" t="s">
        <v>174</v>
      </c>
      <c r="C68" s="18">
        <v>277331</v>
      </c>
      <c r="D68" s="100" t="e">
        <f>C68/(1+#REF!)</f>
        <v>#REF!</v>
      </c>
      <c r="E68" s="63">
        <v>277359</v>
      </c>
      <c r="F68" s="63">
        <v>277359</v>
      </c>
      <c r="G68" s="63">
        <v>277359</v>
      </c>
      <c r="H68" s="64">
        <v>4124</v>
      </c>
      <c r="I68" s="65">
        <v>58</v>
      </c>
      <c r="J68" s="65">
        <v>0</v>
      </c>
      <c r="K68" s="18">
        <v>4182</v>
      </c>
      <c r="L68" s="66">
        <f t="shared" si="0"/>
        <v>391851</v>
      </c>
      <c r="M68" s="65">
        <v>1193</v>
      </c>
      <c r="N68" s="67">
        <f t="shared" si="1"/>
        <v>57622</v>
      </c>
      <c r="O68" s="67">
        <f t="shared" si="2"/>
        <v>449473</v>
      </c>
      <c r="P68" s="18">
        <f t="shared" si="3"/>
        <v>726832</v>
      </c>
    </row>
    <row r="69" spans="1:16" s="2" customFormat="1" ht="15.75" x14ac:dyDescent="0.25">
      <c r="A69" s="10" t="s">
        <v>60</v>
      </c>
      <c r="B69" s="14" t="s">
        <v>2</v>
      </c>
      <c r="C69" s="102">
        <v>64388.669055757702</v>
      </c>
      <c r="D69" s="103" t="e">
        <f>C69/(1+#REF!)+#REF!-352</f>
        <v>#REF!</v>
      </c>
      <c r="E69" s="63">
        <v>68791</v>
      </c>
      <c r="F69" s="63">
        <v>68791</v>
      </c>
      <c r="G69" s="63">
        <v>68791</v>
      </c>
      <c r="H69" s="64">
        <v>13878</v>
      </c>
      <c r="I69" s="65">
        <v>0</v>
      </c>
      <c r="J69" s="65">
        <v>0</v>
      </c>
      <c r="K69" s="70">
        <v>13878</v>
      </c>
      <c r="L69" s="66">
        <f t="shared" si="0"/>
        <v>1300360</v>
      </c>
      <c r="M69" s="65">
        <v>4575.5</v>
      </c>
      <c r="N69" s="67">
        <f>ROUND((N$79/M$78)*M69,0)+1</f>
        <v>220999</v>
      </c>
      <c r="O69" s="67">
        <f t="shared" si="2"/>
        <v>1521359</v>
      </c>
      <c r="P69" s="18">
        <f t="shared" si="3"/>
        <v>1590150</v>
      </c>
    </row>
    <row r="70" spans="1:16" s="2" customFormat="1" ht="15.75" x14ac:dyDescent="0.25">
      <c r="A70" s="10"/>
      <c r="B70" s="15" t="s">
        <v>177</v>
      </c>
      <c r="C70" s="84" t="e">
        <f t="shared" ref="C70:F70" si="4">SUM(C12:C69)</f>
        <v>#REF!</v>
      </c>
      <c r="D70" s="104" t="e">
        <f t="shared" si="4"/>
        <v>#REF!</v>
      </c>
      <c r="E70" s="104" t="e">
        <f t="shared" si="4"/>
        <v>#REF!</v>
      </c>
      <c r="F70" s="104">
        <f t="shared" si="4"/>
        <v>38671814</v>
      </c>
      <c r="G70" s="71">
        <v>38671814</v>
      </c>
      <c r="H70" s="71">
        <v>856968</v>
      </c>
      <c r="I70" s="72">
        <v>32583</v>
      </c>
      <c r="J70" s="72">
        <v>1299</v>
      </c>
      <c r="K70" s="73">
        <v>890850</v>
      </c>
      <c r="L70" s="74">
        <v>83472067</v>
      </c>
      <c r="M70" s="72">
        <v>304975.00000000012</v>
      </c>
      <c r="N70" s="74">
        <v>14730363</v>
      </c>
      <c r="O70" s="20">
        <v>98202430</v>
      </c>
      <c r="P70" s="20">
        <v>136874244</v>
      </c>
    </row>
    <row r="71" spans="1:16" s="2" customFormat="1" ht="15.75" x14ac:dyDescent="0.25">
      <c r="A71" s="10"/>
      <c r="B71" s="16" t="s">
        <v>178</v>
      </c>
      <c r="C71" s="21"/>
      <c r="D71" s="21"/>
      <c r="E71" s="21"/>
      <c r="F71" s="21"/>
      <c r="G71" s="21"/>
      <c r="H71" s="18"/>
      <c r="I71" s="19"/>
      <c r="J71" s="19"/>
      <c r="K71" s="21"/>
      <c r="L71" s="21"/>
      <c r="M71" s="19"/>
      <c r="N71" s="21"/>
      <c r="O71" s="21"/>
      <c r="P71" s="21"/>
    </row>
    <row r="72" spans="1:16" s="2" customFormat="1" ht="15.75" x14ac:dyDescent="0.25">
      <c r="A72" s="10" t="s">
        <v>62</v>
      </c>
      <c r="B72" s="8" t="s">
        <v>179</v>
      </c>
      <c r="C72" s="19">
        <v>118242</v>
      </c>
      <c r="D72" s="75" t="e">
        <f>C72/(1+#REF!)</f>
        <v>#REF!</v>
      </c>
      <c r="E72" s="75">
        <v>118230</v>
      </c>
      <c r="F72" s="75">
        <v>118230</v>
      </c>
      <c r="G72" s="75">
        <v>118230</v>
      </c>
      <c r="H72" s="19">
        <v>0</v>
      </c>
      <c r="I72" s="19">
        <v>0</v>
      </c>
      <c r="J72" s="65">
        <v>214</v>
      </c>
      <c r="K72" s="19">
        <f>SUM(H72:J72)</f>
        <v>214</v>
      </c>
      <c r="L72" s="76">
        <f>(ROUND((L$79/K$78)*K72,0))</f>
        <v>20052</v>
      </c>
      <c r="M72" s="19">
        <v>73.3</v>
      </c>
      <c r="N72" s="19">
        <f>ROUND((N$79/M$78)*M72,0)</f>
        <v>3540</v>
      </c>
      <c r="O72" s="19">
        <f>ROUND(L72+N72,0)</f>
        <v>23592</v>
      </c>
      <c r="P72" s="18">
        <f t="shared" ref="P72:P75" si="5">ROUND(G72+O72,0)</f>
        <v>141822</v>
      </c>
    </row>
    <row r="73" spans="1:16" s="2" customFormat="1" ht="15.75" x14ac:dyDescent="0.25">
      <c r="A73" s="9" t="s">
        <v>61</v>
      </c>
      <c r="B73" s="12" t="s">
        <v>180</v>
      </c>
      <c r="C73" s="19">
        <v>13484</v>
      </c>
      <c r="D73" s="75" t="e">
        <f>C73/(1+#REF!)</f>
        <v>#REF!</v>
      </c>
      <c r="E73" s="75">
        <v>13483</v>
      </c>
      <c r="F73" s="75">
        <v>13483</v>
      </c>
      <c r="G73" s="75" t="s">
        <v>3314</v>
      </c>
      <c r="H73" s="19" t="s">
        <v>3314</v>
      </c>
      <c r="I73" s="19" t="s">
        <v>3314</v>
      </c>
      <c r="J73" s="65" t="s">
        <v>3314</v>
      </c>
      <c r="K73" s="19" t="s">
        <v>3314</v>
      </c>
      <c r="L73" s="76" t="s">
        <v>3314</v>
      </c>
      <c r="M73" s="19" t="s">
        <v>3314</v>
      </c>
      <c r="N73" s="19" t="s">
        <v>3314</v>
      </c>
      <c r="O73" s="19" t="s">
        <v>3314</v>
      </c>
      <c r="P73" s="18">
        <v>14476</v>
      </c>
    </row>
    <row r="74" spans="1:16" ht="15.75" x14ac:dyDescent="0.25">
      <c r="A74" s="13" t="s">
        <v>63</v>
      </c>
      <c r="B74" s="12" t="s">
        <v>3</v>
      </c>
      <c r="C74" s="19">
        <v>15040</v>
      </c>
      <c r="D74" s="75" t="e">
        <f>C74/(1+#REF!)</f>
        <v>#REF!</v>
      </c>
      <c r="E74" s="75">
        <v>15041</v>
      </c>
      <c r="F74" s="75">
        <v>15041</v>
      </c>
      <c r="G74" s="75">
        <v>15041</v>
      </c>
      <c r="H74" s="19">
        <v>112</v>
      </c>
      <c r="I74" s="19">
        <v>0</v>
      </c>
      <c r="J74" s="19">
        <v>0</v>
      </c>
      <c r="K74" s="19">
        <f>SUM(H74:J74)</f>
        <v>112</v>
      </c>
      <c r="L74" s="76">
        <f>(ROUND((L$79/K$78)*K74,0))</f>
        <v>10494</v>
      </c>
      <c r="M74" s="19">
        <v>38.299999999999997</v>
      </c>
      <c r="N74" s="19">
        <f>ROUND((N$79/M$78)*M74,0)</f>
        <v>1850</v>
      </c>
      <c r="O74" s="19">
        <f t="shared" ref="O74:O75" si="6">ROUND(L74+N74,0)</f>
        <v>12344</v>
      </c>
      <c r="P74" s="18">
        <f t="shared" si="5"/>
        <v>27385</v>
      </c>
    </row>
    <row r="75" spans="1:16" ht="15.75" x14ac:dyDescent="0.25">
      <c r="A75" s="13" t="s">
        <v>64</v>
      </c>
      <c r="B75" s="17" t="s">
        <v>4</v>
      </c>
      <c r="C75" s="77">
        <v>95942</v>
      </c>
      <c r="D75" s="105" t="e">
        <f>C75/(1+#REF!)</f>
        <v>#REF!</v>
      </c>
      <c r="E75" s="75">
        <v>95936</v>
      </c>
      <c r="F75" s="75">
        <v>95936</v>
      </c>
      <c r="G75" s="75">
        <v>95936</v>
      </c>
      <c r="H75" s="77">
        <v>325</v>
      </c>
      <c r="I75" s="77">
        <v>0</v>
      </c>
      <c r="J75" s="77">
        <v>0</v>
      </c>
      <c r="K75" s="77">
        <f>SUM(H75:J75)</f>
        <v>325</v>
      </c>
      <c r="L75" s="76">
        <f>ROUND((L$79/K$78)*K75,0)</f>
        <v>30452</v>
      </c>
      <c r="M75" s="19">
        <v>111.3</v>
      </c>
      <c r="N75" s="19">
        <f>ROUND((N$79/M$78)*M75,0)-1</f>
        <v>5375</v>
      </c>
      <c r="O75" s="19">
        <f t="shared" si="6"/>
        <v>35827</v>
      </c>
      <c r="P75" s="18">
        <f t="shared" si="5"/>
        <v>131763</v>
      </c>
    </row>
    <row r="76" spans="1:16" s="2" customFormat="1" ht="15.75" x14ac:dyDescent="0.25">
      <c r="A76" s="10"/>
      <c r="B76" s="15" t="s">
        <v>181</v>
      </c>
      <c r="C76" s="84">
        <f t="shared" ref="C76:F76" si="7">SUM(C72:C75)</f>
        <v>242708</v>
      </c>
      <c r="D76" s="84" t="e">
        <f t="shared" si="7"/>
        <v>#REF!</v>
      </c>
      <c r="E76" s="20">
        <f t="shared" si="7"/>
        <v>242690</v>
      </c>
      <c r="F76" s="104">
        <f t="shared" si="7"/>
        <v>242690</v>
      </c>
      <c r="G76" s="78">
        <v>242690</v>
      </c>
      <c r="H76" s="73">
        <v>437</v>
      </c>
      <c r="I76" s="79">
        <v>0</v>
      </c>
      <c r="J76" s="79">
        <v>223</v>
      </c>
      <c r="K76" s="73">
        <v>660</v>
      </c>
      <c r="L76" s="80">
        <v>61841</v>
      </c>
      <c r="M76" s="81">
        <v>226</v>
      </c>
      <c r="N76" s="20">
        <v>10915</v>
      </c>
      <c r="O76" s="20">
        <v>72756</v>
      </c>
      <c r="P76" s="20">
        <v>315446</v>
      </c>
    </row>
    <row r="77" spans="1:16" s="2" customFormat="1" ht="15.75" x14ac:dyDescent="0.25">
      <c r="A77" s="10"/>
      <c r="B77" s="16"/>
      <c r="C77" s="21"/>
      <c r="D77" s="21"/>
      <c r="E77" s="21"/>
      <c r="F77" s="21"/>
      <c r="G77" s="21"/>
      <c r="H77" s="18"/>
      <c r="I77" s="19"/>
      <c r="J77" s="19"/>
      <c r="K77" s="21"/>
      <c r="L77" s="82"/>
      <c r="M77" s="19"/>
      <c r="N77" s="21"/>
      <c r="O77" s="21"/>
      <c r="P77" s="21"/>
    </row>
    <row r="78" spans="1:16" s="2" customFormat="1" ht="15.75" x14ac:dyDescent="0.25">
      <c r="A78" s="10"/>
      <c r="B78" s="15" t="s">
        <v>182</v>
      </c>
      <c r="C78" s="84" t="e">
        <f t="shared" ref="C78:K78" si="8">C70+C76</f>
        <v>#REF!</v>
      </c>
      <c r="D78" s="84" t="e">
        <f t="shared" si="8"/>
        <v>#REF!</v>
      </c>
      <c r="E78" s="84" t="e">
        <f t="shared" si="8"/>
        <v>#REF!</v>
      </c>
      <c r="F78" s="84">
        <f t="shared" si="8"/>
        <v>38914504</v>
      </c>
      <c r="G78" s="73">
        <f t="shared" si="8"/>
        <v>38914504</v>
      </c>
      <c r="H78" s="73">
        <f t="shared" si="8"/>
        <v>857405</v>
      </c>
      <c r="I78" s="79">
        <f t="shared" si="8"/>
        <v>32583</v>
      </c>
      <c r="J78" s="79">
        <f t="shared" si="8"/>
        <v>1522</v>
      </c>
      <c r="K78" s="73">
        <f t="shared" si="8"/>
        <v>891510</v>
      </c>
      <c r="L78" s="83">
        <f>ROUND(L70+L76,1)</f>
        <v>83533908</v>
      </c>
      <c r="M78" s="79">
        <f>M70+M76</f>
        <v>305201.00000000012</v>
      </c>
      <c r="N78" s="83">
        <f>N70+N76</f>
        <v>14741278</v>
      </c>
      <c r="O78" s="84">
        <f>O70+O76</f>
        <v>98275186</v>
      </c>
      <c r="P78" s="84">
        <f>P70+P76</f>
        <v>137189690</v>
      </c>
    </row>
    <row r="79" spans="1:16" ht="15.75" x14ac:dyDescent="0.25">
      <c r="A79" s="11"/>
      <c r="B79" s="11"/>
      <c r="C79" s="85">
        <v>38914504</v>
      </c>
      <c r="D79" s="85">
        <v>38914504</v>
      </c>
      <c r="E79" s="85">
        <v>38914504</v>
      </c>
      <c r="F79" s="85">
        <v>38914504</v>
      </c>
      <c r="G79" s="85">
        <v>38914504</v>
      </c>
      <c r="H79" s="86"/>
      <c r="I79" s="86"/>
      <c r="J79" s="87"/>
      <c r="K79" s="11"/>
      <c r="L79" s="85">
        <v>83533908</v>
      </c>
      <c r="M79" s="86"/>
      <c r="N79" s="85">
        <v>14741278</v>
      </c>
      <c r="O79" s="88">
        <v>98275186</v>
      </c>
      <c r="P79" s="88">
        <v>137189690</v>
      </c>
    </row>
    <row r="80" spans="1:16" x14ac:dyDescent="0.25">
      <c r="H80" s="89"/>
      <c r="I80" s="89"/>
      <c r="J80" s="90"/>
      <c r="M80" s="89"/>
    </row>
  </sheetData>
  <mergeCells count="6">
    <mergeCell ref="M4:N4"/>
    <mergeCell ref="H5:K5"/>
    <mergeCell ref="M5:N5"/>
    <mergeCell ref="H6:K6"/>
    <mergeCell ref="M6:N6"/>
    <mergeCell ref="H4:K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84"/>
  <sheetViews>
    <sheetView topLeftCell="A221" workbookViewId="0">
      <selection activeCell="B237" sqref="B237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72"/>
  <sheetViews>
    <sheetView tabSelected="1" zoomScale="85" zoomScaleNormal="85" workbookViewId="0">
      <pane xSplit="8" ySplit="1" topLeftCell="AR2" activePane="bottomRight" state="frozen"/>
      <selection pane="topRight" activeCell="I1" sqref="I1"/>
      <selection pane="bottomLeft" activeCell="A2" sqref="A2"/>
      <selection pane="bottomRight" activeCell="BL54" sqref="BL54"/>
    </sheetView>
  </sheetViews>
  <sheetFormatPr defaultColWidth="0" defaultRowHeight="12.75" zeroHeight="1" outlineLevelCol="2" x14ac:dyDescent="0.2"/>
  <cols>
    <col min="1" max="1" width="11" style="220" bestFit="1" customWidth="1"/>
    <col min="2" max="2" width="7.7109375" style="220" bestFit="1" customWidth="1"/>
    <col min="3" max="3" width="38.5703125" style="220" bestFit="1" customWidth="1"/>
    <col min="4" max="4" width="14.5703125" style="242" bestFit="1" customWidth="1"/>
    <col min="5" max="5" width="18.140625" style="242" bestFit="1" customWidth="1"/>
    <col min="6" max="6" width="21" style="242" bestFit="1" customWidth="1"/>
    <col min="7" max="7" width="20.28515625" style="242" bestFit="1" customWidth="1"/>
    <col min="8" max="8" width="12.140625" style="242" hidden="1" customWidth="1"/>
    <col min="9" max="9" width="12.42578125" style="242" bestFit="1" customWidth="1"/>
    <col min="10" max="10" width="12.140625" style="242" hidden="1" customWidth="1"/>
    <col min="11" max="11" width="12.42578125" style="242" customWidth="1"/>
    <col min="12" max="12" width="12.140625" style="242" hidden="1" customWidth="1"/>
    <col min="13" max="13" width="12.42578125" style="242" customWidth="1"/>
    <col min="14" max="14" width="12.140625" style="242" hidden="1" customWidth="1"/>
    <col min="15" max="15" width="12.42578125" style="242" customWidth="1"/>
    <col min="16" max="16" width="12.140625" style="242" hidden="1" customWidth="1"/>
    <col min="17" max="17" width="13.5703125" style="242" customWidth="1"/>
    <col min="18" max="18" width="12.140625" style="242" hidden="1" customWidth="1"/>
    <col min="19" max="19" width="13.28515625" style="242" customWidth="1"/>
    <col min="20" max="20" width="12.140625" style="242" hidden="1" customWidth="1"/>
    <col min="21" max="21" width="13.5703125" style="242" bestFit="1" customWidth="1"/>
    <col min="22" max="22" width="12.140625" style="242" hidden="1" customWidth="1"/>
    <col min="23" max="23" width="13.5703125" style="242" bestFit="1" customWidth="1"/>
    <col min="24" max="24" width="12.140625" style="242" hidden="1" customWidth="1"/>
    <col min="25" max="25" width="13.5703125" style="242" bestFit="1" customWidth="1"/>
    <col min="26" max="26" width="12.140625" style="242" hidden="1" customWidth="1"/>
    <col min="27" max="27" width="13.5703125" style="242" bestFit="1" customWidth="1"/>
    <col min="28" max="28" width="12.140625" style="242" hidden="1" customWidth="1"/>
    <col min="29" max="29" width="12.42578125" style="242" bestFit="1" customWidth="1"/>
    <col min="30" max="30" width="12.140625" style="242" hidden="1" customWidth="1"/>
    <col min="31" max="31" width="12.42578125" style="242" bestFit="1" customWidth="1"/>
    <col min="32" max="32" width="12.140625" style="242" hidden="1" customWidth="1"/>
    <col min="33" max="33" width="13.5703125" style="242" bestFit="1" customWidth="1"/>
    <col min="34" max="34" width="12.140625" style="242" hidden="1" customWidth="1"/>
    <col min="35" max="35" width="13.140625" style="242" bestFit="1" customWidth="1"/>
    <col min="36" max="36" width="12.140625" style="242" hidden="1" customWidth="1"/>
    <col min="37" max="37" width="12.42578125" style="242" bestFit="1" customWidth="1"/>
    <col min="38" max="38" width="12.140625" style="242" hidden="1" customWidth="1"/>
    <col min="39" max="39" width="12.28515625" style="242" bestFit="1" customWidth="1"/>
    <col min="40" max="40" width="12.140625" style="242" hidden="1" customWidth="1"/>
    <col min="41" max="41" width="12.28515625" style="242" bestFit="1" customWidth="1"/>
    <col min="42" max="42" width="12.140625" style="242" hidden="1" customWidth="1"/>
    <col min="43" max="43" width="10.85546875" style="242" bestFit="1" customWidth="1"/>
    <col min="44" max="44" width="12.140625" style="242" hidden="1" customWidth="1"/>
    <col min="45" max="45" width="10.85546875" style="242" bestFit="1" customWidth="1"/>
    <col min="46" max="46" width="12.140625" style="242" hidden="1" customWidth="1"/>
    <col min="47" max="47" width="12.42578125" style="242" bestFit="1" customWidth="1"/>
    <col min="48" max="48" width="12.140625" style="242" hidden="1" customWidth="1"/>
    <col min="49" max="49" width="10.85546875" style="242" bestFit="1" customWidth="1"/>
    <col min="50" max="50" width="12.140625" style="242" hidden="1" customWidth="1" outlineLevel="2"/>
    <col min="51" max="51" width="6.140625" style="242" hidden="1" customWidth="1" outlineLevel="2"/>
    <col min="52" max="52" width="12.140625" style="242" hidden="1" customWidth="1" outlineLevel="2"/>
    <col min="53" max="53" width="5.5703125" style="242" hidden="1" customWidth="1" outlineLevel="2"/>
    <col min="54" max="54" width="12.140625" style="242" hidden="1" customWidth="1" outlineLevel="2"/>
    <col min="55" max="55" width="6.5703125" style="242" hidden="1" customWidth="1" outlineLevel="2"/>
    <col min="56" max="56" width="12.140625" style="242" hidden="1" customWidth="1" outlineLevel="2"/>
    <col min="57" max="57" width="6.42578125" style="242" hidden="1" customWidth="1" outlineLevel="2"/>
    <col min="58" max="58" width="12.140625" style="242" hidden="1" customWidth="1" outlineLevel="2"/>
    <col min="59" max="59" width="6.28515625" style="242" hidden="1" customWidth="1" outlineLevel="2"/>
    <col min="60" max="60" width="12.140625" style="242" hidden="1" customWidth="1" outlineLevel="2"/>
    <col min="61" max="61" width="6.7109375" style="242" hidden="1" customWidth="1" outlineLevel="2"/>
    <col min="62" max="62" width="12.140625" style="242" hidden="1" customWidth="1" outlineLevel="2"/>
    <col min="63" max="63" width="6.42578125" style="242" hidden="1" customWidth="1" outlineLevel="2"/>
    <col min="64" max="64" width="15.140625" style="242" bestFit="1" customWidth="1" collapsed="1"/>
    <col min="65" max="65" width="19.5703125" style="242" bestFit="1" customWidth="1"/>
    <col min="66" max="66" width="18" style="243" bestFit="1" customWidth="1"/>
    <col min="67" max="67" width="1.7109375" style="222" customWidth="1"/>
    <col min="68" max="143" width="9.140625" style="220" hidden="1" customWidth="1"/>
    <col min="144" max="167" width="0" style="220" hidden="1" customWidth="1"/>
    <col min="168" max="16384" width="9.140625" style="220" hidden="1"/>
  </cols>
  <sheetData>
    <row r="1" spans="1:67" ht="26.25" thickBot="1" x14ac:dyDescent="0.25">
      <c r="A1" s="213" t="s">
        <v>3265</v>
      </c>
      <c r="B1" s="214" t="s">
        <v>185</v>
      </c>
      <c r="C1" s="213" t="s">
        <v>3040</v>
      </c>
      <c r="D1" s="215" t="s">
        <v>3468</v>
      </c>
      <c r="E1" s="215" t="s">
        <v>3469</v>
      </c>
      <c r="F1" s="215" t="s">
        <v>3470</v>
      </c>
      <c r="G1" s="215" t="s">
        <v>3264</v>
      </c>
      <c r="H1" s="215"/>
      <c r="I1" s="219">
        <v>44075</v>
      </c>
      <c r="J1" s="219"/>
      <c r="K1" s="219">
        <v>44105</v>
      </c>
      <c r="L1" s="219"/>
      <c r="M1" s="219">
        <v>44136</v>
      </c>
      <c r="N1" s="220"/>
      <c r="O1" s="219">
        <v>44166</v>
      </c>
      <c r="P1" s="219"/>
      <c r="Q1" s="219">
        <v>44197</v>
      </c>
      <c r="R1" s="220"/>
      <c r="S1" s="219">
        <v>44228</v>
      </c>
      <c r="T1" s="219"/>
      <c r="U1" s="219">
        <v>44256</v>
      </c>
      <c r="V1" s="220"/>
      <c r="W1" s="219">
        <v>44287</v>
      </c>
      <c r="X1" s="219"/>
      <c r="Y1" s="219">
        <v>44317</v>
      </c>
      <c r="Z1" s="220"/>
      <c r="AA1" s="219">
        <v>44348</v>
      </c>
      <c r="AB1" s="219"/>
      <c r="AC1" s="219">
        <v>44378</v>
      </c>
      <c r="AD1" s="220"/>
      <c r="AE1" s="219">
        <v>44409</v>
      </c>
      <c r="AF1" s="219"/>
      <c r="AG1" s="219">
        <v>44440</v>
      </c>
      <c r="AH1" s="220"/>
      <c r="AI1" s="219">
        <v>44470</v>
      </c>
      <c r="AJ1" s="219"/>
      <c r="AK1" s="219">
        <v>44501</v>
      </c>
      <c r="AL1" s="220"/>
      <c r="AM1" s="219">
        <v>44531</v>
      </c>
      <c r="AN1" s="219"/>
      <c r="AO1" s="219">
        <v>44562</v>
      </c>
      <c r="AP1" s="221"/>
      <c r="AQ1" s="219">
        <v>44593</v>
      </c>
      <c r="AR1" s="219"/>
      <c r="AS1" s="219">
        <v>44621</v>
      </c>
      <c r="AT1" s="221"/>
      <c r="AU1" s="219">
        <v>44652</v>
      </c>
      <c r="AV1" s="219"/>
      <c r="AW1" s="219">
        <v>44682</v>
      </c>
      <c r="AX1" s="221"/>
      <c r="AY1" s="219">
        <v>44713</v>
      </c>
      <c r="AZ1" s="219"/>
      <c r="BA1" s="219">
        <v>44743</v>
      </c>
      <c r="BB1" s="221"/>
      <c r="BC1" s="219">
        <v>44774</v>
      </c>
      <c r="BD1" s="219"/>
      <c r="BE1" s="219">
        <v>44805</v>
      </c>
      <c r="BF1" s="221"/>
      <c r="BG1" s="219">
        <v>44835</v>
      </c>
      <c r="BH1" s="219"/>
      <c r="BI1" s="219">
        <v>44866</v>
      </c>
      <c r="BJ1" s="221"/>
      <c r="BK1" s="219">
        <v>44896</v>
      </c>
      <c r="BL1" s="215" t="s">
        <v>3463</v>
      </c>
      <c r="BM1" s="215" t="s">
        <v>3327</v>
      </c>
      <c r="BN1" s="216" t="s">
        <v>3462</v>
      </c>
    </row>
    <row r="2" spans="1:67" s="226" customFormat="1" x14ac:dyDescent="0.2">
      <c r="A2" s="223" t="s">
        <v>32</v>
      </c>
      <c r="B2" s="224" t="s">
        <v>66</v>
      </c>
      <c r="C2" s="223" t="s">
        <v>67</v>
      </c>
      <c r="D2" s="225">
        <f>Recon!D2</f>
        <v>1555187</v>
      </c>
      <c r="E2" s="225">
        <v>0</v>
      </c>
      <c r="F2" s="225">
        <f>D2-E2</f>
        <v>1555187</v>
      </c>
      <c r="G2" s="225">
        <f>-SUMIF('All 531A Disbursements'!A:A,Recon!A:A,'All 531A Disbursements'!G:G)</f>
        <v>-1555187</v>
      </c>
      <c r="H2" s="225" t="str">
        <f t="shared" ref="H2:H33" si="0">$B2&amp;I$1</f>
        <v>0101044075</v>
      </c>
      <c r="I2" s="225">
        <f>SUMIF('All 531A Disbursements'!$F:$F,H2,'All 531A Disbursements'!$G:$G)</f>
        <v>0</v>
      </c>
      <c r="J2" s="225" t="str">
        <f>$B2&amp;K$1</f>
        <v>0101044105</v>
      </c>
      <c r="K2" s="225">
        <f>SUMIF('All 531A Disbursements'!$F:$F,J2,'All 531A Disbursements'!$G:$G)</f>
        <v>0</v>
      </c>
      <c r="L2" s="225" t="str">
        <f>$B2&amp;M$1</f>
        <v>0101044136</v>
      </c>
      <c r="M2" s="225">
        <f>SUMIF('All 531A Disbursements'!$F:$F,L2,'All 531A Disbursements'!$G:$G)</f>
        <v>62990.14</v>
      </c>
      <c r="N2" s="225" t="str">
        <f>$B2&amp;O$1</f>
        <v>0101044166</v>
      </c>
      <c r="O2" s="225">
        <f>SUMIF('All 531A Disbursements'!$F:$F,N2,'All 531A Disbursements'!$G:$G)</f>
        <v>41861.61</v>
      </c>
      <c r="P2" s="225" t="str">
        <f>$B2&amp;Q$1</f>
        <v>0101044197</v>
      </c>
      <c r="Q2" s="225">
        <f>SUMIF('All 531A Disbursements'!$F:$F,P2,'All 531A Disbursements'!$G:$G)</f>
        <v>167239.62</v>
      </c>
      <c r="R2" s="225" t="str">
        <f>$B2&amp;S$1</f>
        <v>0101044228</v>
      </c>
      <c r="S2" s="225">
        <f>SUMIF('All 531A Disbursements'!$F:$F,R2,'All 531A Disbursements'!$G:$G)</f>
        <v>89739.7</v>
      </c>
      <c r="T2" s="225" t="str">
        <f>$B2&amp;U$1</f>
        <v>0101044256</v>
      </c>
      <c r="U2" s="225">
        <f>SUMIF('All 531A Disbursements'!$F:$F,T2,'All 531A Disbursements'!$G:$G)</f>
        <v>84912.04</v>
      </c>
      <c r="V2" s="225" t="str">
        <f>$B2&amp;W$1</f>
        <v>0101044287</v>
      </c>
      <c r="W2" s="225">
        <f>SUMIF('All 531A Disbursements'!$F:$F,V2,'All 531A Disbursements'!$G:$G)</f>
        <v>106696.43</v>
      </c>
      <c r="X2" s="225" t="str">
        <f>$B2&amp;Y$1</f>
        <v>0101044317</v>
      </c>
      <c r="Y2" s="225">
        <f>SUMIF('All 531A Disbursements'!$F:$F,X2,'All 531A Disbursements'!$G:$G)</f>
        <v>174977.99</v>
      </c>
      <c r="Z2" s="225" t="str">
        <f>$B2&amp;AA$1</f>
        <v>0101044348</v>
      </c>
      <c r="AA2" s="225">
        <f>SUMIF('All 531A Disbursements'!$F:$F,Z2,'All 531A Disbursements'!$G:$G)</f>
        <v>366731.38</v>
      </c>
      <c r="AB2" s="225" t="str">
        <f>$B2&amp;AC$1</f>
        <v>0101044378</v>
      </c>
      <c r="AC2" s="225">
        <f>SUMIF('All 531A Disbursements'!$F:$F,AB2,'All 531A Disbursements'!$G:$G)</f>
        <v>178228.15999999997</v>
      </c>
      <c r="AD2" s="225" t="str">
        <f>$B2&amp;AE$1</f>
        <v>0101044409</v>
      </c>
      <c r="AE2" s="225">
        <f>SUMIF('All 531A Disbursements'!$F:$F,AD2,'All 531A Disbursements'!$G:$G)</f>
        <v>25863.599999999999</v>
      </c>
      <c r="AF2" s="225" t="str">
        <f>$B2&amp;AG$1</f>
        <v>0101044440</v>
      </c>
      <c r="AG2" s="225">
        <f>SUMIF('All 531A Disbursements'!$F:$F,AF2,'All 531A Disbursements'!$G:$G)</f>
        <v>200559.00999999998</v>
      </c>
      <c r="AH2" s="225" t="str">
        <f>$B2&amp;AI$1</f>
        <v>0101044470</v>
      </c>
      <c r="AI2" s="225">
        <f>SUMIF('All 531A Disbursements'!$F:$F,AH2,'All 531A Disbursements'!$G:$G)</f>
        <v>55387.32</v>
      </c>
      <c r="AJ2" s="225" t="str">
        <f>$B2&amp;AK$1</f>
        <v>0101044501</v>
      </c>
      <c r="AK2" s="225">
        <f>SUMIF('All 531A Disbursements'!$F:$F,AJ2,'All 531A Disbursements'!$G:$G)</f>
        <v>0</v>
      </c>
      <c r="AL2" s="225" t="str">
        <f>$B2&amp;AM$1</f>
        <v>0101044531</v>
      </c>
      <c r="AM2" s="225">
        <f>SUMIF('All 531A Disbursements'!$F:$F,AL2,'All 531A Disbursements'!$G:$G)</f>
        <v>0</v>
      </c>
      <c r="AN2" s="225" t="str">
        <f>$B2&amp;AO$1</f>
        <v>0101044562</v>
      </c>
      <c r="AO2" s="225">
        <f>SUMIF('All 531A Disbursements'!$F:$F,AN2,'All 531A Disbursements'!$G:$G)</f>
        <v>0</v>
      </c>
      <c r="AP2" s="225" t="str">
        <f>$B2&amp;AQ$1</f>
        <v>0101044593</v>
      </c>
      <c r="AQ2" s="225">
        <f>SUMIF('All 531A Disbursements'!$F:$F,AP2,'All 531A Disbursements'!$G:$G)</f>
        <v>0</v>
      </c>
      <c r="AR2" s="225" t="str">
        <f>$B2&amp;AS$1</f>
        <v>0101044621</v>
      </c>
      <c r="AS2" s="225">
        <f>SUMIF('All 531A Disbursements'!$F:$F,AR2,'All 531A Disbursements'!$G:$G)</f>
        <v>0</v>
      </c>
      <c r="AT2" s="225" t="str">
        <f>$B2&amp;AU$1</f>
        <v>0101044652</v>
      </c>
      <c r="AU2" s="225">
        <f>SUMIF('All 531A Disbursements'!$F:$F,AT2,'All 531A Disbursements'!$G:$G)</f>
        <v>0</v>
      </c>
      <c r="AV2" s="225" t="str">
        <f>$B2&amp;AW$1</f>
        <v>0101044682</v>
      </c>
      <c r="AW2" s="225">
        <f>SUMIF('All 531A Disbursements'!$F:$F,AV2,'All 531A Disbursements'!$G:$G)</f>
        <v>0</v>
      </c>
      <c r="AX2" s="225" t="str">
        <f>$B2&amp;AY$1</f>
        <v>0101044713</v>
      </c>
      <c r="AY2" s="225">
        <f>SUMIF('All 531A Disbursements'!$F:$F,AX2,'All 531A Disbursements'!$G:$G)</f>
        <v>0</v>
      </c>
      <c r="AZ2" s="225" t="str">
        <f>$B2&amp;BA$1</f>
        <v>0101044743</v>
      </c>
      <c r="BA2" s="225">
        <f>SUMIF('All 531A Disbursements'!$F:$F,AZ2,'All 531A Disbursements'!$G:$G)</f>
        <v>0</v>
      </c>
      <c r="BB2" s="225" t="str">
        <f>$B2&amp;BC$1</f>
        <v>0101044774</v>
      </c>
      <c r="BC2" s="225">
        <f>SUMIF('All 531A Disbursements'!$F:$F,BB2,'All 531A Disbursements'!$G:$G)</f>
        <v>0</v>
      </c>
      <c r="BD2" s="225" t="str">
        <f>$B2&amp;BE$1</f>
        <v>0101044805</v>
      </c>
      <c r="BE2" s="225">
        <f>SUMIF('All 531A Disbursements'!$F:$F,BD2,'All 531A Disbursements'!$G:$G)</f>
        <v>0</v>
      </c>
      <c r="BF2" s="225" t="str">
        <f>$B2&amp;BG$1</f>
        <v>0101044835</v>
      </c>
      <c r="BG2" s="225">
        <f>SUMIF('All 531A Disbursements'!$F:$F,BF2,'All 531A Disbursements'!$G:$G)</f>
        <v>0</v>
      </c>
      <c r="BH2" s="225" t="str">
        <f>$B2&amp;BI$1</f>
        <v>0101044866</v>
      </c>
      <c r="BI2" s="225">
        <f>SUMIF('All 531A Disbursements'!$F:$F,BH2,'All 531A Disbursements'!$G:$G)</f>
        <v>0</v>
      </c>
      <c r="BJ2" s="225" t="str">
        <f>$B2&amp;BK$1</f>
        <v>0101044896</v>
      </c>
      <c r="BK2" s="225">
        <f>SUMIF('All 531A Disbursements'!$F:$F,BJ2,'All 531A Disbursements'!$G:$G)</f>
        <v>0</v>
      </c>
      <c r="BL2" s="225">
        <f t="shared" ref="BL2:BL33" si="1">BK2+BI2+BG2+BE2+BC2+BA2+AY2+AW2+AU2+AS2+AQ2+AO2+AM2+AK2+AI2+AG2+AE2+AC2+AA2+Y2+W2+U2+S2+Q2+O2+M2+K2+I2</f>
        <v>1555187</v>
      </c>
      <c r="BM2" s="225">
        <f t="shared" ref="BM2:BM33" si="2">D2-BL2</f>
        <v>0</v>
      </c>
      <c r="BN2" s="225">
        <f>F2-BL2</f>
        <v>0</v>
      </c>
      <c r="BO2" s="222"/>
    </row>
    <row r="3" spans="1:67" x14ac:dyDescent="0.2">
      <c r="A3" s="227" t="s">
        <v>6</v>
      </c>
      <c r="B3" s="228" t="s">
        <v>68</v>
      </c>
      <c r="C3" s="227" t="s">
        <v>69</v>
      </c>
      <c r="D3" s="229">
        <f>Recon!D3</f>
        <v>6886744</v>
      </c>
      <c r="E3" s="229">
        <v>0</v>
      </c>
      <c r="F3" s="229">
        <f t="shared" ref="F3:F67" si="3">D3-E3</f>
        <v>6886744</v>
      </c>
      <c r="G3" s="229">
        <f>-SUMIF('All 531A Disbursements'!A:A,Recon!A:A,'All 531A Disbursements'!G:G)</f>
        <v>-6886743.9999999991</v>
      </c>
      <c r="H3" s="229" t="str">
        <f t="shared" si="0"/>
        <v>0102044075</v>
      </c>
      <c r="I3" s="229">
        <f>SUMIF('All 531A Disbursements'!$F:$F,H3,'All 531A Disbursements'!$G:$G)</f>
        <v>0</v>
      </c>
      <c r="J3" s="229" t="str">
        <f t="shared" ref="J3:J67" si="4">$B3&amp;K$1</f>
        <v>0102044105</v>
      </c>
      <c r="K3" s="229">
        <f>SUMIF('All 531A Disbursements'!$F:$F,J3,'All 531A Disbursements'!$G:$G)</f>
        <v>0</v>
      </c>
      <c r="L3" s="229" t="str">
        <f t="shared" ref="L3" si="5">$B3&amp;M$1</f>
        <v>0102044136</v>
      </c>
      <c r="M3" s="229">
        <f>SUMIF('All 531A Disbursements'!$F:$F,L3,'All 531A Disbursements'!$G:$G)</f>
        <v>213520.06</v>
      </c>
      <c r="N3" s="229" t="str">
        <f t="shared" ref="N3" si="6">$B3&amp;O$1</f>
        <v>0102044166</v>
      </c>
      <c r="O3" s="229">
        <f>SUMIF('All 531A Disbursements'!$F:$F,N3,'All 531A Disbursements'!$G:$G)</f>
        <v>483625.1</v>
      </c>
      <c r="P3" s="229" t="str">
        <f t="shared" ref="P3" si="7">$B3&amp;Q$1</f>
        <v>0102044197</v>
      </c>
      <c r="Q3" s="229">
        <f>SUMIF('All 531A Disbursements'!$F:$F,P3,'All 531A Disbursements'!$G:$G)</f>
        <v>638276.93000000005</v>
      </c>
      <c r="R3" s="229" t="str">
        <f t="shared" ref="R3" si="8">$B3&amp;S$1</f>
        <v>0102044228</v>
      </c>
      <c r="S3" s="229">
        <f>SUMIF('All 531A Disbursements'!$F:$F,R3,'All 531A Disbursements'!$G:$G)</f>
        <v>556916.24</v>
      </c>
      <c r="T3" s="229" t="str">
        <f t="shared" ref="T3" si="9">$B3&amp;U$1</f>
        <v>0102044256</v>
      </c>
      <c r="U3" s="229">
        <f>SUMIF('All 531A Disbursements'!$F:$F,T3,'All 531A Disbursements'!$G:$G)</f>
        <v>553151.43999999994</v>
      </c>
      <c r="V3" s="229" t="str">
        <f t="shared" ref="V3" si="10">$B3&amp;W$1</f>
        <v>0102044287</v>
      </c>
      <c r="W3" s="229">
        <f>SUMIF('All 531A Disbursements'!$F:$F,V3,'All 531A Disbursements'!$G:$G)</f>
        <v>561172.21</v>
      </c>
      <c r="X3" s="229" t="str">
        <f t="shared" ref="X3" si="11">$B3&amp;Y$1</f>
        <v>0102044317</v>
      </c>
      <c r="Y3" s="229">
        <f>SUMIF('All 531A Disbursements'!$F:$F,X3,'All 531A Disbursements'!$G:$G)</f>
        <v>668432.31000000006</v>
      </c>
      <c r="Z3" s="229" t="str">
        <f t="shared" ref="Z3" si="12">$B3&amp;AA$1</f>
        <v>0102044348</v>
      </c>
      <c r="AA3" s="229">
        <f>SUMIF('All 531A Disbursements'!$F:$F,Z3,'All 531A Disbursements'!$G:$G)</f>
        <v>579103.53</v>
      </c>
      <c r="AB3" s="229" t="str">
        <f t="shared" ref="AB3" si="13">$B3&amp;AC$1</f>
        <v>0102044378</v>
      </c>
      <c r="AC3" s="229">
        <f>SUMIF('All 531A Disbursements'!$F:$F,AB3,'All 531A Disbursements'!$G:$G)</f>
        <v>541800.79</v>
      </c>
      <c r="AD3" s="229" t="str">
        <f t="shared" ref="AD3" si="14">$B3&amp;AE$1</f>
        <v>0102044409</v>
      </c>
      <c r="AE3" s="229">
        <f>SUMIF('All 531A Disbursements'!$F:$F,AD3,'All 531A Disbursements'!$G:$G)</f>
        <v>698693.89</v>
      </c>
      <c r="AF3" s="229" t="str">
        <f t="shared" ref="AF3" si="15">$B3&amp;AG$1</f>
        <v>0102044440</v>
      </c>
      <c r="AG3" s="229">
        <f>SUMIF('All 531A Disbursements'!$F:$F,AF3,'All 531A Disbursements'!$G:$G)</f>
        <v>507366.62</v>
      </c>
      <c r="AH3" s="229" t="str">
        <f t="shared" ref="AH3" si="16">$B3&amp;AI$1</f>
        <v>0102044470</v>
      </c>
      <c r="AI3" s="229">
        <f>SUMIF('All 531A Disbursements'!$F:$F,AH3,'All 531A Disbursements'!$G:$G)</f>
        <v>550817.12</v>
      </c>
      <c r="AJ3" s="229" t="str">
        <f t="shared" ref="AJ3" si="17">$B3&amp;AK$1</f>
        <v>0102044501</v>
      </c>
      <c r="AK3" s="229">
        <f>SUMIF('All 531A Disbursements'!$F:$F,AJ3,'All 531A Disbursements'!$G:$G)</f>
        <v>333867.76</v>
      </c>
      <c r="AL3" s="229" t="str">
        <f t="shared" ref="AL3:AN3" si="18">$B3&amp;AM$1</f>
        <v>0102044531</v>
      </c>
      <c r="AM3" s="229">
        <f>SUMIF('All 531A Disbursements'!$F:$F,AL3,'All 531A Disbursements'!$G:$G)</f>
        <v>0</v>
      </c>
      <c r="AN3" s="229" t="str">
        <f t="shared" si="18"/>
        <v>0102044562</v>
      </c>
      <c r="AO3" s="229">
        <f>SUMIF('All 531A Disbursements'!$F:$F,AN3,'All 531A Disbursements'!$G:$G)</f>
        <v>0</v>
      </c>
      <c r="AP3" s="229" t="str">
        <f t="shared" ref="AP3" si="19">$B3&amp;AQ$1</f>
        <v>0102044593</v>
      </c>
      <c r="AQ3" s="229">
        <f>SUMIF('All 531A Disbursements'!$F:$F,AP3,'All 531A Disbursements'!$G:$G)</f>
        <v>0</v>
      </c>
      <c r="AR3" s="229" t="str">
        <f t="shared" ref="AR3" si="20">$B3&amp;AS$1</f>
        <v>0102044621</v>
      </c>
      <c r="AS3" s="229">
        <f>SUMIF('All 531A Disbursements'!$F:$F,AR3,'All 531A Disbursements'!$G:$G)</f>
        <v>0</v>
      </c>
      <c r="AT3" s="229" t="str">
        <f t="shared" ref="AT3" si="21">$B3&amp;AU$1</f>
        <v>0102044652</v>
      </c>
      <c r="AU3" s="229">
        <f>SUMIF('All 531A Disbursements'!$F:$F,AT3,'All 531A Disbursements'!$G:$G)</f>
        <v>0</v>
      </c>
      <c r="AV3" s="229" t="str">
        <f t="shared" ref="AV3" si="22">$B3&amp;AW$1</f>
        <v>0102044682</v>
      </c>
      <c r="AW3" s="229">
        <f>SUMIF('All 531A Disbursements'!$F:$F,AV3,'All 531A Disbursements'!$G:$G)</f>
        <v>0</v>
      </c>
      <c r="AX3" s="229" t="str">
        <f t="shared" ref="AX3" si="23">$B3&amp;AY$1</f>
        <v>0102044713</v>
      </c>
      <c r="AY3" s="229">
        <f>SUMIF('All 531A Disbursements'!$F:$F,AX3,'All 531A Disbursements'!$G:$G)</f>
        <v>0</v>
      </c>
      <c r="AZ3" s="229" t="str">
        <f t="shared" ref="AZ3" si="24">$B3&amp;BA$1</f>
        <v>0102044743</v>
      </c>
      <c r="BA3" s="229">
        <f>SUMIF('All 531A Disbursements'!$F:$F,AZ3,'All 531A Disbursements'!$G:$G)</f>
        <v>0</v>
      </c>
      <c r="BB3" s="229" t="str">
        <f t="shared" ref="BB3" si="25">$B3&amp;BC$1</f>
        <v>0102044774</v>
      </c>
      <c r="BC3" s="229">
        <f>SUMIF('All 531A Disbursements'!$F:$F,BB3,'All 531A Disbursements'!$G:$G)</f>
        <v>0</v>
      </c>
      <c r="BD3" s="229" t="str">
        <f t="shared" ref="BD3" si="26">$B3&amp;BE$1</f>
        <v>0102044805</v>
      </c>
      <c r="BE3" s="229">
        <f>SUMIF('All 531A Disbursements'!$F:$F,BD3,'All 531A Disbursements'!$G:$G)</f>
        <v>0</v>
      </c>
      <c r="BF3" s="229" t="str">
        <f t="shared" ref="BF3" si="27">$B3&amp;BG$1</f>
        <v>0102044835</v>
      </c>
      <c r="BG3" s="229">
        <f>SUMIF('All 531A Disbursements'!$F:$F,BF3,'All 531A Disbursements'!$G:$G)</f>
        <v>0</v>
      </c>
      <c r="BH3" s="229" t="str">
        <f t="shared" ref="BH3" si="28">$B3&amp;BI$1</f>
        <v>0102044866</v>
      </c>
      <c r="BI3" s="229">
        <f>SUMIF('All 531A Disbursements'!$F:$F,BH3,'All 531A Disbursements'!$G:$G)</f>
        <v>0</v>
      </c>
      <c r="BJ3" s="229" t="str">
        <f t="shared" ref="BJ3" si="29">$B3&amp;BK$1</f>
        <v>0102044896</v>
      </c>
      <c r="BK3" s="229">
        <f>SUMIF('All 531A Disbursements'!$F:$F,BJ3,'All 531A Disbursements'!$G:$G)</f>
        <v>0</v>
      </c>
      <c r="BL3" s="229">
        <f t="shared" si="1"/>
        <v>6886743.9999999991</v>
      </c>
      <c r="BM3" s="229">
        <f t="shared" si="2"/>
        <v>0</v>
      </c>
      <c r="BN3" s="230">
        <f t="shared" ref="BN3:BN33" si="30">F3-BL3</f>
        <v>0</v>
      </c>
    </row>
    <row r="4" spans="1:67" s="226" customFormat="1" x14ac:dyDescent="0.2">
      <c r="A4" s="231" t="s">
        <v>8</v>
      </c>
      <c r="B4" s="232" t="s">
        <v>70</v>
      </c>
      <c r="C4" s="231" t="s">
        <v>71</v>
      </c>
      <c r="D4" s="233">
        <f>Recon!D4</f>
        <v>1404809</v>
      </c>
      <c r="E4" s="233">
        <v>0</v>
      </c>
      <c r="F4" s="233">
        <f t="shared" si="3"/>
        <v>1404809</v>
      </c>
      <c r="G4" s="233">
        <f>-SUMIF('All 531A Disbursements'!A:A,Recon!A:A,'All 531A Disbursements'!G:G)</f>
        <v>-1404809</v>
      </c>
      <c r="H4" s="233" t="str">
        <f t="shared" si="0"/>
        <v>0103044075</v>
      </c>
      <c r="I4" s="233">
        <f>SUMIF('All 531A Disbursements'!$F:$F,H4,'All 531A Disbursements'!$G:$G)</f>
        <v>0</v>
      </c>
      <c r="J4" s="233" t="str">
        <f t="shared" si="4"/>
        <v>0103044105</v>
      </c>
      <c r="K4" s="233">
        <f>SUMIF('All 531A Disbursements'!$F:$F,J4,'All 531A Disbursements'!$G:$G)</f>
        <v>0</v>
      </c>
      <c r="L4" s="233" t="str">
        <f t="shared" ref="L4" si="31">$B4&amp;M$1</f>
        <v>0103044136</v>
      </c>
      <c r="M4" s="233">
        <f>SUMIF('All 531A Disbursements'!$F:$F,L4,'All 531A Disbursements'!$G:$G)</f>
        <v>72808.02</v>
      </c>
      <c r="N4" s="233" t="str">
        <f t="shared" ref="N4" si="32">$B4&amp;O$1</f>
        <v>0103044166</v>
      </c>
      <c r="O4" s="233">
        <f>SUMIF('All 531A Disbursements'!$F:$F,N4,'All 531A Disbursements'!$G:$G)</f>
        <v>86542.82</v>
      </c>
      <c r="P4" s="233" t="str">
        <f t="shared" ref="P4" si="33">$B4&amp;Q$1</f>
        <v>0103044197</v>
      </c>
      <c r="Q4" s="233">
        <f>SUMIF('All 531A Disbursements'!$F:$F,P4,'All 531A Disbursements'!$G:$G)</f>
        <v>0</v>
      </c>
      <c r="R4" s="233" t="str">
        <f t="shared" ref="R4" si="34">$B4&amp;S$1</f>
        <v>0103044228</v>
      </c>
      <c r="S4" s="233">
        <f>SUMIF('All 531A Disbursements'!$F:$F,R4,'All 531A Disbursements'!$G:$G)</f>
        <v>183159.81</v>
      </c>
      <c r="T4" s="233" t="str">
        <f t="shared" ref="T4" si="35">$B4&amp;U$1</f>
        <v>0103044256</v>
      </c>
      <c r="U4" s="233">
        <f>SUMIF('All 531A Disbursements'!$F:$F,T4,'All 531A Disbursements'!$G:$G)</f>
        <v>90318.27</v>
      </c>
      <c r="V4" s="233" t="str">
        <f t="shared" ref="V4" si="36">$B4&amp;W$1</f>
        <v>0103044287</v>
      </c>
      <c r="W4" s="233">
        <f>SUMIF('All 531A Disbursements'!$F:$F,V4,'All 531A Disbursements'!$G:$G)</f>
        <v>0</v>
      </c>
      <c r="X4" s="233" t="str">
        <f t="shared" ref="X4" si="37">$B4&amp;Y$1</f>
        <v>0103044317</v>
      </c>
      <c r="Y4" s="233">
        <f>SUMIF('All 531A Disbursements'!$F:$F,X4,'All 531A Disbursements'!$G:$G)</f>
        <v>200484.9</v>
      </c>
      <c r="Z4" s="233" t="str">
        <f t="shared" ref="Z4" si="38">$B4&amp;AA$1</f>
        <v>0103044348</v>
      </c>
      <c r="AA4" s="233">
        <f>SUMIF('All 531A Disbursements'!$F:$F,Z4,'All 531A Disbursements'!$G:$G)</f>
        <v>0</v>
      </c>
      <c r="AB4" s="233" t="str">
        <f t="shared" ref="AB4" si="39">$B4&amp;AC$1</f>
        <v>0103044378</v>
      </c>
      <c r="AC4" s="233">
        <f>SUMIF('All 531A Disbursements'!$F:$F,AB4,'All 531A Disbursements'!$G:$G)</f>
        <v>103783.48</v>
      </c>
      <c r="AD4" s="233" t="str">
        <f t="shared" ref="AD4" si="40">$B4&amp;AE$1</f>
        <v>0103044409</v>
      </c>
      <c r="AE4" s="233">
        <f>SUMIF('All 531A Disbursements'!$F:$F,AD4,'All 531A Disbursements'!$G:$G)</f>
        <v>190729.35</v>
      </c>
      <c r="AF4" s="233" t="str">
        <f t="shared" ref="AF4" si="41">$B4&amp;AG$1</f>
        <v>0103044440</v>
      </c>
      <c r="AG4" s="233">
        <f>SUMIF('All 531A Disbursements'!$F:$F,AF4,'All 531A Disbursements'!$G:$G)</f>
        <v>55878.94</v>
      </c>
      <c r="AH4" s="233" t="str">
        <f t="shared" ref="AH4" si="42">$B4&amp;AI$1</f>
        <v>0103044470</v>
      </c>
      <c r="AI4" s="233">
        <f>SUMIF('All 531A Disbursements'!$F:$F,AH4,'All 531A Disbursements'!$G:$G)</f>
        <v>0</v>
      </c>
      <c r="AJ4" s="233" t="str">
        <f t="shared" ref="AJ4" si="43">$B4&amp;AK$1</f>
        <v>0103044501</v>
      </c>
      <c r="AK4" s="233">
        <f>SUMIF('All 531A Disbursements'!$F:$F,AJ4,'All 531A Disbursements'!$G:$G)</f>
        <v>0</v>
      </c>
      <c r="AL4" s="233" t="str">
        <f t="shared" ref="AL4:AN4" si="44">$B4&amp;AM$1</f>
        <v>0103044531</v>
      </c>
      <c r="AM4" s="233">
        <f>SUMIF('All 531A Disbursements'!$F:$F,AL4,'All 531A Disbursements'!$G:$G)</f>
        <v>0</v>
      </c>
      <c r="AN4" s="233" t="str">
        <f t="shared" si="44"/>
        <v>0103044562</v>
      </c>
      <c r="AO4" s="233">
        <f>SUMIF('All 531A Disbursements'!$F:$F,AN4,'All 531A Disbursements'!$G:$G)</f>
        <v>421103.41</v>
      </c>
      <c r="AP4" s="233" t="str">
        <f t="shared" ref="AP4" si="45">$B4&amp;AQ$1</f>
        <v>0103044593</v>
      </c>
      <c r="AQ4" s="233">
        <f>SUMIF('All 531A Disbursements'!$F:$F,AP4,'All 531A Disbursements'!$G:$G)</f>
        <v>0</v>
      </c>
      <c r="AR4" s="233" t="str">
        <f t="shared" ref="AR4" si="46">$B4&amp;AS$1</f>
        <v>0103044621</v>
      </c>
      <c r="AS4" s="233">
        <f>SUMIF('All 531A Disbursements'!$F:$F,AR4,'All 531A Disbursements'!$G:$G)</f>
        <v>0</v>
      </c>
      <c r="AT4" s="233" t="str">
        <f t="shared" ref="AT4" si="47">$B4&amp;AU$1</f>
        <v>0103044652</v>
      </c>
      <c r="AU4" s="233">
        <f>SUMIF('All 531A Disbursements'!$F:$F,AT4,'All 531A Disbursements'!$G:$G)</f>
        <v>0</v>
      </c>
      <c r="AV4" s="233" t="str">
        <f t="shared" ref="AV4" si="48">$B4&amp;AW$1</f>
        <v>0103044682</v>
      </c>
      <c r="AW4" s="233">
        <f>SUMIF('All 531A Disbursements'!$F:$F,AV4,'All 531A Disbursements'!$G:$G)</f>
        <v>0</v>
      </c>
      <c r="AX4" s="233" t="str">
        <f t="shared" ref="AX4" si="49">$B4&amp;AY$1</f>
        <v>0103044713</v>
      </c>
      <c r="AY4" s="233">
        <f>SUMIF('All 531A Disbursements'!$F:$F,AX4,'All 531A Disbursements'!$G:$G)</f>
        <v>0</v>
      </c>
      <c r="AZ4" s="233" t="str">
        <f t="shared" ref="AZ4" si="50">$B4&amp;BA$1</f>
        <v>0103044743</v>
      </c>
      <c r="BA4" s="233">
        <f>SUMIF('All 531A Disbursements'!$F:$F,AZ4,'All 531A Disbursements'!$G:$G)</f>
        <v>0</v>
      </c>
      <c r="BB4" s="233" t="str">
        <f t="shared" ref="BB4" si="51">$B4&amp;BC$1</f>
        <v>0103044774</v>
      </c>
      <c r="BC4" s="233">
        <f>SUMIF('All 531A Disbursements'!$F:$F,BB4,'All 531A Disbursements'!$G:$G)</f>
        <v>0</v>
      </c>
      <c r="BD4" s="233" t="str">
        <f t="shared" ref="BD4" si="52">$B4&amp;BE$1</f>
        <v>0103044805</v>
      </c>
      <c r="BE4" s="233">
        <f>SUMIF('All 531A Disbursements'!$F:$F,BD4,'All 531A Disbursements'!$G:$G)</f>
        <v>0</v>
      </c>
      <c r="BF4" s="233" t="str">
        <f t="shared" ref="BF4" si="53">$B4&amp;BG$1</f>
        <v>0103044835</v>
      </c>
      <c r="BG4" s="233">
        <f>SUMIF('All 531A Disbursements'!$F:$F,BF4,'All 531A Disbursements'!$G:$G)</f>
        <v>0</v>
      </c>
      <c r="BH4" s="233" t="str">
        <f t="shared" ref="BH4" si="54">$B4&amp;BI$1</f>
        <v>0103044866</v>
      </c>
      <c r="BI4" s="233">
        <f>SUMIF('All 531A Disbursements'!$F:$F,BH4,'All 531A Disbursements'!$G:$G)</f>
        <v>0</v>
      </c>
      <c r="BJ4" s="233" t="str">
        <f t="shared" ref="BJ4" si="55">$B4&amp;BK$1</f>
        <v>0103044896</v>
      </c>
      <c r="BK4" s="233">
        <f>SUMIF('All 531A Disbursements'!$F:$F,BJ4,'All 531A Disbursements'!$G:$G)</f>
        <v>0</v>
      </c>
      <c r="BL4" s="233">
        <f t="shared" si="1"/>
        <v>1404809</v>
      </c>
      <c r="BM4" s="233">
        <f t="shared" si="2"/>
        <v>0</v>
      </c>
      <c r="BN4" s="233">
        <f t="shared" si="30"/>
        <v>0</v>
      </c>
      <c r="BO4" s="222"/>
    </row>
    <row r="5" spans="1:67" x14ac:dyDescent="0.2">
      <c r="A5" s="227" t="s">
        <v>10</v>
      </c>
      <c r="B5" s="228" t="s">
        <v>72</v>
      </c>
      <c r="C5" s="227" t="s">
        <v>73</v>
      </c>
      <c r="D5" s="229">
        <f>Recon!D5</f>
        <v>2794348</v>
      </c>
      <c r="E5" s="229">
        <v>0</v>
      </c>
      <c r="F5" s="229">
        <f t="shared" si="3"/>
        <v>2794348</v>
      </c>
      <c r="G5" s="229">
        <f>-SUMIF('All 531A Disbursements'!A:A,Recon!A:A,'All 531A Disbursements'!G:G)</f>
        <v>-2794348</v>
      </c>
      <c r="H5" s="229" t="str">
        <f t="shared" si="0"/>
        <v>0104044075</v>
      </c>
      <c r="I5" s="229">
        <f>SUMIF('All 531A Disbursements'!$F:$F,H5,'All 531A Disbursements'!$G:$G)</f>
        <v>0</v>
      </c>
      <c r="J5" s="229" t="str">
        <f t="shared" si="4"/>
        <v>0104044105</v>
      </c>
      <c r="K5" s="229">
        <f>SUMIF('All 531A Disbursements'!$F:$F,J5,'All 531A Disbursements'!$G:$G)</f>
        <v>377487.55</v>
      </c>
      <c r="L5" s="229" t="str">
        <f t="shared" ref="L5" si="56">$B5&amp;M$1</f>
        <v>0104044136</v>
      </c>
      <c r="M5" s="229">
        <f>SUMIF('All 531A Disbursements'!$F:$F,L5,'All 531A Disbursements'!$G:$G)</f>
        <v>0</v>
      </c>
      <c r="N5" s="229" t="str">
        <f t="shared" ref="N5" si="57">$B5&amp;O$1</f>
        <v>0104044166</v>
      </c>
      <c r="O5" s="229">
        <f>SUMIF('All 531A Disbursements'!$F:$F,N5,'All 531A Disbursements'!$G:$G)</f>
        <v>442087.98</v>
      </c>
      <c r="P5" s="229" t="str">
        <f t="shared" ref="P5" si="58">$B5&amp;Q$1</f>
        <v>0104044197</v>
      </c>
      <c r="Q5" s="229">
        <f>SUMIF('All 531A Disbursements'!$F:$F,P5,'All 531A Disbursements'!$G:$G)</f>
        <v>0</v>
      </c>
      <c r="R5" s="229" t="str">
        <f t="shared" ref="R5" si="59">$B5&amp;S$1</f>
        <v>0104044228</v>
      </c>
      <c r="S5" s="229">
        <f>SUMIF('All 531A Disbursements'!$F:$F,R5,'All 531A Disbursements'!$G:$G)</f>
        <v>360874.21</v>
      </c>
      <c r="T5" s="229" t="str">
        <f t="shared" ref="T5" si="60">$B5&amp;U$1</f>
        <v>0104044256</v>
      </c>
      <c r="U5" s="229">
        <f>SUMIF('All 531A Disbursements'!$F:$F,T5,'All 531A Disbursements'!$G:$G)</f>
        <v>223231.32</v>
      </c>
      <c r="V5" s="229" t="str">
        <f t="shared" ref="V5" si="61">$B5&amp;W$1</f>
        <v>0104044287</v>
      </c>
      <c r="W5" s="229">
        <f>SUMIF('All 531A Disbursements'!$F:$F,V5,'All 531A Disbursements'!$G:$G)</f>
        <v>188665.11</v>
      </c>
      <c r="X5" s="229" t="str">
        <f t="shared" ref="X5" si="62">$B5&amp;Y$1</f>
        <v>0104044317</v>
      </c>
      <c r="Y5" s="229">
        <f>SUMIF('All 531A Disbursements'!$F:$F,X5,'All 531A Disbursements'!$G:$G)</f>
        <v>0</v>
      </c>
      <c r="Z5" s="229" t="str">
        <f t="shared" ref="Z5" si="63">$B5&amp;AA$1</f>
        <v>0104044348</v>
      </c>
      <c r="AA5" s="229">
        <f>SUMIF('All 531A Disbursements'!$F:$F,Z5,'All 531A Disbursements'!$G:$G)</f>
        <v>631725.71</v>
      </c>
      <c r="AB5" s="229" t="str">
        <f t="shared" ref="AB5" si="64">$B5&amp;AC$1</f>
        <v>0104044378</v>
      </c>
      <c r="AC5" s="229">
        <f>SUMIF('All 531A Disbursements'!$F:$F,AB5,'All 531A Disbursements'!$G:$G)</f>
        <v>0</v>
      </c>
      <c r="AD5" s="229" t="str">
        <f t="shared" ref="AD5" si="65">$B5&amp;AE$1</f>
        <v>0104044409</v>
      </c>
      <c r="AE5" s="229">
        <f>SUMIF('All 531A Disbursements'!$F:$F,AD5,'All 531A Disbursements'!$G:$G)</f>
        <v>0</v>
      </c>
      <c r="AF5" s="229" t="str">
        <f t="shared" ref="AF5" si="66">$B5&amp;AG$1</f>
        <v>0104044440</v>
      </c>
      <c r="AG5" s="229">
        <f>SUMIF('All 531A Disbursements'!$F:$F,AF5,'All 531A Disbursements'!$G:$G)</f>
        <v>570276.12</v>
      </c>
      <c r="AH5" s="229" t="str">
        <f t="shared" ref="AH5" si="67">$B5&amp;AI$1</f>
        <v>0104044470</v>
      </c>
      <c r="AI5" s="229">
        <f>SUMIF('All 531A Disbursements'!$F:$F,AH5,'All 531A Disbursements'!$G:$G)</f>
        <v>0</v>
      </c>
      <c r="AJ5" s="229" t="str">
        <f t="shared" ref="AJ5" si="68">$B5&amp;AK$1</f>
        <v>0104044501</v>
      </c>
      <c r="AK5" s="229">
        <f>SUMIF('All 531A Disbursements'!$F:$F,AJ5,'All 531A Disbursements'!$G:$G)</f>
        <v>0</v>
      </c>
      <c r="AL5" s="229" t="str">
        <f t="shared" ref="AL5:AN5" si="69">$B5&amp;AM$1</f>
        <v>0104044531</v>
      </c>
      <c r="AM5" s="229">
        <f>SUMIF('All 531A Disbursements'!$F:$F,AL5,'All 531A Disbursements'!$G:$G)</f>
        <v>0</v>
      </c>
      <c r="AN5" s="229" t="str">
        <f t="shared" si="69"/>
        <v>0104044562</v>
      </c>
      <c r="AO5" s="229">
        <f>SUMIF('All 531A Disbursements'!$F:$F,AN5,'All 531A Disbursements'!$G:$G)</f>
        <v>0</v>
      </c>
      <c r="AP5" s="229" t="str">
        <f t="shared" ref="AP5" si="70">$B5&amp;AQ$1</f>
        <v>0104044593</v>
      </c>
      <c r="AQ5" s="229">
        <f>SUMIF('All 531A Disbursements'!$F:$F,AP5,'All 531A Disbursements'!$G:$G)</f>
        <v>0</v>
      </c>
      <c r="AR5" s="229" t="str">
        <f t="shared" ref="AR5" si="71">$B5&amp;AS$1</f>
        <v>0104044621</v>
      </c>
      <c r="AS5" s="229">
        <f>SUMIF('All 531A Disbursements'!$F:$F,AR5,'All 531A Disbursements'!$G:$G)</f>
        <v>0</v>
      </c>
      <c r="AT5" s="229" t="str">
        <f t="shared" ref="AT5" si="72">$B5&amp;AU$1</f>
        <v>0104044652</v>
      </c>
      <c r="AU5" s="229">
        <f>SUMIF('All 531A Disbursements'!$F:$F,AT5,'All 531A Disbursements'!$G:$G)</f>
        <v>0</v>
      </c>
      <c r="AV5" s="229" t="str">
        <f t="shared" ref="AV5" si="73">$B5&amp;AW$1</f>
        <v>0104044682</v>
      </c>
      <c r="AW5" s="229">
        <f>SUMIF('All 531A Disbursements'!$F:$F,AV5,'All 531A Disbursements'!$G:$G)</f>
        <v>0</v>
      </c>
      <c r="AX5" s="229" t="str">
        <f t="shared" ref="AX5" si="74">$B5&amp;AY$1</f>
        <v>0104044713</v>
      </c>
      <c r="AY5" s="229">
        <f>SUMIF('All 531A Disbursements'!$F:$F,AX5,'All 531A Disbursements'!$G:$G)</f>
        <v>0</v>
      </c>
      <c r="AZ5" s="229" t="str">
        <f t="shared" ref="AZ5" si="75">$B5&amp;BA$1</f>
        <v>0104044743</v>
      </c>
      <c r="BA5" s="229">
        <f>SUMIF('All 531A Disbursements'!$F:$F,AZ5,'All 531A Disbursements'!$G:$G)</f>
        <v>0</v>
      </c>
      <c r="BB5" s="229" t="str">
        <f t="shared" ref="BB5" si="76">$B5&amp;BC$1</f>
        <v>0104044774</v>
      </c>
      <c r="BC5" s="229">
        <f>SUMIF('All 531A Disbursements'!$F:$F,BB5,'All 531A Disbursements'!$G:$G)</f>
        <v>0</v>
      </c>
      <c r="BD5" s="229" t="str">
        <f t="shared" ref="BD5" si="77">$B5&amp;BE$1</f>
        <v>0104044805</v>
      </c>
      <c r="BE5" s="229">
        <f>SUMIF('All 531A Disbursements'!$F:$F,BD5,'All 531A Disbursements'!$G:$G)</f>
        <v>0</v>
      </c>
      <c r="BF5" s="229" t="str">
        <f t="shared" ref="BF5" si="78">$B5&amp;BG$1</f>
        <v>0104044835</v>
      </c>
      <c r="BG5" s="229">
        <f>SUMIF('All 531A Disbursements'!$F:$F,BF5,'All 531A Disbursements'!$G:$G)</f>
        <v>0</v>
      </c>
      <c r="BH5" s="229" t="str">
        <f t="shared" ref="BH5" si="79">$B5&amp;BI$1</f>
        <v>0104044866</v>
      </c>
      <c r="BI5" s="229">
        <f>SUMIF('All 531A Disbursements'!$F:$F,BH5,'All 531A Disbursements'!$G:$G)</f>
        <v>0</v>
      </c>
      <c r="BJ5" s="229" t="str">
        <f t="shared" ref="BJ5" si="80">$B5&amp;BK$1</f>
        <v>0104044896</v>
      </c>
      <c r="BK5" s="229">
        <f>SUMIF('All 531A Disbursements'!$F:$F,BJ5,'All 531A Disbursements'!$G:$G)</f>
        <v>0</v>
      </c>
      <c r="BL5" s="229">
        <f t="shared" si="1"/>
        <v>2794348</v>
      </c>
      <c r="BM5" s="229">
        <f t="shared" si="2"/>
        <v>0</v>
      </c>
      <c r="BN5" s="230">
        <f t="shared" si="30"/>
        <v>0</v>
      </c>
    </row>
    <row r="6" spans="1:67" s="226" customFormat="1" x14ac:dyDescent="0.2">
      <c r="A6" s="231" t="s">
        <v>57</v>
      </c>
      <c r="B6" s="232" t="s">
        <v>74</v>
      </c>
      <c r="C6" s="231" t="s">
        <v>75</v>
      </c>
      <c r="D6" s="259">
        <f>Recon!D6</f>
        <v>1739015</v>
      </c>
      <c r="E6" s="233">
        <v>0</v>
      </c>
      <c r="F6" s="233">
        <f t="shared" si="3"/>
        <v>1739015</v>
      </c>
      <c r="G6" s="233">
        <f>-SUMIF('All 531A Disbursements'!A:A,Recon!A:A,'All 531A Disbursements'!G:G)</f>
        <v>-1739014.9999999998</v>
      </c>
      <c r="H6" s="233" t="str">
        <f t="shared" si="0"/>
        <v>0107044075</v>
      </c>
      <c r="I6" s="233">
        <f>SUMIF('All 531A Disbursements'!$F:$F,H6,'All 531A Disbursements'!$G:$G)</f>
        <v>0</v>
      </c>
      <c r="J6" s="233" t="str">
        <f t="shared" si="4"/>
        <v>0107044105</v>
      </c>
      <c r="K6" s="233">
        <f>SUMIF('All 531A Disbursements'!$F:$F,J6,'All 531A Disbursements'!$G:$G)</f>
        <v>204180.01</v>
      </c>
      <c r="L6" s="233" t="str">
        <f t="shared" ref="L6" si="81">$B6&amp;M$1</f>
        <v>0107044136</v>
      </c>
      <c r="M6" s="233">
        <f>SUMIF('All 531A Disbursements'!$F:$F,L6,'All 531A Disbursements'!$G:$G)</f>
        <v>301980.65000000002</v>
      </c>
      <c r="N6" s="233" t="str">
        <f t="shared" ref="N6" si="82">$B6&amp;O$1</f>
        <v>0107044166</v>
      </c>
      <c r="O6" s="233">
        <f>SUMIF('All 531A Disbursements'!$F:$F,N6,'All 531A Disbursements'!$G:$G)</f>
        <v>0</v>
      </c>
      <c r="P6" s="233" t="str">
        <f t="shared" ref="P6" si="83">$B6&amp;Q$1</f>
        <v>0107044197</v>
      </c>
      <c r="Q6" s="233">
        <f>SUMIF('All 531A Disbursements'!$F:$F,P6,'All 531A Disbursements'!$G:$G)</f>
        <v>175819.18</v>
      </c>
      <c r="R6" s="233" t="str">
        <f t="shared" ref="R6" si="84">$B6&amp;S$1</f>
        <v>0107044228</v>
      </c>
      <c r="S6" s="233">
        <f>SUMIF('All 531A Disbursements'!$F:$F,R6,'All 531A Disbursements'!$G:$G)</f>
        <v>136526.04999999999</v>
      </c>
      <c r="T6" s="233" t="str">
        <f t="shared" ref="T6" si="85">$B6&amp;U$1</f>
        <v>0107044256</v>
      </c>
      <c r="U6" s="233">
        <f>SUMIF('All 531A Disbursements'!$F:$F,T6,'All 531A Disbursements'!$G:$G)</f>
        <v>156638.21</v>
      </c>
      <c r="V6" s="233" t="str">
        <f t="shared" ref="V6" si="86">$B6&amp;W$1</f>
        <v>0107044287</v>
      </c>
      <c r="W6" s="233">
        <f>SUMIF('All 531A Disbursements'!$F:$F,V6,'All 531A Disbursements'!$G:$G)</f>
        <v>148705.13</v>
      </c>
      <c r="X6" s="233" t="str">
        <f t="shared" ref="X6" si="87">$B6&amp;Y$1</f>
        <v>0107044317</v>
      </c>
      <c r="Y6" s="233">
        <f>SUMIF('All 531A Disbursements'!$F:$F,X6,'All 531A Disbursements'!$G:$G)</f>
        <v>282381.03000000003</v>
      </c>
      <c r="Z6" s="233" t="str">
        <f t="shared" ref="Z6" si="88">$B6&amp;AA$1</f>
        <v>0107044348</v>
      </c>
      <c r="AA6" s="233">
        <f>SUMIF('All 531A Disbursements'!$F:$F,Z6,'All 531A Disbursements'!$G:$G)</f>
        <v>213393.42</v>
      </c>
      <c r="AB6" s="233" t="str">
        <f t="shared" ref="AB6" si="89">$B6&amp;AC$1</f>
        <v>0107044378</v>
      </c>
      <c r="AC6" s="233">
        <f>SUMIF('All 531A Disbursements'!$F:$F,AB6,'All 531A Disbursements'!$G:$G)</f>
        <v>44443.66</v>
      </c>
      <c r="AD6" s="233" t="str">
        <f t="shared" ref="AD6" si="90">$B6&amp;AE$1</f>
        <v>0107044409</v>
      </c>
      <c r="AE6" s="233">
        <f>SUMIF('All 531A Disbursements'!$F:$F,AD6,'All 531A Disbursements'!$G:$G)</f>
        <v>0</v>
      </c>
      <c r="AF6" s="233" t="str">
        <f t="shared" ref="AF6" si="91">$B6&amp;AG$1</f>
        <v>0107044440</v>
      </c>
      <c r="AG6" s="233">
        <f>SUMIF('All 531A Disbursements'!$F:$F,AF6,'All 531A Disbursements'!$G:$G)</f>
        <v>95533.39</v>
      </c>
      <c r="AH6" s="233" t="str">
        <f t="shared" ref="AH6" si="92">$B6&amp;AI$1</f>
        <v>0107044470</v>
      </c>
      <c r="AI6" s="233">
        <f>SUMIF('All 531A Disbursements'!$F:$F,AH6,'All 531A Disbursements'!$G:$G)</f>
        <v>283689.40999999997</v>
      </c>
      <c r="AJ6" s="233" t="str">
        <f t="shared" ref="AJ6" si="93">$B6&amp;AK$1</f>
        <v>0107044501</v>
      </c>
      <c r="AK6" s="233">
        <f>SUMIF('All 531A Disbursements'!$F:$F,AJ6,'All 531A Disbursements'!$G:$G)</f>
        <v>0</v>
      </c>
      <c r="AL6" s="233" t="str">
        <f t="shared" ref="AL6:AN6" si="94">$B6&amp;AM$1</f>
        <v>0107044531</v>
      </c>
      <c r="AM6" s="233">
        <f>SUMIF('All 531A Disbursements'!$F:$F,AL6,'All 531A Disbursements'!$G:$G)</f>
        <v>-304275.14</v>
      </c>
      <c r="AN6" s="233" t="str">
        <f t="shared" si="94"/>
        <v>0107044562</v>
      </c>
      <c r="AO6" s="233">
        <f>SUMIF('All 531A Disbursements'!$F:$F,AN6,'All 531A Disbursements'!$G:$G)</f>
        <v>0</v>
      </c>
      <c r="AP6" s="233" t="str">
        <f t="shared" ref="AP6" si="95">$B6&amp;AQ$1</f>
        <v>0107044593</v>
      </c>
      <c r="AQ6" s="233">
        <f>SUMIF('All 531A Disbursements'!$F:$F,AP6,'All 531A Disbursements'!$G:$G)</f>
        <v>0</v>
      </c>
      <c r="AR6" s="233" t="str">
        <f t="shared" ref="AR6" si="96">$B6&amp;AS$1</f>
        <v>0107044621</v>
      </c>
      <c r="AS6" s="233">
        <f>SUMIF('All 531A Disbursements'!$F:$F,AR6,'All 531A Disbursements'!$G:$G)</f>
        <v>0</v>
      </c>
      <c r="AT6" s="233" t="str">
        <f t="shared" ref="AT6" si="97">$B6&amp;AU$1</f>
        <v>0107044652</v>
      </c>
      <c r="AU6" s="233">
        <f>SUMIF('All 531A Disbursements'!$F:$F,AT6,'All 531A Disbursements'!$G:$G)</f>
        <v>0</v>
      </c>
      <c r="AV6" s="233" t="str">
        <f t="shared" ref="AV6" si="98">$B6&amp;AW$1</f>
        <v>0107044682</v>
      </c>
      <c r="AW6" s="233">
        <f>SUMIF('All 531A Disbursements'!$F:$F,AV6,'All 531A Disbursements'!$G:$G)</f>
        <v>0</v>
      </c>
      <c r="AX6" s="233" t="str">
        <f t="shared" ref="AX6" si="99">$B6&amp;AY$1</f>
        <v>0107044713</v>
      </c>
      <c r="AY6" s="233">
        <f>SUMIF('All 531A Disbursements'!$F:$F,AX6,'All 531A Disbursements'!$G:$G)</f>
        <v>0</v>
      </c>
      <c r="AZ6" s="233" t="str">
        <f t="shared" ref="AZ6" si="100">$B6&amp;BA$1</f>
        <v>0107044743</v>
      </c>
      <c r="BA6" s="233">
        <f>SUMIF('All 531A Disbursements'!$F:$F,AZ6,'All 531A Disbursements'!$G:$G)</f>
        <v>0</v>
      </c>
      <c r="BB6" s="233" t="str">
        <f t="shared" ref="BB6" si="101">$B6&amp;BC$1</f>
        <v>0107044774</v>
      </c>
      <c r="BC6" s="233">
        <f>SUMIF('All 531A Disbursements'!$F:$F,BB6,'All 531A Disbursements'!$G:$G)</f>
        <v>0</v>
      </c>
      <c r="BD6" s="233" t="str">
        <f t="shared" ref="BD6" si="102">$B6&amp;BE$1</f>
        <v>0107044805</v>
      </c>
      <c r="BE6" s="233">
        <f>SUMIF('All 531A Disbursements'!$F:$F,BD6,'All 531A Disbursements'!$G:$G)</f>
        <v>0</v>
      </c>
      <c r="BF6" s="233" t="str">
        <f t="shared" ref="BF6" si="103">$B6&amp;BG$1</f>
        <v>0107044835</v>
      </c>
      <c r="BG6" s="233">
        <f>SUMIF('All 531A Disbursements'!$F:$F,BF6,'All 531A Disbursements'!$G:$G)</f>
        <v>0</v>
      </c>
      <c r="BH6" s="233" t="str">
        <f t="shared" ref="BH6" si="104">$B6&amp;BI$1</f>
        <v>0107044866</v>
      </c>
      <c r="BI6" s="233">
        <f>SUMIF('All 531A Disbursements'!$F:$F,BH6,'All 531A Disbursements'!$G:$G)</f>
        <v>0</v>
      </c>
      <c r="BJ6" s="233" t="str">
        <f t="shared" ref="BJ6" si="105">$B6&amp;BK$1</f>
        <v>0107044896</v>
      </c>
      <c r="BK6" s="233">
        <f>SUMIF('All 531A Disbursements'!$F:$F,BJ6,'All 531A Disbursements'!$G:$G)</f>
        <v>0</v>
      </c>
      <c r="BL6" s="233">
        <f t="shared" si="1"/>
        <v>1739014.9999999998</v>
      </c>
      <c r="BM6" s="233">
        <f t="shared" si="2"/>
        <v>0</v>
      </c>
      <c r="BN6" s="233">
        <f t="shared" si="30"/>
        <v>0</v>
      </c>
      <c r="BO6" s="222"/>
    </row>
    <row r="7" spans="1:67" x14ac:dyDescent="0.2">
      <c r="A7" s="227" t="s">
        <v>21</v>
      </c>
      <c r="B7" s="228" t="s">
        <v>76</v>
      </c>
      <c r="C7" s="227" t="s">
        <v>77</v>
      </c>
      <c r="D7" s="229">
        <f>Recon!D7</f>
        <v>715401</v>
      </c>
      <c r="E7" s="229">
        <v>0</v>
      </c>
      <c r="F7" s="229">
        <f t="shared" si="3"/>
        <v>715401</v>
      </c>
      <c r="G7" s="229">
        <f>-SUMIF('All 531A Disbursements'!A:A,Recon!A:A,'All 531A Disbursements'!G:G)</f>
        <v>-715401</v>
      </c>
      <c r="H7" s="229" t="str">
        <f t="shared" si="0"/>
        <v>0301044075</v>
      </c>
      <c r="I7" s="229">
        <f>SUMIF('All 531A Disbursements'!$F:$F,H7,'All 531A Disbursements'!$G:$G)</f>
        <v>0</v>
      </c>
      <c r="J7" s="229" t="str">
        <f t="shared" si="4"/>
        <v>0301044105</v>
      </c>
      <c r="K7" s="229">
        <f>SUMIF('All 531A Disbursements'!$F:$F,J7,'All 531A Disbursements'!$G:$G)</f>
        <v>0</v>
      </c>
      <c r="L7" s="229" t="str">
        <f t="shared" ref="L7" si="106">$B7&amp;M$1</f>
        <v>0301044136</v>
      </c>
      <c r="M7" s="229">
        <f>SUMIF('All 531A Disbursements'!$F:$F,L7,'All 531A Disbursements'!$G:$G)</f>
        <v>20431</v>
      </c>
      <c r="N7" s="229" t="str">
        <f t="shared" ref="N7" si="107">$B7&amp;O$1</f>
        <v>0301044166</v>
      </c>
      <c r="O7" s="229">
        <f>SUMIF('All 531A Disbursements'!$F:$F,N7,'All 531A Disbursements'!$G:$G)</f>
        <v>43581</v>
      </c>
      <c r="P7" s="229" t="str">
        <f t="shared" ref="P7" si="108">$B7&amp;Q$1</f>
        <v>0301044197</v>
      </c>
      <c r="Q7" s="229">
        <f>SUMIF('All 531A Disbursements'!$F:$F,P7,'All 531A Disbursements'!$G:$G)</f>
        <v>80786</v>
      </c>
      <c r="R7" s="229" t="str">
        <f t="shared" ref="R7" si="109">$B7&amp;S$1</f>
        <v>0301044228</v>
      </c>
      <c r="S7" s="229">
        <f>SUMIF('All 531A Disbursements'!$F:$F,R7,'All 531A Disbursements'!$G:$G)</f>
        <v>74612</v>
      </c>
      <c r="T7" s="229" t="str">
        <f t="shared" ref="T7" si="110">$B7&amp;U$1</f>
        <v>0301044256</v>
      </c>
      <c r="U7" s="229">
        <f>SUMIF('All 531A Disbursements'!$F:$F,T7,'All 531A Disbursements'!$G:$G)</f>
        <v>54117</v>
      </c>
      <c r="V7" s="229" t="str">
        <f t="shared" ref="V7" si="111">$B7&amp;W$1</f>
        <v>0301044287</v>
      </c>
      <c r="W7" s="229">
        <f>SUMIF('All 531A Disbursements'!$F:$F,V7,'All 531A Disbursements'!$G:$G)</f>
        <v>58666</v>
      </c>
      <c r="X7" s="229" t="str">
        <f t="shared" ref="X7" si="112">$B7&amp;Y$1</f>
        <v>0301044317</v>
      </c>
      <c r="Y7" s="229">
        <f>SUMIF('All 531A Disbursements'!$F:$F,X7,'All 531A Disbursements'!$G:$G)</f>
        <v>59204</v>
      </c>
      <c r="Z7" s="229" t="str">
        <f t="shared" ref="Z7" si="113">$B7&amp;AA$1</f>
        <v>0301044348</v>
      </c>
      <c r="AA7" s="229">
        <f>SUMIF('All 531A Disbursements'!$F:$F,Z7,'All 531A Disbursements'!$G:$G)</f>
        <v>56397</v>
      </c>
      <c r="AB7" s="229" t="str">
        <f t="shared" ref="AB7" si="114">$B7&amp;AC$1</f>
        <v>0301044378</v>
      </c>
      <c r="AC7" s="229">
        <f>SUMIF('All 531A Disbursements'!$F:$F,AB7,'All 531A Disbursements'!$G:$G)</f>
        <v>59542</v>
      </c>
      <c r="AD7" s="229" t="str">
        <f t="shared" ref="AD7" si="115">$B7&amp;AE$1</f>
        <v>0301044409</v>
      </c>
      <c r="AE7" s="229">
        <f>SUMIF('All 531A Disbursements'!$F:$F,AD7,'All 531A Disbursements'!$G:$G)</f>
        <v>0</v>
      </c>
      <c r="AF7" s="229" t="str">
        <f t="shared" ref="AF7" si="116">$B7&amp;AG$1</f>
        <v>0301044440</v>
      </c>
      <c r="AG7" s="229">
        <f>SUMIF('All 531A Disbursements'!$F:$F,AF7,'All 531A Disbursements'!$G:$G)</f>
        <v>0</v>
      </c>
      <c r="AH7" s="229" t="str">
        <f t="shared" ref="AH7" si="117">$B7&amp;AI$1</f>
        <v>0301044470</v>
      </c>
      <c r="AI7" s="229">
        <f>SUMIF('All 531A Disbursements'!$F:$F,AH7,'All 531A Disbursements'!$G:$G)</f>
        <v>87776</v>
      </c>
      <c r="AJ7" s="229" t="str">
        <f t="shared" ref="AJ7" si="118">$B7&amp;AK$1</f>
        <v>0301044501</v>
      </c>
      <c r="AK7" s="229">
        <f>SUMIF('All 531A Disbursements'!$F:$F,AJ7,'All 531A Disbursements'!$G:$G)</f>
        <v>120289</v>
      </c>
      <c r="AL7" s="229" t="str">
        <f t="shared" ref="AL7:AN7" si="119">$B7&amp;AM$1</f>
        <v>0301044531</v>
      </c>
      <c r="AM7" s="229">
        <f>SUMIF('All 531A Disbursements'!$F:$F,AL7,'All 531A Disbursements'!$G:$G)</f>
        <v>0</v>
      </c>
      <c r="AN7" s="229" t="str">
        <f t="shared" si="119"/>
        <v>0301044562</v>
      </c>
      <c r="AO7" s="229">
        <f>SUMIF('All 531A Disbursements'!$F:$F,AN7,'All 531A Disbursements'!$G:$G)</f>
        <v>0</v>
      </c>
      <c r="AP7" s="229" t="str">
        <f t="shared" ref="AP7" si="120">$B7&amp;AQ$1</f>
        <v>0301044593</v>
      </c>
      <c r="AQ7" s="229">
        <f>SUMIF('All 531A Disbursements'!$F:$F,AP7,'All 531A Disbursements'!$G:$G)</f>
        <v>0</v>
      </c>
      <c r="AR7" s="229" t="str">
        <f t="shared" ref="AR7" si="121">$B7&amp;AS$1</f>
        <v>0301044621</v>
      </c>
      <c r="AS7" s="229">
        <f>SUMIF('All 531A Disbursements'!$F:$F,AR7,'All 531A Disbursements'!$G:$G)</f>
        <v>0</v>
      </c>
      <c r="AT7" s="229" t="str">
        <f t="shared" ref="AT7" si="122">$B7&amp;AU$1</f>
        <v>0301044652</v>
      </c>
      <c r="AU7" s="229">
        <f>SUMIF('All 531A Disbursements'!$F:$F,AT7,'All 531A Disbursements'!$G:$G)</f>
        <v>0</v>
      </c>
      <c r="AV7" s="229" t="str">
        <f t="shared" ref="AV7" si="123">$B7&amp;AW$1</f>
        <v>0301044682</v>
      </c>
      <c r="AW7" s="229">
        <f>SUMIF('All 531A Disbursements'!$F:$F,AV7,'All 531A Disbursements'!$G:$G)</f>
        <v>0</v>
      </c>
      <c r="AX7" s="229" t="str">
        <f t="shared" ref="AX7" si="124">$B7&amp;AY$1</f>
        <v>0301044713</v>
      </c>
      <c r="AY7" s="229">
        <f>SUMIF('All 531A Disbursements'!$F:$F,AX7,'All 531A Disbursements'!$G:$G)</f>
        <v>0</v>
      </c>
      <c r="AZ7" s="229" t="str">
        <f t="shared" ref="AZ7" si="125">$B7&amp;BA$1</f>
        <v>0301044743</v>
      </c>
      <c r="BA7" s="229">
        <f>SUMIF('All 531A Disbursements'!$F:$F,AZ7,'All 531A Disbursements'!$G:$G)</f>
        <v>0</v>
      </c>
      <c r="BB7" s="229" t="str">
        <f t="shared" ref="BB7" si="126">$B7&amp;BC$1</f>
        <v>0301044774</v>
      </c>
      <c r="BC7" s="229">
        <f>SUMIF('All 531A Disbursements'!$F:$F,BB7,'All 531A Disbursements'!$G:$G)</f>
        <v>0</v>
      </c>
      <c r="BD7" s="229" t="str">
        <f t="shared" ref="BD7" si="127">$B7&amp;BE$1</f>
        <v>0301044805</v>
      </c>
      <c r="BE7" s="229">
        <f>SUMIF('All 531A Disbursements'!$F:$F,BD7,'All 531A Disbursements'!$G:$G)</f>
        <v>0</v>
      </c>
      <c r="BF7" s="229" t="str">
        <f t="shared" ref="BF7" si="128">$B7&amp;BG$1</f>
        <v>0301044835</v>
      </c>
      <c r="BG7" s="229">
        <f>SUMIF('All 531A Disbursements'!$F:$F,BF7,'All 531A Disbursements'!$G:$G)</f>
        <v>0</v>
      </c>
      <c r="BH7" s="229" t="str">
        <f t="shared" ref="BH7" si="129">$B7&amp;BI$1</f>
        <v>0301044866</v>
      </c>
      <c r="BI7" s="229">
        <f>SUMIF('All 531A Disbursements'!$F:$F,BH7,'All 531A Disbursements'!$G:$G)</f>
        <v>0</v>
      </c>
      <c r="BJ7" s="229" t="str">
        <f t="shared" ref="BJ7" si="130">$B7&amp;BK$1</f>
        <v>0301044896</v>
      </c>
      <c r="BK7" s="229">
        <f>SUMIF('All 531A Disbursements'!$F:$F,BJ7,'All 531A Disbursements'!$G:$G)</f>
        <v>0</v>
      </c>
      <c r="BL7" s="229">
        <f t="shared" si="1"/>
        <v>715401</v>
      </c>
      <c r="BM7" s="229">
        <f t="shared" si="2"/>
        <v>0</v>
      </c>
      <c r="BN7" s="230">
        <f t="shared" si="30"/>
        <v>0</v>
      </c>
    </row>
    <row r="8" spans="1:67" s="226" customFormat="1" x14ac:dyDescent="0.2">
      <c r="A8" s="231" t="s">
        <v>49</v>
      </c>
      <c r="B8" s="232" t="s">
        <v>78</v>
      </c>
      <c r="C8" s="231" t="s">
        <v>79</v>
      </c>
      <c r="D8" s="233">
        <f>Recon!D8</f>
        <v>340409</v>
      </c>
      <c r="E8" s="233">
        <v>0</v>
      </c>
      <c r="F8" s="233">
        <f t="shared" si="3"/>
        <v>340409</v>
      </c>
      <c r="G8" s="233">
        <f>-SUMIF('All 531A Disbursements'!A:A,Recon!A:A,'All 531A Disbursements'!G:G)</f>
        <v>-340409</v>
      </c>
      <c r="H8" s="233" t="str">
        <f t="shared" si="0"/>
        <v>0302044075</v>
      </c>
      <c r="I8" s="233">
        <f>SUMIF('All 531A Disbursements'!$F:$F,H8,'All 531A Disbursements'!$G:$G)</f>
        <v>0</v>
      </c>
      <c r="J8" s="233" t="str">
        <f t="shared" si="4"/>
        <v>0302044105</v>
      </c>
      <c r="K8" s="233">
        <f>SUMIF('All 531A Disbursements'!$F:$F,J8,'All 531A Disbursements'!$G:$G)</f>
        <v>0</v>
      </c>
      <c r="L8" s="233" t="str">
        <f t="shared" ref="L8" si="131">$B8&amp;M$1</f>
        <v>0302044136</v>
      </c>
      <c r="M8" s="233">
        <f>SUMIF('All 531A Disbursements'!$F:$F,L8,'All 531A Disbursements'!$G:$G)</f>
        <v>0</v>
      </c>
      <c r="N8" s="233" t="str">
        <f t="shared" ref="N8" si="132">$B8&amp;O$1</f>
        <v>0302044166</v>
      </c>
      <c r="O8" s="233">
        <f>SUMIF('All 531A Disbursements'!$F:$F,N8,'All 531A Disbursements'!$G:$G)</f>
        <v>0</v>
      </c>
      <c r="P8" s="233" t="str">
        <f t="shared" ref="P8" si="133">$B8&amp;Q$1</f>
        <v>0302044197</v>
      </c>
      <c r="Q8" s="233">
        <f>SUMIF('All 531A Disbursements'!$F:$F,P8,'All 531A Disbursements'!$G:$G)</f>
        <v>208270.25</v>
      </c>
      <c r="R8" s="233" t="str">
        <f t="shared" ref="R8" si="134">$B8&amp;S$1</f>
        <v>0302044228</v>
      </c>
      <c r="S8" s="233">
        <f>SUMIF('All 531A Disbursements'!$F:$F,R8,'All 531A Disbursements'!$G:$G)</f>
        <v>0</v>
      </c>
      <c r="T8" s="233" t="str">
        <f t="shared" ref="T8" si="135">$B8&amp;U$1</f>
        <v>0302044256</v>
      </c>
      <c r="U8" s="233">
        <f>SUMIF('All 531A Disbursements'!$F:$F,T8,'All 531A Disbursements'!$G:$G)</f>
        <v>0</v>
      </c>
      <c r="V8" s="233" t="str">
        <f t="shared" ref="V8" si="136">$B8&amp;W$1</f>
        <v>0302044287</v>
      </c>
      <c r="W8" s="233">
        <f>SUMIF('All 531A Disbursements'!$F:$F,V8,'All 531A Disbursements'!$G:$G)</f>
        <v>0</v>
      </c>
      <c r="X8" s="233" t="str">
        <f t="shared" ref="X8" si="137">$B8&amp;Y$1</f>
        <v>0302044317</v>
      </c>
      <c r="Y8" s="233">
        <f>SUMIF('All 531A Disbursements'!$F:$F,X8,'All 531A Disbursements'!$G:$G)</f>
        <v>0</v>
      </c>
      <c r="Z8" s="233" t="str">
        <f t="shared" ref="Z8" si="138">$B8&amp;AA$1</f>
        <v>0302044348</v>
      </c>
      <c r="AA8" s="233">
        <f>SUMIF('All 531A Disbursements'!$F:$F,Z8,'All 531A Disbursements'!$G:$G)</f>
        <v>20149.27</v>
      </c>
      <c r="AB8" s="233" t="str">
        <f t="shared" ref="AB8" si="139">$B8&amp;AC$1</f>
        <v>0302044378</v>
      </c>
      <c r="AC8" s="233">
        <f>SUMIF('All 531A Disbursements'!$F:$F,AB8,'All 531A Disbursements'!$G:$G)</f>
        <v>0</v>
      </c>
      <c r="AD8" s="233" t="str">
        <f t="shared" ref="AD8" si="140">$B8&amp;AE$1</f>
        <v>0302044409</v>
      </c>
      <c r="AE8" s="233">
        <f>SUMIF('All 531A Disbursements'!$F:$F,AD8,'All 531A Disbursements'!$G:$G)</f>
        <v>60447.47</v>
      </c>
      <c r="AF8" s="233" t="str">
        <f t="shared" ref="AF8" si="141">$B8&amp;AG$1</f>
        <v>0302044440</v>
      </c>
      <c r="AG8" s="233">
        <f>SUMIF('All 531A Disbursements'!$F:$F,AF8,'All 531A Disbursements'!$G:$G)</f>
        <v>0</v>
      </c>
      <c r="AH8" s="233" t="str">
        <f t="shared" ref="AH8" si="142">$B8&amp;AI$1</f>
        <v>0302044470</v>
      </c>
      <c r="AI8" s="233">
        <f>SUMIF('All 531A Disbursements'!$F:$F,AH8,'All 531A Disbursements'!$G:$G)</f>
        <v>19903.400000000001</v>
      </c>
      <c r="AJ8" s="233" t="str">
        <f t="shared" ref="AJ8" si="143">$B8&amp;AK$1</f>
        <v>0302044501</v>
      </c>
      <c r="AK8" s="233">
        <f>SUMIF('All 531A Disbursements'!$F:$F,AJ8,'All 531A Disbursements'!$G:$G)</f>
        <v>31638.61</v>
      </c>
      <c r="AL8" s="233" t="str">
        <f t="shared" ref="AL8:AN8" si="144">$B8&amp;AM$1</f>
        <v>0302044531</v>
      </c>
      <c r="AM8" s="233">
        <f>SUMIF('All 531A Disbursements'!$F:$F,AL8,'All 531A Disbursements'!$G:$G)</f>
        <v>0</v>
      </c>
      <c r="AN8" s="233" t="str">
        <f t="shared" si="144"/>
        <v>0302044562</v>
      </c>
      <c r="AO8" s="233">
        <f>SUMIF('All 531A Disbursements'!$F:$F,AN8,'All 531A Disbursements'!$G:$G)</f>
        <v>0</v>
      </c>
      <c r="AP8" s="233" t="str">
        <f t="shared" ref="AP8" si="145">$B8&amp;AQ$1</f>
        <v>0302044593</v>
      </c>
      <c r="AQ8" s="233">
        <f>SUMIF('All 531A Disbursements'!$F:$F,AP8,'All 531A Disbursements'!$G:$G)</f>
        <v>0</v>
      </c>
      <c r="AR8" s="233" t="str">
        <f t="shared" ref="AR8" si="146">$B8&amp;AS$1</f>
        <v>0302044621</v>
      </c>
      <c r="AS8" s="233">
        <f>SUMIF('All 531A Disbursements'!$F:$F,AR8,'All 531A Disbursements'!$G:$G)</f>
        <v>0</v>
      </c>
      <c r="AT8" s="233" t="str">
        <f t="shared" ref="AT8" si="147">$B8&amp;AU$1</f>
        <v>0302044652</v>
      </c>
      <c r="AU8" s="233">
        <f>SUMIF('All 531A Disbursements'!$F:$F,AT8,'All 531A Disbursements'!$G:$G)</f>
        <v>0</v>
      </c>
      <c r="AV8" s="233" t="str">
        <f t="shared" ref="AV8" si="148">$B8&amp;AW$1</f>
        <v>0302044682</v>
      </c>
      <c r="AW8" s="233">
        <f>SUMIF('All 531A Disbursements'!$F:$F,AV8,'All 531A Disbursements'!$G:$G)</f>
        <v>0</v>
      </c>
      <c r="AX8" s="233" t="str">
        <f t="shared" ref="AX8" si="149">$B8&amp;AY$1</f>
        <v>0302044713</v>
      </c>
      <c r="AY8" s="233">
        <f>SUMIF('All 531A Disbursements'!$F:$F,AX8,'All 531A Disbursements'!$G:$G)</f>
        <v>0</v>
      </c>
      <c r="AZ8" s="233" t="str">
        <f t="shared" ref="AZ8" si="150">$B8&amp;BA$1</f>
        <v>0302044743</v>
      </c>
      <c r="BA8" s="233">
        <f>SUMIF('All 531A Disbursements'!$F:$F,AZ8,'All 531A Disbursements'!$G:$G)</f>
        <v>0</v>
      </c>
      <c r="BB8" s="233" t="str">
        <f t="shared" ref="BB8" si="151">$B8&amp;BC$1</f>
        <v>0302044774</v>
      </c>
      <c r="BC8" s="233">
        <f>SUMIF('All 531A Disbursements'!$F:$F,BB8,'All 531A Disbursements'!$G:$G)</f>
        <v>0</v>
      </c>
      <c r="BD8" s="233" t="str">
        <f t="shared" ref="BD8" si="152">$B8&amp;BE$1</f>
        <v>0302044805</v>
      </c>
      <c r="BE8" s="233">
        <f>SUMIF('All 531A Disbursements'!$F:$F,BD8,'All 531A Disbursements'!$G:$G)</f>
        <v>0</v>
      </c>
      <c r="BF8" s="233" t="str">
        <f t="shared" ref="BF8" si="153">$B8&amp;BG$1</f>
        <v>0302044835</v>
      </c>
      <c r="BG8" s="233">
        <f>SUMIF('All 531A Disbursements'!$F:$F,BF8,'All 531A Disbursements'!$G:$G)</f>
        <v>0</v>
      </c>
      <c r="BH8" s="233" t="str">
        <f t="shared" ref="BH8" si="154">$B8&amp;BI$1</f>
        <v>0302044866</v>
      </c>
      <c r="BI8" s="233">
        <f>SUMIF('All 531A Disbursements'!$F:$F,BH8,'All 531A Disbursements'!$G:$G)</f>
        <v>0</v>
      </c>
      <c r="BJ8" s="233" t="str">
        <f t="shared" ref="BJ8" si="155">$B8&amp;BK$1</f>
        <v>0302044896</v>
      </c>
      <c r="BK8" s="233">
        <f>SUMIF('All 531A Disbursements'!$F:$F,BJ8,'All 531A Disbursements'!$G:$G)</f>
        <v>0</v>
      </c>
      <c r="BL8" s="233">
        <f t="shared" si="1"/>
        <v>340409</v>
      </c>
      <c r="BM8" s="233">
        <f t="shared" si="2"/>
        <v>0</v>
      </c>
      <c r="BN8" s="233">
        <f t="shared" si="30"/>
        <v>0</v>
      </c>
      <c r="BO8" s="222"/>
    </row>
    <row r="9" spans="1:67" x14ac:dyDescent="0.2">
      <c r="A9" s="227" t="s">
        <v>13</v>
      </c>
      <c r="B9" s="228" t="s">
        <v>80</v>
      </c>
      <c r="C9" s="227" t="s">
        <v>81</v>
      </c>
      <c r="D9" s="259">
        <f>Recon!D9</f>
        <v>8425688</v>
      </c>
      <c r="E9" s="229">
        <v>0</v>
      </c>
      <c r="F9" s="229">
        <f t="shared" si="3"/>
        <v>8425688</v>
      </c>
      <c r="G9" s="229">
        <f>-SUMIF('All 531A Disbursements'!A:A,Recon!A:A,'All 531A Disbursements'!G:G)</f>
        <v>-8425688</v>
      </c>
      <c r="H9" s="229" t="str">
        <f t="shared" si="0"/>
        <v>0303044075</v>
      </c>
      <c r="I9" s="229">
        <f>SUMIF('All 531A Disbursements'!$F:$F,H9,'All 531A Disbursements'!$G:$G)</f>
        <v>0</v>
      </c>
      <c r="J9" s="229" t="str">
        <f t="shared" si="4"/>
        <v>0303044105</v>
      </c>
      <c r="K9" s="229">
        <f>SUMIF('All 531A Disbursements'!$F:$F,J9,'All 531A Disbursements'!$G:$G)</f>
        <v>0</v>
      </c>
      <c r="L9" s="229" t="str">
        <f t="shared" ref="L9" si="156">$B9&amp;M$1</f>
        <v>0303044136</v>
      </c>
      <c r="M9" s="229">
        <f>SUMIF('All 531A Disbursements'!$F:$F,L9,'All 531A Disbursements'!$G:$G)</f>
        <v>0</v>
      </c>
      <c r="N9" s="229" t="str">
        <f t="shared" ref="N9" si="157">$B9&amp;O$1</f>
        <v>0303044166</v>
      </c>
      <c r="O9" s="229">
        <f>SUMIF('All 531A Disbursements'!$F:$F,N9,'All 531A Disbursements'!$G:$G)</f>
        <v>1062219.92</v>
      </c>
      <c r="P9" s="229" t="str">
        <f t="shared" ref="P9" si="158">$B9&amp;Q$1</f>
        <v>0303044197</v>
      </c>
      <c r="Q9" s="229">
        <f>SUMIF('All 531A Disbursements'!$F:$F,P9,'All 531A Disbursements'!$G:$G)</f>
        <v>492501.76000000001</v>
      </c>
      <c r="R9" s="229" t="str">
        <f t="shared" ref="R9" si="159">$B9&amp;S$1</f>
        <v>0303044228</v>
      </c>
      <c r="S9" s="229">
        <f>SUMIF('All 531A Disbursements'!$F:$F,R9,'All 531A Disbursements'!$G:$G)</f>
        <v>0</v>
      </c>
      <c r="T9" s="229" t="str">
        <f t="shared" ref="T9" si="160">$B9&amp;U$1</f>
        <v>0303044256</v>
      </c>
      <c r="U9" s="229">
        <f>SUMIF('All 531A Disbursements'!$F:$F,T9,'All 531A Disbursements'!$G:$G)</f>
        <v>544318.14</v>
      </c>
      <c r="V9" s="229" t="str">
        <f t="shared" ref="V9" si="161">$B9&amp;W$1</f>
        <v>0303044287</v>
      </c>
      <c r="W9" s="229">
        <f>SUMIF('All 531A Disbursements'!$F:$F,V9,'All 531A Disbursements'!$G:$G)</f>
        <v>1109622.98</v>
      </c>
      <c r="X9" s="229" t="str">
        <f t="shared" ref="X9" si="162">$B9&amp;Y$1</f>
        <v>0303044317</v>
      </c>
      <c r="Y9" s="229">
        <f>SUMIF('All 531A Disbursements'!$F:$F,X9,'All 531A Disbursements'!$G:$G)</f>
        <v>0</v>
      </c>
      <c r="Z9" s="229" t="str">
        <f t="shared" ref="Z9" si="163">$B9&amp;AA$1</f>
        <v>0303044348</v>
      </c>
      <c r="AA9" s="229">
        <f>SUMIF('All 531A Disbursements'!$F:$F,Z9,'All 531A Disbursements'!$G:$G)</f>
        <v>853162.9</v>
      </c>
      <c r="AB9" s="229" t="str">
        <f t="shared" ref="AB9" si="164">$B9&amp;AC$1</f>
        <v>0303044378</v>
      </c>
      <c r="AC9" s="229">
        <f>SUMIF('All 531A Disbursements'!$F:$F,AB9,'All 531A Disbursements'!$G:$G)</f>
        <v>1893579.95</v>
      </c>
      <c r="AD9" s="229" t="str">
        <f t="shared" ref="AD9" si="165">$B9&amp;AE$1</f>
        <v>0303044409</v>
      </c>
      <c r="AE9" s="229">
        <f>SUMIF('All 531A Disbursements'!$F:$F,AD9,'All 531A Disbursements'!$G:$G)</f>
        <v>0</v>
      </c>
      <c r="AF9" s="229" t="str">
        <f t="shared" ref="AF9" si="166">$B9&amp;AG$1</f>
        <v>0303044440</v>
      </c>
      <c r="AG9" s="229">
        <f>SUMIF('All 531A Disbursements'!$F:$F,AF9,'All 531A Disbursements'!$G:$G)</f>
        <v>2352276.81</v>
      </c>
      <c r="AH9" s="229" t="str">
        <f t="shared" ref="AH9" si="167">$B9&amp;AI$1</f>
        <v>0303044470</v>
      </c>
      <c r="AI9" s="229">
        <f>SUMIF('All 531A Disbursements'!$F:$F,AH9,'All 531A Disbursements'!$G:$G)</f>
        <v>-1433120</v>
      </c>
      <c r="AJ9" s="229" t="str">
        <f t="shared" ref="AJ9" si="168">$B9&amp;AK$1</f>
        <v>0303044501</v>
      </c>
      <c r="AK9" s="229">
        <f>SUMIF('All 531A Disbursements'!$F:$F,AJ9,'All 531A Disbursements'!$G:$G)</f>
        <v>0</v>
      </c>
      <c r="AL9" s="229" t="str">
        <f t="shared" ref="AL9:AN9" si="169">$B9&amp;AM$1</f>
        <v>0303044531</v>
      </c>
      <c r="AM9" s="229">
        <f>SUMIF('All 531A Disbursements'!$F:$F,AL9,'All 531A Disbursements'!$G:$G)</f>
        <v>1551125.54</v>
      </c>
      <c r="AN9" s="229" t="str">
        <f t="shared" si="169"/>
        <v>0303044562</v>
      </c>
      <c r="AO9" s="229">
        <f>SUMIF('All 531A Disbursements'!$F:$F,AN9,'All 531A Disbursements'!$G:$G)</f>
        <v>0</v>
      </c>
      <c r="AP9" s="229" t="str">
        <f t="shared" ref="AP9" si="170">$B9&amp;AQ$1</f>
        <v>0303044593</v>
      </c>
      <c r="AQ9" s="229">
        <f>SUMIF('All 531A Disbursements'!$F:$F,AP9,'All 531A Disbursements'!$G:$G)</f>
        <v>0</v>
      </c>
      <c r="AR9" s="229" t="str">
        <f t="shared" ref="AR9" si="171">$B9&amp;AS$1</f>
        <v>0303044621</v>
      </c>
      <c r="AS9" s="229">
        <f>SUMIF('All 531A Disbursements'!$F:$F,AR9,'All 531A Disbursements'!$G:$G)</f>
        <v>0</v>
      </c>
      <c r="AT9" s="229" t="str">
        <f t="shared" ref="AT9" si="172">$B9&amp;AU$1</f>
        <v>0303044652</v>
      </c>
      <c r="AU9" s="229">
        <f>SUMIF('All 531A Disbursements'!$F:$F,AT9,'All 531A Disbursements'!$G:$G)</f>
        <v>0</v>
      </c>
      <c r="AV9" s="229" t="str">
        <f t="shared" ref="AV9" si="173">$B9&amp;AW$1</f>
        <v>0303044682</v>
      </c>
      <c r="AW9" s="229">
        <f>SUMIF('All 531A Disbursements'!$F:$F,AV9,'All 531A Disbursements'!$G:$G)</f>
        <v>0</v>
      </c>
      <c r="AX9" s="229" t="str">
        <f t="shared" ref="AX9" si="174">$B9&amp;AY$1</f>
        <v>0303044713</v>
      </c>
      <c r="AY9" s="229">
        <f>SUMIF('All 531A Disbursements'!$F:$F,AX9,'All 531A Disbursements'!$G:$G)</f>
        <v>0</v>
      </c>
      <c r="AZ9" s="229" t="str">
        <f t="shared" ref="AZ9" si="175">$B9&amp;BA$1</f>
        <v>0303044743</v>
      </c>
      <c r="BA9" s="229">
        <f>SUMIF('All 531A Disbursements'!$F:$F,AZ9,'All 531A Disbursements'!$G:$G)</f>
        <v>0</v>
      </c>
      <c r="BB9" s="229" t="str">
        <f t="shared" ref="BB9" si="176">$B9&amp;BC$1</f>
        <v>0303044774</v>
      </c>
      <c r="BC9" s="229">
        <f>SUMIF('All 531A Disbursements'!$F:$F,BB9,'All 531A Disbursements'!$G:$G)</f>
        <v>0</v>
      </c>
      <c r="BD9" s="229" t="str">
        <f t="shared" ref="BD9" si="177">$B9&amp;BE$1</f>
        <v>0303044805</v>
      </c>
      <c r="BE9" s="229">
        <f>SUMIF('All 531A Disbursements'!$F:$F,BD9,'All 531A Disbursements'!$G:$G)</f>
        <v>0</v>
      </c>
      <c r="BF9" s="229" t="str">
        <f t="shared" ref="BF9" si="178">$B9&amp;BG$1</f>
        <v>0303044835</v>
      </c>
      <c r="BG9" s="229">
        <f>SUMIF('All 531A Disbursements'!$F:$F,BF9,'All 531A Disbursements'!$G:$G)</f>
        <v>0</v>
      </c>
      <c r="BH9" s="229" t="str">
        <f t="shared" ref="BH9" si="179">$B9&amp;BI$1</f>
        <v>0303044866</v>
      </c>
      <c r="BI9" s="229">
        <f>SUMIF('All 531A Disbursements'!$F:$F,BH9,'All 531A Disbursements'!$G:$G)</f>
        <v>0</v>
      </c>
      <c r="BJ9" s="229" t="str">
        <f t="shared" ref="BJ9" si="180">$B9&amp;BK$1</f>
        <v>0303044896</v>
      </c>
      <c r="BK9" s="229">
        <f>SUMIF('All 531A Disbursements'!$F:$F,BJ9,'All 531A Disbursements'!$G:$G)</f>
        <v>0</v>
      </c>
      <c r="BL9" s="229">
        <f t="shared" si="1"/>
        <v>8425688</v>
      </c>
      <c r="BM9" s="229">
        <f t="shared" si="2"/>
        <v>0</v>
      </c>
      <c r="BN9" s="230">
        <f t="shared" si="30"/>
        <v>0</v>
      </c>
    </row>
    <row r="10" spans="1:67" s="226" customFormat="1" x14ac:dyDescent="0.2">
      <c r="A10" s="231" t="s">
        <v>31</v>
      </c>
      <c r="B10" s="232" t="s">
        <v>82</v>
      </c>
      <c r="C10" s="231" t="s">
        <v>83</v>
      </c>
      <c r="D10" s="233">
        <f>Recon!D10</f>
        <v>2700531</v>
      </c>
      <c r="E10" s="233">
        <v>0</v>
      </c>
      <c r="F10" s="233">
        <f t="shared" si="3"/>
        <v>2700531</v>
      </c>
      <c r="G10" s="233">
        <f>-SUMIF('All 531A Disbursements'!A:A,Recon!A:A,'All 531A Disbursements'!G:G)</f>
        <v>-2700530.9999999995</v>
      </c>
      <c r="H10" s="233" t="str">
        <f t="shared" si="0"/>
        <v>0304044075</v>
      </c>
      <c r="I10" s="233">
        <f>SUMIF('All 531A Disbursements'!$F:$F,H10,'All 531A Disbursements'!$G:$G)</f>
        <v>501271.13</v>
      </c>
      <c r="J10" s="233" t="str">
        <f t="shared" si="4"/>
        <v>0304044105</v>
      </c>
      <c r="K10" s="233">
        <f>SUMIF('All 531A Disbursements'!$F:$F,J10,'All 531A Disbursements'!$G:$G)</f>
        <v>170960.96</v>
      </c>
      <c r="L10" s="233" t="str">
        <f t="shared" ref="L10" si="181">$B10&amp;M$1</f>
        <v>0304044136</v>
      </c>
      <c r="M10" s="233">
        <f>SUMIF('All 531A Disbursements'!$F:$F,L10,'All 531A Disbursements'!$G:$G)</f>
        <v>0</v>
      </c>
      <c r="N10" s="233" t="str">
        <f t="shared" ref="N10" si="182">$B10&amp;O$1</f>
        <v>0304044166</v>
      </c>
      <c r="O10" s="233">
        <f>SUMIF('All 531A Disbursements'!$F:$F,N10,'All 531A Disbursements'!$G:$G)</f>
        <v>363092.69</v>
      </c>
      <c r="P10" s="233" t="str">
        <f t="shared" ref="P10" si="183">$B10&amp;Q$1</f>
        <v>0304044197</v>
      </c>
      <c r="Q10" s="233">
        <f>SUMIF('All 531A Disbursements'!$F:$F,P10,'All 531A Disbursements'!$G:$G)</f>
        <v>208712.75</v>
      </c>
      <c r="R10" s="233" t="str">
        <f t="shared" ref="R10" si="184">$B10&amp;S$1</f>
        <v>0304044228</v>
      </c>
      <c r="S10" s="233">
        <f>SUMIF('All 531A Disbursements'!$F:$F,R10,'All 531A Disbursements'!$G:$G)</f>
        <v>186919.63</v>
      </c>
      <c r="T10" s="233" t="str">
        <f t="shared" ref="T10" si="185">$B10&amp;U$1</f>
        <v>0304044256</v>
      </c>
      <c r="U10" s="233">
        <f>SUMIF('All 531A Disbursements'!$F:$F,T10,'All 531A Disbursements'!$G:$G)</f>
        <v>193009.48</v>
      </c>
      <c r="V10" s="233" t="str">
        <f t="shared" ref="V10" si="186">$B10&amp;W$1</f>
        <v>0304044287</v>
      </c>
      <c r="W10" s="233">
        <f>SUMIF('All 531A Disbursements'!$F:$F,V10,'All 531A Disbursements'!$G:$G)</f>
        <v>195640.52</v>
      </c>
      <c r="X10" s="233" t="str">
        <f t="shared" ref="X10" si="187">$B10&amp;Y$1</f>
        <v>0304044317</v>
      </c>
      <c r="Y10" s="233">
        <f>SUMIF('All 531A Disbursements'!$F:$F,X10,'All 531A Disbursements'!$G:$G)</f>
        <v>221599.38</v>
      </c>
      <c r="Z10" s="233" t="str">
        <f t="shared" ref="Z10" si="188">$B10&amp;AA$1</f>
        <v>0304044348</v>
      </c>
      <c r="AA10" s="233">
        <f>SUMIF('All 531A Disbursements'!$F:$F,Z10,'All 531A Disbursements'!$G:$G)</f>
        <v>229992.15</v>
      </c>
      <c r="AB10" s="233" t="str">
        <f t="shared" ref="AB10" si="189">$B10&amp;AC$1</f>
        <v>0304044378</v>
      </c>
      <c r="AC10" s="233">
        <f>SUMIF('All 531A Disbursements'!$F:$F,AB10,'All 531A Disbursements'!$G:$G)</f>
        <v>0</v>
      </c>
      <c r="AD10" s="233" t="str">
        <f t="shared" ref="AD10" si="190">$B10&amp;AE$1</f>
        <v>0304044409</v>
      </c>
      <c r="AE10" s="233">
        <f>SUMIF('All 531A Disbursements'!$F:$F,AD10,'All 531A Disbursements'!$G:$G)</f>
        <v>363457.92</v>
      </c>
      <c r="AF10" s="233" t="str">
        <f t="shared" ref="AF10" si="191">$B10&amp;AG$1</f>
        <v>0304044440</v>
      </c>
      <c r="AG10" s="233">
        <f>SUMIF('All 531A Disbursements'!$F:$F,AF10,'All 531A Disbursements'!$G:$G)</f>
        <v>65874.39</v>
      </c>
      <c r="AH10" s="233" t="str">
        <f t="shared" ref="AH10" si="192">$B10&amp;AI$1</f>
        <v>0304044470</v>
      </c>
      <c r="AI10" s="233">
        <f>SUMIF('All 531A Disbursements'!$F:$F,AH10,'All 531A Disbursements'!$G:$G)</f>
        <v>0</v>
      </c>
      <c r="AJ10" s="233" t="str">
        <f t="shared" ref="AJ10" si="193">$B10&amp;AK$1</f>
        <v>0304044501</v>
      </c>
      <c r="AK10" s="233">
        <f>SUMIF('All 531A Disbursements'!$F:$F,AJ10,'All 531A Disbursements'!$G:$G)</f>
        <v>0</v>
      </c>
      <c r="AL10" s="233" t="str">
        <f t="shared" ref="AL10:AN10" si="194">$B10&amp;AM$1</f>
        <v>0304044531</v>
      </c>
      <c r="AM10" s="233">
        <f>SUMIF('All 531A Disbursements'!$F:$F,AL10,'All 531A Disbursements'!$G:$G)</f>
        <v>0</v>
      </c>
      <c r="AN10" s="233" t="str">
        <f t="shared" si="194"/>
        <v>0304044562</v>
      </c>
      <c r="AO10" s="233">
        <f>SUMIF('All 531A Disbursements'!$F:$F,AN10,'All 531A Disbursements'!$G:$G)</f>
        <v>0</v>
      </c>
      <c r="AP10" s="233" t="str">
        <f t="shared" ref="AP10" si="195">$B10&amp;AQ$1</f>
        <v>0304044593</v>
      </c>
      <c r="AQ10" s="233">
        <f>SUMIF('All 531A Disbursements'!$F:$F,AP10,'All 531A Disbursements'!$G:$G)</f>
        <v>0</v>
      </c>
      <c r="AR10" s="233" t="str">
        <f t="shared" ref="AR10" si="196">$B10&amp;AS$1</f>
        <v>0304044621</v>
      </c>
      <c r="AS10" s="233">
        <f>SUMIF('All 531A Disbursements'!$F:$F,AR10,'All 531A Disbursements'!$G:$G)</f>
        <v>0</v>
      </c>
      <c r="AT10" s="233" t="str">
        <f t="shared" ref="AT10" si="197">$B10&amp;AU$1</f>
        <v>0304044652</v>
      </c>
      <c r="AU10" s="233">
        <f>SUMIF('All 531A Disbursements'!$F:$F,AT10,'All 531A Disbursements'!$G:$G)</f>
        <v>0</v>
      </c>
      <c r="AV10" s="233" t="str">
        <f t="shared" ref="AV10" si="198">$B10&amp;AW$1</f>
        <v>0304044682</v>
      </c>
      <c r="AW10" s="233">
        <f>SUMIF('All 531A Disbursements'!$F:$F,AV10,'All 531A Disbursements'!$G:$G)</f>
        <v>0</v>
      </c>
      <c r="AX10" s="233" t="str">
        <f t="shared" ref="AX10" si="199">$B10&amp;AY$1</f>
        <v>0304044713</v>
      </c>
      <c r="AY10" s="233">
        <f>SUMIF('All 531A Disbursements'!$F:$F,AX10,'All 531A Disbursements'!$G:$G)</f>
        <v>0</v>
      </c>
      <c r="AZ10" s="233" t="str">
        <f t="shared" ref="AZ10" si="200">$B10&amp;BA$1</f>
        <v>0304044743</v>
      </c>
      <c r="BA10" s="233">
        <f>SUMIF('All 531A Disbursements'!$F:$F,AZ10,'All 531A Disbursements'!$G:$G)</f>
        <v>0</v>
      </c>
      <c r="BB10" s="233" t="str">
        <f t="shared" ref="BB10" si="201">$B10&amp;BC$1</f>
        <v>0304044774</v>
      </c>
      <c r="BC10" s="233">
        <f>SUMIF('All 531A Disbursements'!$F:$F,BB10,'All 531A Disbursements'!$G:$G)</f>
        <v>0</v>
      </c>
      <c r="BD10" s="233" t="str">
        <f t="shared" ref="BD10" si="202">$B10&amp;BE$1</f>
        <v>0304044805</v>
      </c>
      <c r="BE10" s="233">
        <f>SUMIF('All 531A Disbursements'!$F:$F,BD10,'All 531A Disbursements'!$G:$G)</f>
        <v>0</v>
      </c>
      <c r="BF10" s="233" t="str">
        <f t="shared" ref="BF10" si="203">$B10&amp;BG$1</f>
        <v>0304044835</v>
      </c>
      <c r="BG10" s="233">
        <f>SUMIF('All 531A Disbursements'!$F:$F,BF10,'All 531A Disbursements'!$G:$G)</f>
        <v>0</v>
      </c>
      <c r="BH10" s="233" t="str">
        <f t="shared" ref="BH10" si="204">$B10&amp;BI$1</f>
        <v>0304044866</v>
      </c>
      <c r="BI10" s="233">
        <f>SUMIF('All 531A Disbursements'!$F:$F,BH10,'All 531A Disbursements'!$G:$G)</f>
        <v>0</v>
      </c>
      <c r="BJ10" s="233" t="str">
        <f t="shared" ref="BJ10" si="205">$B10&amp;BK$1</f>
        <v>0304044896</v>
      </c>
      <c r="BK10" s="233">
        <f>SUMIF('All 531A Disbursements'!$F:$F,BJ10,'All 531A Disbursements'!$G:$G)</f>
        <v>0</v>
      </c>
      <c r="BL10" s="233">
        <f t="shared" si="1"/>
        <v>2700530.9999999995</v>
      </c>
      <c r="BM10" s="233">
        <f t="shared" si="2"/>
        <v>0</v>
      </c>
      <c r="BN10" s="233">
        <f t="shared" si="30"/>
        <v>0</v>
      </c>
      <c r="BO10" s="222"/>
    </row>
    <row r="11" spans="1:67" x14ac:dyDescent="0.2">
      <c r="A11" s="227" t="s">
        <v>7</v>
      </c>
      <c r="B11" s="228" t="s">
        <v>84</v>
      </c>
      <c r="C11" s="227" t="s">
        <v>85</v>
      </c>
      <c r="D11" s="229">
        <f>Recon!D11</f>
        <v>7927004</v>
      </c>
      <c r="E11" s="229">
        <v>0</v>
      </c>
      <c r="F11" s="229">
        <f t="shared" si="3"/>
        <v>7927004</v>
      </c>
      <c r="G11" s="229">
        <f>-SUMIF('All 531A Disbursements'!A:A,Recon!A:A,'All 531A Disbursements'!G:G)</f>
        <v>-7927004</v>
      </c>
      <c r="H11" s="229" t="str">
        <f t="shared" si="0"/>
        <v>0306044075</v>
      </c>
      <c r="I11" s="229">
        <f>SUMIF('All 531A Disbursements'!$F:$F,H11,'All 531A Disbursements'!$G:$G)</f>
        <v>0</v>
      </c>
      <c r="J11" s="229" t="str">
        <f t="shared" si="4"/>
        <v>0306044105</v>
      </c>
      <c r="K11" s="229">
        <f>SUMIF('All 531A Disbursements'!$F:$F,J11,'All 531A Disbursements'!$G:$G)</f>
        <v>1114006.03</v>
      </c>
      <c r="L11" s="229" t="str">
        <f t="shared" ref="L11" si="206">$B11&amp;M$1</f>
        <v>0306044136</v>
      </c>
      <c r="M11" s="229">
        <f>SUMIF('All 531A Disbursements'!$F:$F,L11,'All 531A Disbursements'!$G:$G)</f>
        <v>576485.69999999995</v>
      </c>
      <c r="N11" s="229" t="str">
        <f t="shared" ref="N11" si="207">$B11&amp;O$1</f>
        <v>0306044166</v>
      </c>
      <c r="O11" s="229">
        <f>SUMIF('All 531A Disbursements'!$F:$F,N11,'All 531A Disbursements'!$G:$G)</f>
        <v>584525.23</v>
      </c>
      <c r="P11" s="229" t="str">
        <f t="shared" ref="P11" si="208">$B11&amp;Q$1</f>
        <v>0306044197</v>
      </c>
      <c r="Q11" s="229">
        <f>SUMIF('All 531A Disbursements'!$F:$F,P11,'All 531A Disbursements'!$G:$G)</f>
        <v>1183499.8600000001</v>
      </c>
      <c r="R11" s="229" t="str">
        <f t="shared" ref="R11" si="209">$B11&amp;S$1</f>
        <v>0306044228</v>
      </c>
      <c r="S11" s="229">
        <f>SUMIF('All 531A Disbursements'!$F:$F,R11,'All 531A Disbursements'!$G:$G)</f>
        <v>802004.97</v>
      </c>
      <c r="T11" s="229" t="str">
        <f t="shared" ref="T11" si="210">$B11&amp;U$1</f>
        <v>0306044256</v>
      </c>
      <c r="U11" s="229">
        <f>SUMIF('All 531A Disbursements'!$F:$F,T11,'All 531A Disbursements'!$G:$G)</f>
        <v>687338.23</v>
      </c>
      <c r="V11" s="229" t="str">
        <f t="shared" ref="V11" si="211">$B11&amp;W$1</f>
        <v>0306044287</v>
      </c>
      <c r="W11" s="229">
        <f>SUMIF('All 531A Disbursements'!$F:$F,V11,'All 531A Disbursements'!$G:$G)</f>
        <v>478671.99</v>
      </c>
      <c r="X11" s="229" t="str">
        <f t="shared" ref="X11" si="212">$B11&amp;Y$1</f>
        <v>0306044317</v>
      </c>
      <c r="Y11" s="229">
        <f>SUMIF('All 531A Disbursements'!$F:$F,X11,'All 531A Disbursements'!$G:$G)</f>
        <v>670786.13</v>
      </c>
      <c r="Z11" s="229" t="str">
        <f t="shared" ref="Z11" si="213">$B11&amp;AA$1</f>
        <v>0306044348</v>
      </c>
      <c r="AA11" s="229">
        <f>SUMIF('All 531A Disbursements'!$F:$F,Z11,'All 531A Disbursements'!$G:$G)</f>
        <v>667177.36</v>
      </c>
      <c r="AB11" s="229" t="str">
        <f t="shared" ref="AB11" si="214">$B11&amp;AC$1</f>
        <v>0306044378</v>
      </c>
      <c r="AC11" s="229">
        <f>SUMIF('All 531A Disbursements'!$F:$F,AB11,'All 531A Disbursements'!$G:$G)</f>
        <v>0</v>
      </c>
      <c r="AD11" s="229" t="str">
        <f t="shared" ref="AD11" si="215">$B11&amp;AE$1</f>
        <v>0306044409</v>
      </c>
      <c r="AE11" s="229">
        <f>SUMIF('All 531A Disbursements'!$F:$F,AD11,'All 531A Disbursements'!$G:$G)</f>
        <v>0</v>
      </c>
      <c r="AF11" s="229" t="str">
        <f t="shared" ref="AF11" si="216">$B11&amp;AG$1</f>
        <v>0306044440</v>
      </c>
      <c r="AG11" s="229">
        <f>SUMIF('All 531A Disbursements'!$F:$F,AF11,'All 531A Disbursements'!$G:$G)</f>
        <v>0</v>
      </c>
      <c r="AH11" s="229" t="str">
        <f t="shared" ref="AH11" si="217">$B11&amp;AI$1</f>
        <v>0306044470</v>
      </c>
      <c r="AI11" s="229">
        <f>SUMIF('All 531A Disbursements'!$F:$F,AH11,'All 531A Disbursements'!$G:$G)</f>
        <v>244453.94</v>
      </c>
      <c r="AJ11" s="229" t="str">
        <f t="shared" ref="AJ11" si="218">$B11&amp;AK$1</f>
        <v>0306044501</v>
      </c>
      <c r="AK11" s="229">
        <f>SUMIF('All 531A Disbursements'!$F:$F,AJ11,'All 531A Disbursements'!$G:$G)</f>
        <v>918054.56</v>
      </c>
      <c r="AL11" s="229" t="str">
        <f t="shared" ref="AL11:AN11" si="219">$B11&amp;AM$1</f>
        <v>0306044531</v>
      </c>
      <c r="AM11" s="229">
        <f>SUMIF('All 531A Disbursements'!$F:$F,AL11,'All 531A Disbursements'!$G:$G)</f>
        <v>0</v>
      </c>
      <c r="AN11" s="229" t="str">
        <f t="shared" si="219"/>
        <v>0306044562</v>
      </c>
      <c r="AO11" s="229">
        <f>SUMIF('All 531A Disbursements'!$F:$F,AN11,'All 531A Disbursements'!$G:$G)</f>
        <v>0</v>
      </c>
      <c r="AP11" s="229" t="str">
        <f t="shared" ref="AP11" si="220">$B11&amp;AQ$1</f>
        <v>0306044593</v>
      </c>
      <c r="AQ11" s="229">
        <f>SUMIF('All 531A Disbursements'!$F:$F,AP11,'All 531A Disbursements'!$G:$G)</f>
        <v>0</v>
      </c>
      <c r="AR11" s="229" t="str">
        <f t="shared" ref="AR11" si="221">$B11&amp;AS$1</f>
        <v>0306044621</v>
      </c>
      <c r="AS11" s="229">
        <f>SUMIF('All 531A Disbursements'!$F:$F,AR11,'All 531A Disbursements'!$G:$G)</f>
        <v>0</v>
      </c>
      <c r="AT11" s="229" t="str">
        <f t="shared" ref="AT11" si="222">$B11&amp;AU$1</f>
        <v>0306044652</v>
      </c>
      <c r="AU11" s="229">
        <f>SUMIF('All 531A Disbursements'!$F:$F,AT11,'All 531A Disbursements'!$G:$G)</f>
        <v>0</v>
      </c>
      <c r="AV11" s="229" t="str">
        <f t="shared" ref="AV11" si="223">$B11&amp;AW$1</f>
        <v>0306044682</v>
      </c>
      <c r="AW11" s="229">
        <f>SUMIF('All 531A Disbursements'!$F:$F,AV11,'All 531A Disbursements'!$G:$G)</f>
        <v>0</v>
      </c>
      <c r="AX11" s="229" t="str">
        <f t="shared" ref="AX11" si="224">$B11&amp;AY$1</f>
        <v>0306044713</v>
      </c>
      <c r="AY11" s="229">
        <f>SUMIF('All 531A Disbursements'!$F:$F,AX11,'All 531A Disbursements'!$G:$G)</f>
        <v>0</v>
      </c>
      <c r="AZ11" s="229" t="str">
        <f t="shared" ref="AZ11" si="225">$B11&amp;BA$1</f>
        <v>0306044743</v>
      </c>
      <c r="BA11" s="229">
        <f>SUMIF('All 531A Disbursements'!$F:$F,AZ11,'All 531A Disbursements'!$G:$G)</f>
        <v>0</v>
      </c>
      <c r="BB11" s="229" t="str">
        <f t="shared" ref="BB11" si="226">$B11&amp;BC$1</f>
        <v>0306044774</v>
      </c>
      <c r="BC11" s="229">
        <f>SUMIF('All 531A Disbursements'!$F:$F,BB11,'All 531A Disbursements'!$G:$G)</f>
        <v>0</v>
      </c>
      <c r="BD11" s="229" t="str">
        <f t="shared" ref="BD11" si="227">$B11&amp;BE$1</f>
        <v>0306044805</v>
      </c>
      <c r="BE11" s="229">
        <f>SUMIF('All 531A Disbursements'!$F:$F,BD11,'All 531A Disbursements'!$G:$G)</f>
        <v>0</v>
      </c>
      <c r="BF11" s="229" t="str">
        <f t="shared" ref="BF11" si="228">$B11&amp;BG$1</f>
        <v>0306044835</v>
      </c>
      <c r="BG11" s="229">
        <f>SUMIF('All 531A Disbursements'!$F:$F,BF11,'All 531A Disbursements'!$G:$G)</f>
        <v>0</v>
      </c>
      <c r="BH11" s="229" t="str">
        <f t="shared" ref="BH11" si="229">$B11&amp;BI$1</f>
        <v>0306044866</v>
      </c>
      <c r="BI11" s="229">
        <f>SUMIF('All 531A Disbursements'!$F:$F,BH11,'All 531A Disbursements'!$G:$G)</f>
        <v>0</v>
      </c>
      <c r="BJ11" s="229" t="str">
        <f t="shared" ref="BJ11" si="230">$B11&amp;BK$1</f>
        <v>0306044896</v>
      </c>
      <c r="BK11" s="229">
        <f>SUMIF('All 531A Disbursements'!$F:$F,BJ11,'All 531A Disbursements'!$G:$G)</f>
        <v>0</v>
      </c>
      <c r="BL11" s="229">
        <f t="shared" si="1"/>
        <v>7927004</v>
      </c>
      <c r="BM11" s="229">
        <f t="shared" si="2"/>
        <v>0</v>
      </c>
      <c r="BN11" s="230">
        <f t="shared" si="30"/>
        <v>0</v>
      </c>
    </row>
    <row r="12" spans="1:67" s="226" customFormat="1" x14ac:dyDescent="0.2">
      <c r="A12" s="231" t="s">
        <v>45</v>
      </c>
      <c r="B12" s="232" t="s">
        <v>86</v>
      </c>
      <c r="C12" s="231" t="s">
        <v>87</v>
      </c>
      <c r="D12" s="233">
        <f>Recon!D12</f>
        <v>4941866</v>
      </c>
      <c r="E12" s="233">
        <v>0</v>
      </c>
      <c r="F12" s="233">
        <f t="shared" si="3"/>
        <v>4941866</v>
      </c>
      <c r="G12" s="233">
        <f>-SUMIF('All 531A Disbursements'!A:A,Recon!A:A,'All 531A Disbursements'!G:G)</f>
        <v>-3719193.73</v>
      </c>
      <c r="H12" s="233" t="str">
        <f t="shared" si="0"/>
        <v>0701044075</v>
      </c>
      <c r="I12" s="233">
        <f>SUMIF('All 531A Disbursements'!$F:$F,H12,'All 531A Disbursements'!$G:$G)</f>
        <v>0</v>
      </c>
      <c r="J12" s="233" t="str">
        <f t="shared" si="4"/>
        <v>0701044105</v>
      </c>
      <c r="K12" s="233">
        <f>SUMIF('All 531A Disbursements'!$F:$F,J12,'All 531A Disbursements'!$G:$G)</f>
        <v>0</v>
      </c>
      <c r="L12" s="233" t="str">
        <f t="shared" ref="L12" si="231">$B12&amp;M$1</f>
        <v>0701044136</v>
      </c>
      <c r="M12" s="233">
        <f>SUMIF('All 531A Disbursements'!$F:$F,L12,'All 531A Disbursements'!$G:$G)</f>
        <v>0</v>
      </c>
      <c r="N12" s="233" t="str">
        <f t="shared" ref="N12" si="232">$B12&amp;O$1</f>
        <v>0701044166</v>
      </c>
      <c r="O12" s="233">
        <f>SUMIF('All 531A Disbursements'!$F:$F,N12,'All 531A Disbursements'!$G:$G)</f>
        <v>0</v>
      </c>
      <c r="P12" s="233" t="str">
        <f t="shared" ref="P12" si="233">$B12&amp;Q$1</f>
        <v>0701044197</v>
      </c>
      <c r="Q12" s="233">
        <f>SUMIF('All 531A Disbursements'!$F:$F,P12,'All 531A Disbursements'!$G:$G)</f>
        <v>0</v>
      </c>
      <c r="R12" s="233" t="str">
        <f t="shared" ref="R12" si="234">$B12&amp;S$1</f>
        <v>0701044228</v>
      </c>
      <c r="S12" s="233">
        <f>SUMIF('All 531A Disbursements'!$F:$F,R12,'All 531A Disbursements'!$G:$G)</f>
        <v>0</v>
      </c>
      <c r="T12" s="233" t="str">
        <f t="shared" ref="T12" si="235">$B12&amp;U$1</f>
        <v>0701044256</v>
      </c>
      <c r="U12" s="233">
        <f>SUMIF('All 531A Disbursements'!$F:$F,T12,'All 531A Disbursements'!$G:$G)</f>
        <v>0</v>
      </c>
      <c r="V12" s="233" t="str">
        <f t="shared" ref="V12" si="236">$B12&amp;W$1</f>
        <v>0701044287</v>
      </c>
      <c r="W12" s="233">
        <f>SUMIF('All 531A Disbursements'!$F:$F,V12,'All 531A Disbursements'!$G:$G)</f>
        <v>0</v>
      </c>
      <c r="X12" s="233" t="str">
        <f t="shared" ref="X12" si="237">$B12&amp;Y$1</f>
        <v>0701044317</v>
      </c>
      <c r="Y12" s="233">
        <f>SUMIF('All 531A Disbursements'!$F:$F,X12,'All 531A Disbursements'!$G:$G)</f>
        <v>0</v>
      </c>
      <c r="Z12" s="233" t="str">
        <f t="shared" ref="Z12" si="238">$B12&amp;AA$1</f>
        <v>0701044348</v>
      </c>
      <c r="AA12" s="233">
        <f>SUMIF('All 531A Disbursements'!$F:$F,Z12,'All 531A Disbursements'!$G:$G)</f>
        <v>1329431.47</v>
      </c>
      <c r="AB12" s="233" t="str">
        <f t="shared" ref="AB12" si="239">$B12&amp;AC$1</f>
        <v>0701044378</v>
      </c>
      <c r="AC12" s="233">
        <f>SUMIF('All 531A Disbursements'!$F:$F,AB12,'All 531A Disbursements'!$G:$G)</f>
        <v>0</v>
      </c>
      <c r="AD12" s="233" t="str">
        <f t="shared" ref="AD12" si="240">$B12&amp;AE$1</f>
        <v>0701044409</v>
      </c>
      <c r="AE12" s="233">
        <f>SUMIF('All 531A Disbursements'!$F:$F,AD12,'All 531A Disbursements'!$G:$G)</f>
        <v>0</v>
      </c>
      <c r="AF12" s="233" t="str">
        <f t="shared" ref="AF12" si="241">$B12&amp;AG$1</f>
        <v>0701044440</v>
      </c>
      <c r="AG12" s="233">
        <f>SUMIF('All 531A Disbursements'!$F:$F,AF12,'All 531A Disbursements'!$G:$G)</f>
        <v>0</v>
      </c>
      <c r="AH12" s="233" t="str">
        <f t="shared" ref="AH12" si="242">$B12&amp;AI$1</f>
        <v>0701044470</v>
      </c>
      <c r="AI12" s="233">
        <f>SUMIF('All 531A Disbursements'!$F:$F,AH12,'All 531A Disbursements'!$G:$G)</f>
        <v>889797.8</v>
      </c>
      <c r="AJ12" s="233" t="str">
        <f t="shared" ref="AJ12" si="243">$B12&amp;AK$1</f>
        <v>0701044501</v>
      </c>
      <c r="AK12" s="233">
        <f>SUMIF('All 531A Disbursements'!$F:$F,AJ12,'All 531A Disbursements'!$G:$G)</f>
        <v>0</v>
      </c>
      <c r="AL12" s="233" t="str">
        <f t="shared" ref="AL12:AN12" si="244">$B12&amp;AM$1</f>
        <v>0701044531</v>
      </c>
      <c r="AM12" s="233">
        <f>SUMIF('All 531A Disbursements'!$F:$F,AL12,'All 531A Disbursements'!$G:$G)</f>
        <v>1499964.46</v>
      </c>
      <c r="AN12" s="233" t="str">
        <f t="shared" si="244"/>
        <v>0701044562</v>
      </c>
      <c r="AO12" s="233">
        <f>SUMIF('All 531A Disbursements'!$F:$F,AN12,'All 531A Disbursements'!$G:$G)</f>
        <v>0</v>
      </c>
      <c r="AP12" s="233" t="str">
        <f t="shared" ref="AP12" si="245">$B12&amp;AQ$1</f>
        <v>0701044593</v>
      </c>
      <c r="AQ12" s="233">
        <f>SUMIF('All 531A Disbursements'!$F:$F,AP12,'All 531A Disbursements'!$G:$G)</f>
        <v>0</v>
      </c>
      <c r="AR12" s="233" t="str">
        <f t="shared" ref="AR12" si="246">$B12&amp;AS$1</f>
        <v>0701044621</v>
      </c>
      <c r="AS12" s="233">
        <f>SUMIF('All 531A Disbursements'!$F:$F,AR12,'All 531A Disbursements'!$G:$G)</f>
        <v>0</v>
      </c>
      <c r="AT12" s="233" t="str">
        <f t="shared" ref="AT12" si="247">$B12&amp;AU$1</f>
        <v>0701044652</v>
      </c>
      <c r="AU12" s="233">
        <f>SUMIF('All 531A Disbursements'!$F:$F,AT12,'All 531A Disbursements'!$G:$G)</f>
        <v>0</v>
      </c>
      <c r="AV12" s="233" t="str">
        <f t="shared" ref="AV12" si="248">$B12&amp;AW$1</f>
        <v>0701044682</v>
      </c>
      <c r="AW12" s="233">
        <f>SUMIF('All 531A Disbursements'!$F:$F,AV12,'All 531A Disbursements'!$G:$G)</f>
        <v>0</v>
      </c>
      <c r="AX12" s="233" t="str">
        <f t="shared" ref="AX12" si="249">$B12&amp;AY$1</f>
        <v>0701044713</v>
      </c>
      <c r="AY12" s="233">
        <f>SUMIF('All 531A Disbursements'!$F:$F,AX12,'All 531A Disbursements'!$G:$G)</f>
        <v>0</v>
      </c>
      <c r="AZ12" s="233" t="str">
        <f t="shared" ref="AZ12" si="250">$B12&amp;BA$1</f>
        <v>0701044743</v>
      </c>
      <c r="BA12" s="233">
        <f>SUMIF('All 531A Disbursements'!$F:$F,AZ12,'All 531A Disbursements'!$G:$G)</f>
        <v>0</v>
      </c>
      <c r="BB12" s="233" t="str">
        <f t="shared" ref="BB12" si="251">$B12&amp;BC$1</f>
        <v>0701044774</v>
      </c>
      <c r="BC12" s="233">
        <f>SUMIF('All 531A Disbursements'!$F:$F,BB12,'All 531A Disbursements'!$G:$G)</f>
        <v>0</v>
      </c>
      <c r="BD12" s="233" t="str">
        <f t="shared" ref="BD12" si="252">$B12&amp;BE$1</f>
        <v>0701044805</v>
      </c>
      <c r="BE12" s="233">
        <f>SUMIF('All 531A Disbursements'!$F:$F,BD12,'All 531A Disbursements'!$G:$G)</f>
        <v>0</v>
      </c>
      <c r="BF12" s="233" t="str">
        <f t="shared" ref="BF12" si="253">$B12&amp;BG$1</f>
        <v>0701044835</v>
      </c>
      <c r="BG12" s="233">
        <f>SUMIF('All 531A Disbursements'!$F:$F,BF12,'All 531A Disbursements'!$G:$G)</f>
        <v>0</v>
      </c>
      <c r="BH12" s="233" t="str">
        <f t="shared" ref="BH12" si="254">$B12&amp;BI$1</f>
        <v>0701044866</v>
      </c>
      <c r="BI12" s="233">
        <f>SUMIF('All 531A Disbursements'!$F:$F,BH12,'All 531A Disbursements'!$G:$G)</f>
        <v>0</v>
      </c>
      <c r="BJ12" s="233" t="str">
        <f t="shared" ref="BJ12" si="255">$B12&amp;BK$1</f>
        <v>0701044896</v>
      </c>
      <c r="BK12" s="233">
        <f>SUMIF('All 531A Disbursements'!$F:$F,BJ12,'All 531A Disbursements'!$G:$G)</f>
        <v>0</v>
      </c>
      <c r="BL12" s="233">
        <f t="shared" si="1"/>
        <v>3719193.7299999995</v>
      </c>
      <c r="BM12" s="233">
        <f t="shared" si="2"/>
        <v>1222672.2700000005</v>
      </c>
      <c r="BN12" s="233">
        <f t="shared" si="30"/>
        <v>1222672.2700000005</v>
      </c>
      <c r="BO12" s="222"/>
    </row>
    <row r="13" spans="1:67" x14ac:dyDescent="0.2">
      <c r="A13" s="227" t="s">
        <v>9</v>
      </c>
      <c r="B13" s="228" t="s">
        <v>88</v>
      </c>
      <c r="C13" s="227" t="s">
        <v>89</v>
      </c>
      <c r="D13" s="229">
        <f>Recon!D13</f>
        <v>5684506</v>
      </c>
      <c r="E13" s="229">
        <v>0</v>
      </c>
      <c r="F13" s="229">
        <f t="shared" si="3"/>
        <v>5684506</v>
      </c>
      <c r="G13" s="229">
        <f>-SUMIF('All 531A Disbursements'!A:A,Recon!A:A,'All 531A Disbursements'!G:G)</f>
        <v>-5684505.9999999991</v>
      </c>
      <c r="H13" s="229" t="str">
        <f t="shared" si="0"/>
        <v>0702044075</v>
      </c>
      <c r="I13" s="229">
        <f>SUMIF('All 531A Disbursements'!$F:$F,H13,'All 531A Disbursements'!$G:$G)</f>
        <v>0</v>
      </c>
      <c r="J13" s="229" t="str">
        <f t="shared" si="4"/>
        <v>0702044105</v>
      </c>
      <c r="K13" s="229">
        <f>SUMIF('All 531A Disbursements'!$F:$F,J13,'All 531A Disbursements'!$G:$G)</f>
        <v>0</v>
      </c>
      <c r="L13" s="229" t="str">
        <f t="shared" ref="L13" si="256">$B13&amp;M$1</f>
        <v>0702044136</v>
      </c>
      <c r="M13" s="229">
        <f>SUMIF('All 531A Disbursements'!$F:$F,L13,'All 531A Disbursements'!$G:$G)</f>
        <v>0</v>
      </c>
      <c r="N13" s="229" t="str">
        <f t="shared" ref="N13" si="257">$B13&amp;O$1</f>
        <v>0702044166</v>
      </c>
      <c r="O13" s="229">
        <f>SUMIF('All 531A Disbursements'!$F:$F,N13,'All 531A Disbursements'!$G:$G)</f>
        <v>1110832.73</v>
      </c>
      <c r="P13" s="229" t="str">
        <f t="shared" ref="P13" si="258">$B13&amp;Q$1</f>
        <v>0702044197</v>
      </c>
      <c r="Q13" s="229">
        <f>SUMIF('All 531A Disbursements'!$F:$F,P13,'All 531A Disbursements'!$G:$G)</f>
        <v>489697.11</v>
      </c>
      <c r="R13" s="229" t="str">
        <f t="shared" ref="R13" si="259">$B13&amp;S$1</f>
        <v>0702044228</v>
      </c>
      <c r="S13" s="229">
        <f>SUMIF('All 531A Disbursements'!$F:$F,R13,'All 531A Disbursements'!$G:$G)</f>
        <v>601084.56000000006</v>
      </c>
      <c r="T13" s="229" t="str">
        <f t="shared" ref="T13" si="260">$B13&amp;U$1</f>
        <v>0702044256</v>
      </c>
      <c r="U13" s="229">
        <f>SUMIF('All 531A Disbursements'!$F:$F,T13,'All 531A Disbursements'!$G:$G)</f>
        <v>1147300.03</v>
      </c>
      <c r="V13" s="229" t="str">
        <f t="shared" ref="V13" si="261">$B13&amp;W$1</f>
        <v>0702044287</v>
      </c>
      <c r="W13" s="229">
        <f>SUMIF('All 531A Disbursements'!$F:$F,V13,'All 531A Disbursements'!$G:$G)</f>
        <v>565905.97</v>
      </c>
      <c r="X13" s="229" t="str">
        <f t="shared" ref="X13" si="262">$B13&amp;Y$1</f>
        <v>0702044317</v>
      </c>
      <c r="Y13" s="229">
        <f>SUMIF('All 531A Disbursements'!$F:$F,X13,'All 531A Disbursements'!$G:$G)</f>
        <v>638487.14</v>
      </c>
      <c r="Z13" s="229" t="str">
        <f t="shared" ref="Z13" si="263">$B13&amp;AA$1</f>
        <v>0702044348</v>
      </c>
      <c r="AA13" s="229">
        <f>SUMIF('All 531A Disbursements'!$F:$F,Z13,'All 531A Disbursements'!$G:$G)</f>
        <v>543907.9</v>
      </c>
      <c r="AB13" s="229" t="str">
        <f t="shared" ref="AB13" si="264">$B13&amp;AC$1</f>
        <v>0702044378</v>
      </c>
      <c r="AC13" s="229">
        <f>SUMIF('All 531A Disbursements'!$F:$F,AB13,'All 531A Disbursements'!$G:$G)</f>
        <v>0</v>
      </c>
      <c r="AD13" s="229" t="str">
        <f t="shared" ref="AD13" si="265">$B13&amp;AE$1</f>
        <v>0702044409</v>
      </c>
      <c r="AE13" s="229">
        <f>SUMIF('All 531A Disbursements'!$F:$F,AD13,'All 531A Disbursements'!$G:$G)</f>
        <v>0</v>
      </c>
      <c r="AF13" s="229" t="str">
        <f t="shared" ref="AF13" si="266">$B13&amp;AG$1</f>
        <v>0702044440</v>
      </c>
      <c r="AG13" s="229">
        <f>SUMIF('All 531A Disbursements'!$F:$F,AF13,'All 531A Disbursements'!$G:$G)</f>
        <v>220247.51</v>
      </c>
      <c r="AH13" s="229" t="str">
        <f t="shared" ref="AH13" si="267">$B13&amp;AI$1</f>
        <v>0702044470</v>
      </c>
      <c r="AI13" s="229">
        <f>SUMIF('All 531A Disbursements'!$F:$F,AH13,'All 531A Disbursements'!$G:$G)</f>
        <v>0</v>
      </c>
      <c r="AJ13" s="229" t="str">
        <f t="shared" ref="AJ13" si="268">$B13&amp;AK$1</f>
        <v>0702044501</v>
      </c>
      <c r="AK13" s="229">
        <f>SUMIF('All 531A Disbursements'!$F:$F,AJ13,'All 531A Disbursements'!$G:$G)</f>
        <v>0</v>
      </c>
      <c r="AL13" s="229" t="str">
        <f t="shared" ref="AL13:AN13" si="269">$B13&amp;AM$1</f>
        <v>0702044531</v>
      </c>
      <c r="AM13" s="229">
        <f>SUMIF('All 531A Disbursements'!$F:$F,AL13,'All 531A Disbursements'!$G:$G)</f>
        <v>0</v>
      </c>
      <c r="AN13" s="229" t="str">
        <f t="shared" si="269"/>
        <v>0702044562</v>
      </c>
      <c r="AO13" s="229">
        <f>SUMIF('All 531A Disbursements'!$F:$F,AN13,'All 531A Disbursements'!$G:$G)</f>
        <v>367043.05</v>
      </c>
      <c r="AP13" s="229" t="str">
        <f t="shared" ref="AP13" si="270">$B13&amp;AQ$1</f>
        <v>0702044593</v>
      </c>
      <c r="AQ13" s="229">
        <f>SUMIF('All 531A Disbursements'!$F:$F,AP13,'All 531A Disbursements'!$G:$G)</f>
        <v>0</v>
      </c>
      <c r="AR13" s="229" t="str">
        <f t="shared" ref="AR13" si="271">$B13&amp;AS$1</f>
        <v>0702044621</v>
      </c>
      <c r="AS13" s="229">
        <f>SUMIF('All 531A Disbursements'!$F:$F,AR13,'All 531A Disbursements'!$G:$G)</f>
        <v>0</v>
      </c>
      <c r="AT13" s="229" t="str">
        <f t="shared" ref="AT13" si="272">$B13&amp;AU$1</f>
        <v>0702044652</v>
      </c>
      <c r="AU13" s="229">
        <f>SUMIF('All 531A Disbursements'!$F:$F,AT13,'All 531A Disbursements'!$G:$G)</f>
        <v>0</v>
      </c>
      <c r="AV13" s="229" t="str">
        <f t="shared" ref="AV13" si="273">$B13&amp;AW$1</f>
        <v>0702044682</v>
      </c>
      <c r="AW13" s="229">
        <f>SUMIF('All 531A Disbursements'!$F:$F,AV13,'All 531A Disbursements'!$G:$G)</f>
        <v>0</v>
      </c>
      <c r="AX13" s="229" t="str">
        <f t="shared" ref="AX13" si="274">$B13&amp;AY$1</f>
        <v>0702044713</v>
      </c>
      <c r="AY13" s="229">
        <f>SUMIF('All 531A Disbursements'!$F:$F,AX13,'All 531A Disbursements'!$G:$G)</f>
        <v>0</v>
      </c>
      <c r="AZ13" s="229" t="str">
        <f t="shared" ref="AZ13" si="275">$B13&amp;BA$1</f>
        <v>0702044743</v>
      </c>
      <c r="BA13" s="229">
        <f>SUMIF('All 531A Disbursements'!$F:$F,AZ13,'All 531A Disbursements'!$G:$G)</f>
        <v>0</v>
      </c>
      <c r="BB13" s="229" t="str">
        <f t="shared" ref="BB13" si="276">$B13&amp;BC$1</f>
        <v>0702044774</v>
      </c>
      <c r="BC13" s="229">
        <f>SUMIF('All 531A Disbursements'!$F:$F,BB13,'All 531A Disbursements'!$G:$G)</f>
        <v>0</v>
      </c>
      <c r="BD13" s="229" t="str">
        <f t="shared" ref="BD13" si="277">$B13&amp;BE$1</f>
        <v>0702044805</v>
      </c>
      <c r="BE13" s="229">
        <f>SUMIF('All 531A Disbursements'!$F:$F,BD13,'All 531A Disbursements'!$G:$G)</f>
        <v>0</v>
      </c>
      <c r="BF13" s="229" t="str">
        <f t="shared" ref="BF13" si="278">$B13&amp;BG$1</f>
        <v>0702044835</v>
      </c>
      <c r="BG13" s="229">
        <f>SUMIF('All 531A Disbursements'!$F:$F,BF13,'All 531A Disbursements'!$G:$G)</f>
        <v>0</v>
      </c>
      <c r="BH13" s="229" t="str">
        <f t="shared" ref="BH13" si="279">$B13&amp;BI$1</f>
        <v>0702044866</v>
      </c>
      <c r="BI13" s="229">
        <f>SUMIF('All 531A Disbursements'!$F:$F,BH13,'All 531A Disbursements'!$G:$G)</f>
        <v>0</v>
      </c>
      <c r="BJ13" s="229" t="str">
        <f t="shared" ref="BJ13" si="280">$B13&amp;BK$1</f>
        <v>0702044896</v>
      </c>
      <c r="BK13" s="229">
        <f>SUMIF('All 531A Disbursements'!$F:$F,BJ13,'All 531A Disbursements'!$G:$G)</f>
        <v>0</v>
      </c>
      <c r="BL13" s="229">
        <f t="shared" si="1"/>
        <v>5684506</v>
      </c>
      <c r="BM13" s="229">
        <f t="shared" si="2"/>
        <v>0</v>
      </c>
      <c r="BN13" s="230">
        <f t="shared" si="30"/>
        <v>0</v>
      </c>
    </row>
    <row r="14" spans="1:67" s="226" customFormat="1" x14ac:dyDescent="0.2">
      <c r="A14" s="231" t="s">
        <v>16</v>
      </c>
      <c r="B14" s="232" t="s">
        <v>90</v>
      </c>
      <c r="C14" s="231" t="s">
        <v>91</v>
      </c>
      <c r="D14" s="233">
        <f>Recon!D14</f>
        <v>988547</v>
      </c>
      <c r="E14" s="233">
        <v>0</v>
      </c>
      <c r="F14" s="233">
        <f t="shared" si="3"/>
        <v>988547</v>
      </c>
      <c r="G14" s="233">
        <f>-SUMIF('All 531A Disbursements'!A:A,Recon!A:A,'All 531A Disbursements'!G:G)</f>
        <v>-988546.99999999988</v>
      </c>
      <c r="H14" s="233" t="str">
        <f t="shared" si="0"/>
        <v>1501044075</v>
      </c>
      <c r="I14" s="233">
        <f>SUMIF('All 531A Disbursements'!$F:$F,H14,'All 531A Disbursements'!$G:$G)</f>
        <v>0</v>
      </c>
      <c r="J14" s="233" t="str">
        <f t="shared" si="4"/>
        <v>1501044105</v>
      </c>
      <c r="K14" s="233">
        <f>SUMIF('All 531A Disbursements'!$F:$F,J14,'All 531A Disbursements'!$G:$G)</f>
        <v>0</v>
      </c>
      <c r="L14" s="233" t="str">
        <f t="shared" ref="L14" si="281">$B14&amp;M$1</f>
        <v>1501044136</v>
      </c>
      <c r="M14" s="233">
        <f>SUMIF('All 531A Disbursements'!$F:$F,L14,'All 531A Disbursements'!$G:$G)</f>
        <v>0</v>
      </c>
      <c r="N14" s="233" t="str">
        <f t="shared" ref="N14" si="282">$B14&amp;O$1</f>
        <v>1501044166</v>
      </c>
      <c r="O14" s="233">
        <f>SUMIF('All 531A Disbursements'!$F:$F,N14,'All 531A Disbursements'!$G:$G)</f>
        <v>186187.58</v>
      </c>
      <c r="P14" s="233" t="str">
        <f t="shared" ref="P14" si="283">$B14&amp;Q$1</f>
        <v>1501044197</v>
      </c>
      <c r="Q14" s="233">
        <f>SUMIF('All 531A Disbursements'!$F:$F,P14,'All 531A Disbursements'!$G:$G)</f>
        <v>0</v>
      </c>
      <c r="R14" s="233" t="str">
        <f t="shared" ref="R14" si="284">$B14&amp;S$1</f>
        <v>1501044228</v>
      </c>
      <c r="S14" s="233">
        <f>SUMIF('All 531A Disbursements'!$F:$F,R14,'All 531A Disbursements'!$G:$G)</f>
        <v>103705.4</v>
      </c>
      <c r="T14" s="233" t="str">
        <f t="shared" ref="T14" si="285">$B14&amp;U$1</f>
        <v>1501044256</v>
      </c>
      <c r="U14" s="233">
        <f>SUMIF('All 531A Disbursements'!$F:$F,T14,'All 531A Disbursements'!$G:$G)</f>
        <v>64044.52</v>
      </c>
      <c r="V14" s="233" t="str">
        <f t="shared" ref="V14" si="286">$B14&amp;W$1</f>
        <v>1501044287</v>
      </c>
      <c r="W14" s="233">
        <f>SUMIF('All 531A Disbursements'!$F:$F,V14,'All 531A Disbursements'!$G:$G)</f>
        <v>63989.37</v>
      </c>
      <c r="X14" s="233" t="str">
        <f t="shared" ref="X14" si="287">$B14&amp;Y$1</f>
        <v>1501044317</v>
      </c>
      <c r="Y14" s="233">
        <f>SUMIF('All 531A Disbursements'!$F:$F,X14,'All 531A Disbursements'!$G:$G)</f>
        <v>64047.14</v>
      </c>
      <c r="Z14" s="233" t="str">
        <f t="shared" ref="Z14" si="288">$B14&amp;AA$1</f>
        <v>1501044348</v>
      </c>
      <c r="AA14" s="233">
        <f>SUMIF('All 531A Disbursements'!$F:$F,Z14,'All 531A Disbursements'!$G:$G)</f>
        <v>64703.44</v>
      </c>
      <c r="AB14" s="233" t="str">
        <f t="shared" ref="AB14" si="289">$B14&amp;AC$1</f>
        <v>1501044378</v>
      </c>
      <c r="AC14" s="233">
        <f>SUMIF('All 531A Disbursements'!$F:$F,AB14,'All 531A Disbursements'!$G:$G)</f>
        <v>0</v>
      </c>
      <c r="AD14" s="233" t="str">
        <f t="shared" ref="AD14" si="290">$B14&amp;AE$1</f>
        <v>1501044409</v>
      </c>
      <c r="AE14" s="233">
        <f>SUMIF('All 531A Disbursements'!$F:$F,AD14,'All 531A Disbursements'!$G:$G)</f>
        <v>0</v>
      </c>
      <c r="AF14" s="233" t="str">
        <f t="shared" ref="AF14" si="291">$B14&amp;AG$1</f>
        <v>1501044440</v>
      </c>
      <c r="AG14" s="233">
        <f>SUMIF('All 531A Disbursements'!$F:$F,AF14,'All 531A Disbursements'!$G:$G)</f>
        <v>65296.66</v>
      </c>
      <c r="AH14" s="233" t="str">
        <f t="shared" ref="AH14" si="292">$B14&amp;AI$1</f>
        <v>1501044470</v>
      </c>
      <c r="AI14" s="233">
        <f>SUMIF('All 531A Disbursements'!$F:$F,AH14,'All 531A Disbursements'!$G:$G)</f>
        <v>87534.89</v>
      </c>
      <c r="AJ14" s="233" t="str">
        <f t="shared" ref="AJ14" si="293">$B14&amp;AK$1</f>
        <v>1501044501</v>
      </c>
      <c r="AK14" s="233">
        <f>SUMIF('All 531A Disbursements'!$F:$F,AJ14,'All 531A Disbursements'!$G:$G)</f>
        <v>0</v>
      </c>
      <c r="AL14" s="233" t="str">
        <f t="shared" ref="AL14:AN14" si="294">$B14&amp;AM$1</f>
        <v>1501044531</v>
      </c>
      <c r="AM14" s="233">
        <f>SUMIF('All 531A Disbursements'!$F:$F,AL14,'All 531A Disbursements'!$G:$G)</f>
        <v>0</v>
      </c>
      <c r="AN14" s="233" t="str">
        <f t="shared" si="294"/>
        <v>1501044562</v>
      </c>
      <c r="AO14" s="233">
        <f>SUMIF('All 531A Disbursements'!$F:$F,AN14,'All 531A Disbursements'!$G:$G)</f>
        <v>286263.67</v>
      </c>
      <c r="AP14" s="233" t="str">
        <f t="shared" ref="AP14" si="295">$B14&amp;AQ$1</f>
        <v>1501044593</v>
      </c>
      <c r="AQ14" s="233">
        <f>SUMIF('All 531A Disbursements'!$F:$F,AP14,'All 531A Disbursements'!$G:$G)</f>
        <v>2774.33</v>
      </c>
      <c r="AR14" s="233" t="str">
        <f t="shared" ref="AR14" si="296">$B14&amp;AS$1</f>
        <v>1501044621</v>
      </c>
      <c r="AS14" s="233">
        <f>SUMIF('All 531A Disbursements'!$F:$F,AR14,'All 531A Disbursements'!$G:$G)</f>
        <v>0</v>
      </c>
      <c r="AT14" s="233" t="str">
        <f t="shared" ref="AT14" si="297">$B14&amp;AU$1</f>
        <v>1501044652</v>
      </c>
      <c r="AU14" s="233">
        <f>SUMIF('All 531A Disbursements'!$F:$F,AT14,'All 531A Disbursements'!$G:$G)</f>
        <v>0</v>
      </c>
      <c r="AV14" s="233" t="str">
        <f t="shared" ref="AV14" si="298">$B14&amp;AW$1</f>
        <v>1501044682</v>
      </c>
      <c r="AW14" s="233">
        <f>SUMIF('All 531A Disbursements'!$F:$F,AV14,'All 531A Disbursements'!$G:$G)</f>
        <v>0</v>
      </c>
      <c r="AX14" s="233" t="str">
        <f t="shared" ref="AX14" si="299">$B14&amp;AY$1</f>
        <v>1501044713</v>
      </c>
      <c r="AY14" s="233">
        <f>SUMIF('All 531A Disbursements'!$F:$F,AX14,'All 531A Disbursements'!$G:$G)</f>
        <v>0</v>
      </c>
      <c r="AZ14" s="233" t="str">
        <f t="shared" ref="AZ14" si="300">$B14&amp;BA$1</f>
        <v>1501044743</v>
      </c>
      <c r="BA14" s="233">
        <f>SUMIF('All 531A Disbursements'!$F:$F,AZ14,'All 531A Disbursements'!$G:$G)</f>
        <v>0</v>
      </c>
      <c r="BB14" s="233" t="str">
        <f t="shared" ref="BB14" si="301">$B14&amp;BC$1</f>
        <v>1501044774</v>
      </c>
      <c r="BC14" s="233">
        <f>SUMIF('All 531A Disbursements'!$F:$F,BB14,'All 531A Disbursements'!$G:$G)</f>
        <v>0</v>
      </c>
      <c r="BD14" s="233" t="str">
        <f t="shared" ref="BD14" si="302">$B14&amp;BE$1</f>
        <v>1501044805</v>
      </c>
      <c r="BE14" s="233">
        <f>SUMIF('All 531A Disbursements'!$F:$F,BD14,'All 531A Disbursements'!$G:$G)</f>
        <v>0</v>
      </c>
      <c r="BF14" s="233" t="str">
        <f t="shared" ref="BF14" si="303">$B14&amp;BG$1</f>
        <v>1501044835</v>
      </c>
      <c r="BG14" s="233">
        <f>SUMIF('All 531A Disbursements'!$F:$F,BF14,'All 531A Disbursements'!$G:$G)</f>
        <v>0</v>
      </c>
      <c r="BH14" s="233" t="str">
        <f t="shared" ref="BH14" si="304">$B14&amp;BI$1</f>
        <v>1501044866</v>
      </c>
      <c r="BI14" s="233">
        <f>SUMIF('All 531A Disbursements'!$F:$F,BH14,'All 531A Disbursements'!$G:$G)</f>
        <v>0</v>
      </c>
      <c r="BJ14" s="233" t="str">
        <f t="shared" ref="BJ14" si="305">$B14&amp;BK$1</f>
        <v>1501044896</v>
      </c>
      <c r="BK14" s="233">
        <f>SUMIF('All 531A Disbursements'!$F:$F,BJ14,'All 531A Disbursements'!$G:$G)</f>
        <v>0</v>
      </c>
      <c r="BL14" s="233">
        <f t="shared" si="1"/>
        <v>988547</v>
      </c>
      <c r="BM14" s="233">
        <f t="shared" si="2"/>
        <v>0</v>
      </c>
      <c r="BN14" s="233">
        <f t="shared" si="30"/>
        <v>0</v>
      </c>
      <c r="BO14" s="222"/>
    </row>
    <row r="15" spans="1:67" x14ac:dyDescent="0.2">
      <c r="A15" s="227" t="s">
        <v>17</v>
      </c>
      <c r="B15" s="228" t="s">
        <v>92</v>
      </c>
      <c r="C15" s="227" t="s">
        <v>93</v>
      </c>
      <c r="D15" s="229">
        <f>Recon!D15</f>
        <v>18010268</v>
      </c>
      <c r="E15" s="229">
        <v>0</v>
      </c>
      <c r="F15" s="229">
        <f t="shared" si="3"/>
        <v>18010268</v>
      </c>
      <c r="G15" s="229">
        <f>-SUMIF('All 531A Disbursements'!A:A,Recon!A:A,'All 531A Disbursements'!G:G)</f>
        <v>-18010269.999999996</v>
      </c>
      <c r="H15" s="229" t="str">
        <f t="shared" si="0"/>
        <v>1601044075</v>
      </c>
      <c r="I15" s="229">
        <f>SUMIF('All 531A Disbursements'!$F:$F,H15,'All 531A Disbursements'!$G:$G)</f>
        <v>0</v>
      </c>
      <c r="J15" s="229" t="str">
        <f t="shared" si="4"/>
        <v>1601044105</v>
      </c>
      <c r="K15" s="229">
        <f>SUMIF('All 531A Disbursements'!$F:$F,J15,'All 531A Disbursements'!$G:$G)</f>
        <v>0</v>
      </c>
      <c r="L15" s="229" t="str">
        <f t="shared" ref="L15" si="306">$B15&amp;M$1</f>
        <v>1601044136</v>
      </c>
      <c r="M15" s="229">
        <f>SUMIF('All 531A Disbursements'!$F:$F,L15,'All 531A Disbursements'!$G:$G)</f>
        <v>0</v>
      </c>
      <c r="N15" s="229" t="str">
        <f t="shared" ref="N15" si="307">$B15&amp;O$1</f>
        <v>1601044166</v>
      </c>
      <c r="O15" s="229">
        <f>SUMIF('All 531A Disbursements'!$F:$F,N15,'All 531A Disbursements'!$G:$G)</f>
        <v>0</v>
      </c>
      <c r="P15" s="229" t="str">
        <f t="shared" ref="P15" si="308">$B15&amp;Q$1</f>
        <v>1601044197</v>
      </c>
      <c r="Q15" s="229">
        <f>SUMIF('All 531A Disbursements'!$F:$F,P15,'All 531A Disbursements'!$G:$G)</f>
        <v>0</v>
      </c>
      <c r="R15" s="229" t="str">
        <f t="shared" ref="R15" si="309">$B15&amp;S$1</f>
        <v>1601044228</v>
      </c>
      <c r="S15" s="229">
        <f>SUMIF('All 531A Disbursements'!$F:$F,R15,'All 531A Disbursements'!$G:$G)</f>
        <v>6391751.6299999999</v>
      </c>
      <c r="T15" s="229" t="str">
        <f t="shared" ref="T15" si="310">$B15&amp;U$1</f>
        <v>1601044256</v>
      </c>
      <c r="U15" s="229">
        <f>SUMIF('All 531A Disbursements'!$F:$F,T15,'All 531A Disbursements'!$G:$G)</f>
        <v>0</v>
      </c>
      <c r="V15" s="229" t="str">
        <f t="shared" ref="V15" si="311">$B15&amp;W$1</f>
        <v>1601044287</v>
      </c>
      <c r="W15" s="229">
        <f>SUMIF('All 531A Disbursements'!$F:$F,V15,'All 531A Disbursements'!$G:$G)</f>
        <v>4477490.93</v>
      </c>
      <c r="X15" s="229" t="str">
        <f t="shared" ref="X15" si="312">$B15&amp;Y$1</f>
        <v>1601044317</v>
      </c>
      <c r="Y15" s="229">
        <f>SUMIF('All 531A Disbursements'!$F:$F,X15,'All 531A Disbursements'!$G:$G)</f>
        <v>1639392.84</v>
      </c>
      <c r="Z15" s="229" t="str">
        <f t="shared" ref="Z15" si="313">$B15&amp;AA$1</f>
        <v>1601044348</v>
      </c>
      <c r="AA15" s="229">
        <f>SUMIF('All 531A Disbursements'!$F:$F,Z15,'All 531A Disbursements'!$G:$G)</f>
        <v>0</v>
      </c>
      <c r="AB15" s="229" t="str">
        <f t="shared" ref="AB15" si="314">$B15&amp;AC$1</f>
        <v>1601044378</v>
      </c>
      <c r="AC15" s="229">
        <f>SUMIF('All 531A Disbursements'!$F:$F,AB15,'All 531A Disbursements'!$G:$G)</f>
        <v>1014974.6</v>
      </c>
      <c r="AD15" s="229" t="str">
        <f t="shared" ref="AD15" si="315">$B15&amp;AE$1</f>
        <v>1601044409</v>
      </c>
      <c r="AE15" s="229">
        <f>SUMIF('All 531A Disbursements'!$F:$F,AD15,'All 531A Disbursements'!$G:$G)</f>
        <v>2556592.08</v>
      </c>
      <c r="AF15" s="229" t="str">
        <f t="shared" ref="AF15" si="316">$B15&amp;AG$1</f>
        <v>1601044440</v>
      </c>
      <c r="AG15" s="229">
        <f>SUMIF('All 531A Disbursements'!$F:$F,AF15,'All 531A Disbursements'!$G:$G)</f>
        <v>0</v>
      </c>
      <c r="AH15" s="229" t="str">
        <f t="shared" ref="AH15" si="317">$B15&amp;AI$1</f>
        <v>1601044470</v>
      </c>
      <c r="AI15" s="229">
        <f>SUMIF('All 531A Disbursements'!$F:$F,AH15,'All 531A Disbursements'!$G:$G)</f>
        <v>0</v>
      </c>
      <c r="AJ15" s="229" t="str">
        <f t="shared" ref="AJ15" si="318">$B15&amp;AK$1</f>
        <v>1601044501</v>
      </c>
      <c r="AK15" s="229">
        <f>SUMIF('All 531A Disbursements'!$F:$F,AJ15,'All 531A Disbursements'!$G:$G)</f>
        <v>1892376.61</v>
      </c>
      <c r="AL15" s="229" t="str">
        <f t="shared" ref="AL15:AN15" si="319">$B15&amp;AM$1</f>
        <v>1601044531</v>
      </c>
      <c r="AM15" s="229">
        <f>SUMIF('All 531A Disbursements'!$F:$F,AL15,'All 531A Disbursements'!$G:$G)</f>
        <v>37691.31</v>
      </c>
      <c r="AN15" s="229" t="str">
        <f t="shared" si="319"/>
        <v>1601044562</v>
      </c>
      <c r="AO15" s="229">
        <f>SUMIF('All 531A Disbursements'!$F:$F,AN15,'All 531A Disbursements'!$G:$G)</f>
        <v>0</v>
      </c>
      <c r="AP15" s="229" t="str">
        <f t="shared" ref="AP15" si="320">$B15&amp;AQ$1</f>
        <v>1601044593</v>
      </c>
      <c r="AQ15" s="229">
        <f>SUMIF('All 531A Disbursements'!$F:$F,AP15,'All 531A Disbursements'!$G:$G)</f>
        <v>0</v>
      </c>
      <c r="AR15" s="229" t="str">
        <f t="shared" ref="AR15" si="321">$B15&amp;AS$1</f>
        <v>1601044621</v>
      </c>
      <c r="AS15" s="229">
        <f>SUMIF('All 531A Disbursements'!$F:$F,AR15,'All 531A Disbursements'!$G:$G)</f>
        <v>0</v>
      </c>
      <c r="AT15" s="229" t="str">
        <f t="shared" ref="AT15" si="322">$B15&amp;AU$1</f>
        <v>1601044652</v>
      </c>
      <c r="AU15" s="229">
        <f>SUMIF('All 531A Disbursements'!$F:$F,AT15,'All 531A Disbursements'!$G:$G)</f>
        <v>0</v>
      </c>
      <c r="AV15" s="229" t="str">
        <f t="shared" ref="AV15" si="323">$B15&amp;AW$1</f>
        <v>1601044682</v>
      </c>
      <c r="AW15" s="229">
        <f>SUMIF('All 531A Disbursements'!$F:$F,AV15,'All 531A Disbursements'!$G:$G)</f>
        <v>0</v>
      </c>
      <c r="AX15" s="229" t="str">
        <f t="shared" ref="AX15" si="324">$B15&amp;AY$1</f>
        <v>1601044713</v>
      </c>
      <c r="AY15" s="229">
        <f>SUMIF('All 531A Disbursements'!$F:$F,AX15,'All 531A Disbursements'!$G:$G)</f>
        <v>0</v>
      </c>
      <c r="AZ15" s="229" t="str">
        <f t="shared" ref="AZ15" si="325">$B15&amp;BA$1</f>
        <v>1601044743</v>
      </c>
      <c r="BA15" s="229">
        <f>SUMIF('All 531A Disbursements'!$F:$F,AZ15,'All 531A Disbursements'!$G:$G)</f>
        <v>0</v>
      </c>
      <c r="BB15" s="229" t="str">
        <f t="shared" ref="BB15" si="326">$B15&amp;BC$1</f>
        <v>1601044774</v>
      </c>
      <c r="BC15" s="229">
        <f>SUMIF('All 531A Disbursements'!$F:$F,BB15,'All 531A Disbursements'!$G:$G)</f>
        <v>0</v>
      </c>
      <c r="BD15" s="229" t="str">
        <f t="shared" ref="BD15" si="327">$B15&amp;BE$1</f>
        <v>1601044805</v>
      </c>
      <c r="BE15" s="229">
        <f>SUMIF('All 531A Disbursements'!$F:$F,BD15,'All 531A Disbursements'!$G:$G)</f>
        <v>0</v>
      </c>
      <c r="BF15" s="229" t="str">
        <f t="shared" ref="BF15" si="328">$B15&amp;BG$1</f>
        <v>1601044835</v>
      </c>
      <c r="BG15" s="229">
        <f>SUMIF('All 531A Disbursements'!$F:$F,BF15,'All 531A Disbursements'!$G:$G)</f>
        <v>0</v>
      </c>
      <c r="BH15" s="229" t="str">
        <f t="shared" ref="BH15" si="329">$B15&amp;BI$1</f>
        <v>1601044866</v>
      </c>
      <c r="BI15" s="229">
        <f>SUMIF('All 531A Disbursements'!$F:$F,BH15,'All 531A Disbursements'!$G:$G)</f>
        <v>0</v>
      </c>
      <c r="BJ15" s="229" t="str">
        <f t="shared" ref="BJ15" si="330">$B15&amp;BK$1</f>
        <v>1601044896</v>
      </c>
      <c r="BK15" s="229">
        <f>SUMIF('All 531A Disbursements'!$F:$F,BJ15,'All 531A Disbursements'!$G:$G)</f>
        <v>0</v>
      </c>
      <c r="BL15" s="229">
        <f t="shared" si="1"/>
        <v>18010270</v>
      </c>
      <c r="BM15" s="229">
        <f t="shared" si="2"/>
        <v>-2</v>
      </c>
      <c r="BN15" s="230">
        <f t="shared" si="30"/>
        <v>-2</v>
      </c>
    </row>
    <row r="16" spans="1:67" s="226" customFormat="1" x14ac:dyDescent="0.2">
      <c r="A16" s="231" t="s">
        <v>18</v>
      </c>
      <c r="B16" s="232" t="s">
        <v>95</v>
      </c>
      <c r="C16" s="231" t="s">
        <v>96</v>
      </c>
      <c r="D16" s="233">
        <f>Recon!D16</f>
        <v>9677926</v>
      </c>
      <c r="E16" s="233">
        <v>0</v>
      </c>
      <c r="F16" s="233">
        <f t="shared" si="3"/>
        <v>9677926</v>
      </c>
      <c r="G16" s="233">
        <f>-SUMIF('All 531A Disbursements'!A:A,Recon!A:A,'All 531A Disbursements'!G:G)</f>
        <v>-9677926</v>
      </c>
      <c r="H16" s="233" t="str">
        <f t="shared" si="0"/>
        <v>1801044075</v>
      </c>
      <c r="I16" s="233">
        <f>SUMIF('All 531A Disbursements'!$F:$F,H16,'All 531A Disbursements'!$G:$G)</f>
        <v>313416</v>
      </c>
      <c r="J16" s="233" t="str">
        <f t="shared" si="4"/>
        <v>1801044105</v>
      </c>
      <c r="K16" s="233">
        <f>SUMIF('All 531A Disbursements'!$F:$F,J16,'All 531A Disbursements'!$G:$G)</f>
        <v>951046</v>
      </c>
      <c r="L16" s="233" t="str">
        <f t="shared" ref="L16" si="331">$B16&amp;M$1</f>
        <v>1801044136</v>
      </c>
      <c r="M16" s="233">
        <f>SUMIF('All 531A Disbursements'!$F:$F,L16,'All 531A Disbursements'!$G:$G)</f>
        <v>790641</v>
      </c>
      <c r="N16" s="233" t="str">
        <f t="shared" ref="N16" si="332">$B16&amp;O$1</f>
        <v>1801044166</v>
      </c>
      <c r="O16" s="233">
        <f>SUMIF('All 531A Disbursements'!$F:$F,N16,'All 531A Disbursements'!$G:$G)</f>
        <v>759183</v>
      </c>
      <c r="P16" s="233" t="str">
        <f t="shared" ref="P16" si="333">$B16&amp;Q$1</f>
        <v>1801044197</v>
      </c>
      <c r="Q16" s="233">
        <f>SUMIF('All 531A Disbursements'!$F:$F,P16,'All 531A Disbursements'!$G:$G)</f>
        <v>1027784</v>
      </c>
      <c r="R16" s="233" t="str">
        <f t="shared" ref="R16" si="334">$B16&amp;S$1</f>
        <v>1801044228</v>
      </c>
      <c r="S16" s="233">
        <f>SUMIF('All 531A Disbursements'!$F:$F,R16,'All 531A Disbursements'!$G:$G)</f>
        <v>816261</v>
      </c>
      <c r="T16" s="233" t="str">
        <f t="shared" ref="T16" si="335">$B16&amp;U$1</f>
        <v>1801044256</v>
      </c>
      <c r="U16" s="233">
        <f>SUMIF('All 531A Disbursements'!$F:$F,T16,'All 531A Disbursements'!$G:$G)</f>
        <v>829656</v>
      </c>
      <c r="V16" s="233" t="str">
        <f t="shared" ref="V16" si="336">$B16&amp;W$1</f>
        <v>1801044287</v>
      </c>
      <c r="W16" s="233">
        <f>SUMIF('All 531A Disbursements'!$F:$F,V16,'All 531A Disbursements'!$G:$G)</f>
        <v>831487</v>
      </c>
      <c r="X16" s="233" t="str">
        <f t="shared" ref="X16" si="337">$B16&amp;Y$1</f>
        <v>1801044317</v>
      </c>
      <c r="Y16" s="233">
        <f>SUMIF('All 531A Disbursements'!$F:$F,X16,'All 531A Disbursements'!$G:$G)</f>
        <v>833586</v>
      </c>
      <c r="Z16" s="233" t="str">
        <f t="shared" ref="Z16" si="338">$B16&amp;AA$1</f>
        <v>1801044348</v>
      </c>
      <c r="AA16" s="233">
        <f>SUMIF('All 531A Disbursements'!$F:$F,Z16,'All 531A Disbursements'!$G:$G)</f>
        <v>828407</v>
      </c>
      <c r="AB16" s="233" t="str">
        <f t="shared" ref="AB16" si="339">$B16&amp;AC$1</f>
        <v>1801044378</v>
      </c>
      <c r="AC16" s="233">
        <f>SUMIF('All 531A Disbursements'!$F:$F,AB16,'All 531A Disbursements'!$G:$G)</f>
        <v>820070</v>
      </c>
      <c r="AD16" s="233" t="str">
        <f t="shared" ref="AD16" si="340">$B16&amp;AE$1</f>
        <v>1801044409</v>
      </c>
      <c r="AE16" s="233">
        <f>SUMIF('All 531A Disbursements'!$F:$F,AD16,'All 531A Disbursements'!$G:$G)</f>
        <v>0</v>
      </c>
      <c r="AF16" s="233" t="str">
        <f t="shared" ref="AF16" si="341">$B16&amp;AG$1</f>
        <v>1801044440</v>
      </c>
      <c r="AG16" s="233">
        <f>SUMIF('All 531A Disbursements'!$F:$F,AF16,'All 531A Disbursements'!$G:$G)</f>
        <v>876389</v>
      </c>
      <c r="AH16" s="233" t="str">
        <f t="shared" ref="AH16" si="342">$B16&amp;AI$1</f>
        <v>1801044470</v>
      </c>
      <c r="AI16" s="233">
        <f>SUMIF('All 531A Disbursements'!$F:$F,AH16,'All 531A Disbursements'!$G:$G)</f>
        <v>0</v>
      </c>
      <c r="AJ16" s="233" t="str">
        <f t="shared" ref="AJ16" si="343">$B16&amp;AK$1</f>
        <v>1801044501</v>
      </c>
      <c r="AK16" s="233">
        <f>SUMIF('All 531A Disbursements'!$F:$F,AJ16,'All 531A Disbursements'!$G:$G)</f>
        <v>0</v>
      </c>
      <c r="AL16" s="233" t="str">
        <f t="shared" ref="AL16:AN16" si="344">$B16&amp;AM$1</f>
        <v>1801044531</v>
      </c>
      <c r="AM16" s="233">
        <f>SUMIF('All 531A Disbursements'!$F:$F,AL16,'All 531A Disbursements'!$G:$G)</f>
        <v>0</v>
      </c>
      <c r="AN16" s="233" t="str">
        <f t="shared" si="344"/>
        <v>1801044562</v>
      </c>
      <c r="AO16" s="233">
        <f>SUMIF('All 531A Disbursements'!$F:$F,AN16,'All 531A Disbursements'!$G:$G)</f>
        <v>0</v>
      </c>
      <c r="AP16" s="233" t="str">
        <f t="shared" ref="AP16" si="345">$B16&amp;AQ$1</f>
        <v>1801044593</v>
      </c>
      <c r="AQ16" s="233">
        <f>SUMIF('All 531A Disbursements'!$F:$F,AP16,'All 531A Disbursements'!$G:$G)</f>
        <v>0</v>
      </c>
      <c r="AR16" s="233" t="str">
        <f t="shared" ref="AR16" si="346">$B16&amp;AS$1</f>
        <v>1801044621</v>
      </c>
      <c r="AS16" s="233">
        <f>SUMIF('All 531A Disbursements'!$F:$F,AR16,'All 531A Disbursements'!$G:$G)</f>
        <v>0</v>
      </c>
      <c r="AT16" s="233" t="str">
        <f t="shared" ref="AT16" si="347">$B16&amp;AU$1</f>
        <v>1801044652</v>
      </c>
      <c r="AU16" s="233">
        <f>SUMIF('All 531A Disbursements'!$F:$F,AT16,'All 531A Disbursements'!$G:$G)</f>
        <v>0</v>
      </c>
      <c r="AV16" s="233" t="str">
        <f t="shared" ref="AV16" si="348">$B16&amp;AW$1</f>
        <v>1801044682</v>
      </c>
      <c r="AW16" s="233">
        <f>SUMIF('All 531A Disbursements'!$F:$F,AV16,'All 531A Disbursements'!$G:$G)</f>
        <v>0</v>
      </c>
      <c r="AX16" s="233" t="str">
        <f t="shared" ref="AX16" si="349">$B16&amp;AY$1</f>
        <v>1801044713</v>
      </c>
      <c r="AY16" s="233">
        <f>SUMIF('All 531A Disbursements'!$F:$F,AX16,'All 531A Disbursements'!$G:$G)</f>
        <v>0</v>
      </c>
      <c r="AZ16" s="233" t="str">
        <f t="shared" ref="AZ16" si="350">$B16&amp;BA$1</f>
        <v>1801044743</v>
      </c>
      <c r="BA16" s="233">
        <f>SUMIF('All 531A Disbursements'!$F:$F,AZ16,'All 531A Disbursements'!$G:$G)</f>
        <v>0</v>
      </c>
      <c r="BB16" s="233" t="str">
        <f t="shared" ref="BB16" si="351">$B16&amp;BC$1</f>
        <v>1801044774</v>
      </c>
      <c r="BC16" s="233">
        <f>SUMIF('All 531A Disbursements'!$F:$F,BB16,'All 531A Disbursements'!$G:$G)</f>
        <v>0</v>
      </c>
      <c r="BD16" s="233" t="str">
        <f t="shared" ref="BD16" si="352">$B16&amp;BE$1</f>
        <v>1801044805</v>
      </c>
      <c r="BE16" s="233">
        <f>SUMIF('All 531A Disbursements'!$F:$F,BD16,'All 531A Disbursements'!$G:$G)</f>
        <v>0</v>
      </c>
      <c r="BF16" s="233" t="str">
        <f t="shared" ref="BF16" si="353">$B16&amp;BG$1</f>
        <v>1801044835</v>
      </c>
      <c r="BG16" s="233">
        <f>SUMIF('All 531A Disbursements'!$F:$F,BF16,'All 531A Disbursements'!$G:$G)</f>
        <v>0</v>
      </c>
      <c r="BH16" s="233" t="str">
        <f t="shared" ref="BH16" si="354">$B16&amp;BI$1</f>
        <v>1801044866</v>
      </c>
      <c r="BI16" s="233">
        <f>SUMIF('All 531A Disbursements'!$F:$F,BH16,'All 531A Disbursements'!$G:$G)</f>
        <v>0</v>
      </c>
      <c r="BJ16" s="233" t="str">
        <f t="shared" ref="BJ16" si="355">$B16&amp;BK$1</f>
        <v>1801044896</v>
      </c>
      <c r="BK16" s="233">
        <f>SUMIF('All 531A Disbursements'!$F:$F,BJ16,'All 531A Disbursements'!$G:$G)</f>
        <v>0</v>
      </c>
      <c r="BL16" s="233">
        <f t="shared" si="1"/>
        <v>9677926</v>
      </c>
      <c r="BM16" s="233">
        <f t="shared" si="2"/>
        <v>0</v>
      </c>
      <c r="BN16" s="233">
        <f t="shared" si="30"/>
        <v>0</v>
      </c>
      <c r="BO16" s="222"/>
    </row>
    <row r="17" spans="1:67" x14ac:dyDescent="0.2">
      <c r="A17" s="227" t="s">
        <v>19</v>
      </c>
      <c r="B17" s="234" t="s">
        <v>1061</v>
      </c>
      <c r="C17" s="227" t="s">
        <v>94</v>
      </c>
      <c r="D17" s="229">
        <f>Recon!D17</f>
        <v>1205626</v>
      </c>
      <c r="E17" s="229">
        <v>0</v>
      </c>
      <c r="F17" s="229">
        <f t="shared" si="3"/>
        <v>1205626</v>
      </c>
      <c r="G17" s="229">
        <f>-SUMIF('All 531A Disbursements'!A:A,Recon!A:A,'All 531A Disbursements'!G:G)</f>
        <v>-1205626</v>
      </c>
      <c r="H17" s="229" t="str">
        <f t="shared" si="0"/>
        <v>1901044075</v>
      </c>
      <c r="I17" s="229">
        <f>SUMIF('All 531A Disbursements'!$F:$F,H17,'All 531A Disbursements'!$G:$G)</f>
        <v>0</v>
      </c>
      <c r="J17" s="229" t="str">
        <f t="shared" si="4"/>
        <v>1901044105</v>
      </c>
      <c r="K17" s="229">
        <f>SUMIF('All 531A Disbursements'!$F:$F,J17,'All 531A Disbursements'!$G:$G)</f>
        <v>0</v>
      </c>
      <c r="L17" s="229" t="str">
        <f t="shared" ref="L17" si="356">$B17&amp;M$1</f>
        <v>1901044136</v>
      </c>
      <c r="M17" s="229">
        <f>SUMIF('All 531A Disbursements'!$F:$F,L17,'All 531A Disbursements'!$G:$G)</f>
        <v>133777.04</v>
      </c>
      <c r="N17" s="229" t="str">
        <f t="shared" ref="N17" si="357">$B17&amp;O$1</f>
        <v>1901044166</v>
      </c>
      <c r="O17" s="229">
        <f>SUMIF('All 531A Disbursements'!$F:$F,N17,'All 531A Disbursements'!$G:$G)</f>
        <v>112712.46</v>
      </c>
      <c r="P17" s="229" t="str">
        <f t="shared" ref="P17" si="358">$B17&amp;Q$1</f>
        <v>1901044197</v>
      </c>
      <c r="Q17" s="229">
        <f>SUMIF('All 531A Disbursements'!$F:$F,P17,'All 531A Disbursements'!$G:$G)</f>
        <v>0</v>
      </c>
      <c r="R17" s="229" t="str">
        <f t="shared" ref="R17" si="359">$B17&amp;S$1</f>
        <v>1901044228</v>
      </c>
      <c r="S17" s="229">
        <f>SUMIF('All 531A Disbursements'!$F:$F,R17,'All 531A Disbursements'!$G:$G)</f>
        <v>242343.23</v>
      </c>
      <c r="T17" s="229" t="str">
        <f t="shared" ref="T17" si="360">$B17&amp;U$1</f>
        <v>1901044256</v>
      </c>
      <c r="U17" s="229">
        <f>SUMIF('All 531A Disbursements'!$F:$F,T17,'All 531A Disbursements'!$G:$G)</f>
        <v>164725.43</v>
      </c>
      <c r="V17" s="229" t="str">
        <f t="shared" ref="V17" si="361">$B17&amp;W$1</f>
        <v>1901044287</v>
      </c>
      <c r="W17" s="229">
        <f>SUMIF('All 531A Disbursements'!$F:$F,V17,'All 531A Disbursements'!$G:$G)</f>
        <v>0</v>
      </c>
      <c r="X17" s="229" t="str">
        <f t="shared" ref="X17" si="362">$B17&amp;Y$1</f>
        <v>1901044317</v>
      </c>
      <c r="Y17" s="229">
        <f>SUMIF('All 531A Disbursements'!$F:$F,X17,'All 531A Disbursements'!$G:$G)</f>
        <v>207852.74</v>
      </c>
      <c r="Z17" s="229" t="str">
        <f t="shared" ref="Z17" si="363">$B17&amp;AA$1</f>
        <v>1901044348</v>
      </c>
      <c r="AA17" s="229">
        <f>SUMIF('All 531A Disbursements'!$F:$F,Z17,'All 531A Disbursements'!$G:$G)</f>
        <v>344215.1</v>
      </c>
      <c r="AB17" s="229" t="str">
        <f t="shared" ref="AB17" si="364">$B17&amp;AC$1</f>
        <v>1901044378</v>
      </c>
      <c r="AC17" s="229">
        <f>SUMIF('All 531A Disbursements'!$F:$F,AB17,'All 531A Disbursements'!$G:$G)</f>
        <v>0</v>
      </c>
      <c r="AD17" s="229" t="str">
        <f t="shared" ref="AD17" si="365">$B17&amp;AE$1</f>
        <v>1901044409</v>
      </c>
      <c r="AE17" s="229">
        <f>SUMIF('All 531A Disbursements'!$F:$F,AD17,'All 531A Disbursements'!$G:$G)</f>
        <v>0</v>
      </c>
      <c r="AF17" s="229" t="str">
        <f t="shared" ref="AF17" si="366">$B17&amp;AG$1</f>
        <v>1901044440</v>
      </c>
      <c r="AG17" s="229">
        <f>SUMIF('All 531A Disbursements'!$F:$F,AF17,'All 531A Disbursements'!$G:$G)</f>
        <v>0</v>
      </c>
      <c r="AH17" s="229" t="str">
        <f t="shared" ref="AH17" si="367">$B17&amp;AI$1</f>
        <v>1901044470</v>
      </c>
      <c r="AI17" s="229">
        <f>SUMIF('All 531A Disbursements'!$F:$F,AH17,'All 531A Disbursements'!$G:$G)</f>
        <v>0</v>
      </c>
      <c r="AJ17" s="229" t="str">
        <f t="shared" ref="AJ17" si="368">$B17&amp;AK$1</f>
        <v>1901044501</v>
      </c>
      <c r="AK17" s="229">
        <f>SUMIF('All 531A Disbursements'!$F:$F,AJ17,'All 531A Disbursements'!$G:$G)</f>
        <v>0</v>
      </c>
      <c r="AL17" s="229" t="str">
        <f t="shared" ref="AL17:AN17" si="369">$B17&amp;AM$1</f>
        <v>1901044531</v>
      </c>
      <c r="AM17" s="229">
        <f>SUMIF('All 531A Disbursements'!$F:$F,AL17,'All 531A Disbursements'!$G:$G)</f>
        <v>0</v>
      </c>
      <c r="AN17" s="229" t="str">
        <f t="shared" si="369"/>
        <v>1901044562</v>
      </c>
      <c r="AO17" s="229">
        <f>SUMIF('All 531A Disbursements'!$F:$F,AN17,'All 531A Disbursements'!$G:$G)</f>
        <v>0</v>
      </c>
      <c r="AP17" s="229" t="str">
        <f t="shared" ref="AP17" si="370">$B17&amp;AQ$1</f>
        <v>1901044593</v>
      </c>
      <c r="AQ17" s="229">
        <f>SUMIF('All 531A Disbursements'!$F:$F,AP17,'All 531A Disbursements'!$G:$G)</f>
        <v>0</v>
      </c>
      <c r="AR17" s="229" t="str">
        <f t="shared" ref="AR17" si="371">$B17&amp;AS$1</f>
        <v>1901044621</v>
      </c>
      <c r="AS17" s="229">
        <f>SUMIF('All 531A Disbursements'!$F:$F,AR17,'All 531A Disbursements'!$G:$G)</f>
        <v>0</v>
      </c>
      <c r="AT17" s="229" t="str">
        <f t="shared" ref="AT17" si="372">$B17&amp;AU$1</f>
        <v>1901044652</v>
      </c>
      <c r="AU17" s="229">
        <f>SUMIF('All 531A Disbursements'!$F:$F,AT17,'All 531A Disbursements'!$G:$G)</f>
        <v>0</v>
      </c>
      <c r="AV17" s="229" t="str">
        <f t="shared" ref="AV17" si="373">$B17&amp;AW$1</f>
        <v>1901044682</v>
      </c>
      <c r="AW17" s="229">
        <f>SUMIF('All 531A Disbursements'!$F:$F,AV17,'All 531A Disbursements'!$G:$G)</f>
        <v>0</v>
      </c>
      <c r="AX17" s="229" t="str">
        <f t="shared" ref="AX17" si="374">$B17&amp;AY$1</f>
        <v>1901044713</v>
      </c>
      <c r="AY17" s="229">
        <f>SUMIF('All 531A Disbursements'!$F:$F,AX17,'All 531A Disbursements'!$G:$G)</f>
        <v>0</v>
      </c>
      <c r="AZ17" s="229" t="str">
        <f t="shared" ref="AZ17" si="375">$B17&amp;BA$1</f>
        <v>1901044743</v>
      </c>
      <c r="BA17" s="229">
        <f>SUMIF('All 531A Disbursements'!$F:$F,AZ17,'All 531A Disbursements'!$G:$G)</f>
        <v>0</v>
      </c>
      <c r="BB17" s="229" t="str">
        <f t="shared" ref="BB17" si="376">$B17&amp;BC$1</f>
        <v>1901044774</v>
      </c>
      <c r="BC17" s="229">
        <f>SUMIF('All 531A Disbursements'!$F:$F,BB17,'All 531A Disbursements'!$G:$G)</f>
        <v>0</v>
      </c>
      <c r="BD17" s="229" t="str">
        <f t="shared" ref="BD17" si="377">$B17&amp;BE$1</f>
        <v>1901044805</v>
      </c>
      <c r="BE17" s="229">
        <f>SUMIF('All 531A Disbursements'!$F:$F,BD17,'All 531A Disbursements'!$G:$G)</f>
        <v>0</v>
      </c>
      <c r="BF17" s="229" t="str">
        <f t="shared" ref="BF17" si="378">$B17&amp;BG$1</f>
        <v>1901044835</v>
      </c>
      <c r="BG17" s="229">
        <f>SUMIF('All 531A Disbursements'!$F:$F,BF17,'All 531A Disbursements'!$G:$G)</f>
        <v>0</v>
      </c>
      <c r="BH17" s="229" t="str">
        <f t="shared" ref="BH17" si="379">$B17&amp;BI$1</f>
        <v>1901044866</v>
      </c>
      <c r="BI17" s="229">
        <f>SUMIF('All 531A Disbursements'!$F:$F,BH17,'All 531A Disbursements'!$G:$G)</f>
        <v>0</v>
      </c>
      <c r="BJ17" s="229" t="str">
        <f t="shared" ref="BJ17" si="380">$B17&amp;BK$1</f>
        <v>1901044896</v>
      </c>
      <c r="BK17" s="229">
        <f>SUMIF('All 531A Disbursements'!$F:$F,BJ17,'All 531A Disbursements'!$G:$G)</f>
        <v>0</v>
      </c>
      <c r="BL17" s="229">
        <f t="shared" si="1"/>
        <v>1205626</v>
      </c>
      <c r="BM17" s="229">
        <f t="shared" si="2"/>
        <v>0</v>
      </c>
      <c r="BN17" s="230">
        <f t="shared" si="30"/>
        <v>0</v>
      </c>
    </row>
    <row r="18" spans="1:67" s="226" customFormat="1" x14ac:dyDescent="0.2">
      <c r="A18" s="235" t="s">
        <v>591</v>
      </c>
      <c r="B18" s="236" t="s">
        <v>1065</v>
      </c>
      <c r="C18" s="231" t="s">
        <v>3255</v>
      </c>
      <c r="D18" s="233">
        <f>Recon!D18</f>
        <v>429910</v>
      </c>
      <c r="E18" s="233">
        <v>0</v>
      </c>
      <c r="F18" s="233">
        <f t="shared" si="3"/>
        <v>429910</v>
      </c>
      <c r="G18" s="233">
        <f>-SUMIF('All 531A Disbursements'!A:A,Recon!A:A,'All 531A Disbursements'!G:G)</f>
        <v>-429910</v>
      </c>
      <c r="H18" s="233" t="str">
        <f t="shared" si="0"/>
        <v>1920544075</v>
      </c>
      <c r="I18" s="233">
        <f>SUMIF('All 531A Disbursements'!$F:$F,H18,'All 531A Disbursements'!$G:$G)</f>
        <v>0</v>
      </c>
      <c r="J18" s="233" t="str">
        <f t="shared" si="4"/>
        <v>1920544105</v>
      </c>
      <c r="K18" s="233">
        <f>SUMIF('All 531A Disbursements'!$F:$F,J18,'All 531A Disbursements'!$G:$G)</f>
        <v>0</v>
      </c>
      <c r="L18" s="233" t="str">
        <f t="shared" ref="L18" si="381">$B18&amp;M$1</f>
        <v>1920544136</v>
      </c>
      <c r="M18" s="233">
        <f>SUMIF('All 531A Disbursements'!$F:$F,L18,'All 531A Disbursements'!$G:$G)</f>
        <v>0</v>
      </c>
      <c r="N18" s="233" t="str">
        <f t="shared" ref="N18" si="382">$B18&amp;O$1</f>
        <v>1920544166</v>
      </c>
      <c r="O18" s="233">
        <f>SUMIF('All 531A Disbursements'!$F:$F,N18,'All 531A Disbursements'!$G:$G)</f>
        <v>0</v>
      </c>
      <c r="P18" s="233" t="str">
        <f t="shared" ref="P18" si="383">$B18&amp;Q$1</f>
        <v>1920544197</v>
      </c>
      <c r="Q18" s="233">
        <f>SUMIF('All 531A Disbursements'!$F:$F,P18,'All 531A Disbursements'!$G:$G)</f>
        <v>0</v>
      </c>
      <c r="R18" s="233" t="str">
        <f t="shared" ref="R18" si="384">$B18&amp;S$1</f>
        <v>1920544228</v>
      </c>
      <c r="S18" s="233">
        <f>SUMIF('All 531A Disbursements'!$F:$F,R18,'All 531A Disbursements'!$G:$G)</f>
        <v>150785.66</v>
      </c>
      <c r="T18" s="233" t="str">
        <f t="shared" ref="T18" si="385">$B18&amp;U$1</f>
        <v>1920544256</v>
      </c>
      <c r="U18" s="233">
        <f>SUMIF('All 531A Disbursements'!$F:$F,T18,'All 531A Disbursements'!$G:$G)</f>
        <v>0</v>
      </c>
      <c r="V18" s="233" t="str">
        <f t="shared" ref="V18" si="386">$B18&amp;W$1</f>
        <v>1920544287</v>
      </c>
      <c r="W18" s="233">
        <f>SUMIF('All 531A Disbursements'!$F:$F,V18,'All 531A Disbursements'!$G:$G)</f>
        <v>120934.34</v>
      </c>
      <c r="X18" s="233" t="str">
        <f t="shared" ref="X18" si="387">$B18&amp;Y$1</f>
        <v>1920544317</v>
      </c>
      <c r="Y18" s="233">
        <f>SUMIF('All 531A Disbursements'!$F:$F,X18,'All 531A Disbursements'!$G:$G)</f>
        <v>0</v>
      </c>
      <c r="Z18" s="233" t="str">
        <f t="shared" ref="Z18" si="388">$B18&amp;AA$1</f>
        <v>1920544348</v>
      </c>
      <c r="AA18" s="233">
        <f>SUMIF('All 531A Disbursements'!$F:$F,Z18,'All 531A Disbursements'!$G:$G)</f>
        <v>158190</v>
      </c>
      <c r="AB18" s="233" t="str">
        <f t="shared" ref="AB18" si="389">$B18&amp;AC$1</f>
        <v>1920544378</v>
      </c>
      <c r="AC18" s="233">
        <f>SUMIF('All 531A Disbursements'!$F:$F,AB18,'All 531A Disbursements'!$G:$G)</f>
        <v>0</v>
      </c>
      <c r="AD18" s="233" t="str">
        <f t="shared" ref="AD18" si="390">$B18&amp;AE$1</f>
        <v>1920544409</v>
      </c>
      <c r="AE18" s="233">
        <f>SUMIF('All 531A Disbursements'!$F:$F,AD18,'All 531A Disbursements'!$G:$G)</f>
        <v>0</v>
      </c>
      <c r="AF18" s="233" t="str">
        <f t="shared" ref="AF18" si="391">$B18&amp;AG$1</f>
        <v>1920544440</v>
      </c>
      <c r="AG18" s="233">
        <f>SUMIF('All 531A Disbursements'!$F:$F,AF18,'All 531A Disbursements'!$G:$G)</f>
        <v>0</v>
      </c>
      <c r="AH18" s="233" t="str">
        <f t="shared" ref="AH18" si="392">$B18&amp;AI$1</f>
        <v>1920544470</v>
      </c>
      <c r="AI18" s="233">
        <f>SUMIF('All 531A Disbursements'!$F:$F,AH18,'All 531A Disbursements'!$G:$G)</f>
        <v>0</v>
      </c>
      <c r="AJ18" s="233" t="str">
        <f t="shared" ref="AJ18" si="393">$B18&amp;AK$1</f>
        <v>1920544501</v>
      </c>
      <c r="AK18" s="233">
        <f>SUMIF('All 531A Disbursements'!$F:$F,AJ18,'All 531A Disbursements'!$G:$G)</f>
        <v>0</v>
      </c>
      <c r="AL18" s="233" t="str">
        <f t="shared" ref="AL18:AN18" si="394">$B18&amp;AM$1</f>
        <v>1920544531</v>
      </c>
      <c r="AM18" s="233">
        <f>SUMIF('All 531A Disbursements'!$F:$F,AL18,'All 531A Disbursements'!$G:$G)</f>
        <v>0</v>
      </c>
      <c r="AN18" s="233" t="str">
        <f t="shared" si="394"/>
        <v>1920544562</v>
      </c>
      <c r="AO18" s="233">
        <f>SUMIF('All 531A Disbursements'!$F:$F,AN18,'All 531A Disbursements'!$G:$G)</f>
        <v>0</v>
      </c>
      <c r="AP18" s="233" t="str">
        <f t="shared" ref="AP18" si="395">$B18&amp;AQ$1</f>
        <v>1920544593</v>
      </c>
      <c r="AQ18" s="233">
        <f>SUMIF('All 531A Disbursements'!$F:$F,AP18,'All 531A Disbursements'!$G:$G)</f>
        <v>0</v>
      </c>
      <c r="AR18" s="233" t="str">
        <f t="shared" ref="AR18" si="396">$B18&amp;AS$1</f>
        <v>1920544621</v>
      </c>
      <c r="AS18" s="233">
        <f>SUMIF('All 531A Disbursements'!$F:$F,AR18,'All 531A Disbursements'!$G:$G)</f>
        <v>0</v>
      </c>
      <c r="AT18" s="233" t="str">
        <f t="shared" ref="AT18" si="397">$B18&amp;AU$1</f>
        <v>1920544652</v>
      </c>
      <c r="AU18" s="233">
        <f>SUMIF('All 531A Disbursements'!$F:$F,AT18,'All 531A Disbursements'!$G:$G)</f>
        <v>0</v>
      </c>
      <c r="AV18" s="233" t="str">
        <f t="shared" ref="AV18" si="398">$B18&amp;AW$1</f>
        <v>1920544682</v>
      </c>
      <c r="AW18" s="233">
        <f>SUMIF('All 531A Disbursements'!$F:$F,AV18,'All 531A Disbursements'!$G:$G)</f>
        <v>0</v>
      </c>
      <c r="AX18" s="233" t="str">
        <f t="shared" ref="AX18" si="399">$B18&amp;AY$1</f>
        <v>1920544713</v>
      </c>
      <c r="AY18" s="233">
        <f>SUMIF('All 531A Disbursements'!$F:$F,AX18,'All 531A Disbursements'!$G:$G)</f>
        <v>0</v>
      </c>
      <c r="AZ18" s="233" t="str">
        <f t="shared" ref="AZ18" si="400">$B18&amp;BA$1</f>
        <v>1920544743</v>
      </c>
      <c r="BA18" s="233">
        <f>SUMIF('All 531A Disbursements'!$F:$F,AZ18,'All 531A Disbursements'!$G:$G)</f>
        <v>0</v>
      </c>
      <c r="BB18" s="233" t="str">
        <f t="shared" ref="BB18" si="401">$B18&amp;BC$1</f>
        <v>1920544774</v>
      </c>
      <c r="BC18" s="233">
        <f>SUMIF('All 531A Disbursements'!$F:$F,BB18,'All 531A Disbursements'!$G:$G)</f>
        <v>0</v>
      </c>
      <c r="BD18" s="233" t="str">
        <f t="shared" ref="BD18" si="402">$B18&amp;BE$1</f>
        <v>1920544805</v>
      </c>
      <c r="BE18" s="233">
        <f>SUMIF('All 531A Disbursements'!$F:$F,BD18,'All 531A Disbursements'!$G:$G)</f>
        <v>0</v>
      </c>
      <c r="BF18" s="233" t="str">
        <f t="shared" ref="BF18" si="403">$B18&amp;BG$1</f>
        <v>1920544835</v>
      </c>
      <c r="BG18" s="233">
        <f>SUMIF('All 531A Disbursements'!$F:$F,BF18,'All 531A Disbursements'!$G:$G)</f>
        <v>0</v>
      </c>
      <c r="BH18" s="233" t="str">
        <f t="shared" ref="BH18" si="404">$B18&amp;BI$1</f>
        <v>1920544866</v>
      </c>
      <c r="BI18" s="233">
        <f>SUMIF('All 531A Disbursements'!$F:$F,BH18,'All 531A Disbursements'!$G:$G)</f>
        <v>0</v>
      </c>
      <c r="BJ18" s="233" t="str">
        <f t="shared" ref="BJ18" si="405">$B18&amp;BK$1</f>
        <v>1920544896</v>
      </c>
      <c r="BK18" s="233">
        <f>SUMIF('All 531A Disbursements'!$F:$F,BJ18,'All 531A Disbursements'!$G:$G)</f>
        <v>0</v>
      </c>
      <c r="BL18" s="233">
        <f t="shared" si="1"/>
        <v>429910</v>
      </c>
      <c r="BM18" s="233">
        <f t="shared" si="2"/>
        <v>0</v>
      </c>
      <c r="BN18" s="233">
        <f t="shared" si="30"/>
        <v>0</v>
      </c>
      <c r="BO18" s="222"/>
    </row>
    <row r="19" spans="1:67" x14ac:dyDescent="0.2">
      <c r="A19" s="227" t="s">
        <v>27</v>
      </c>
      <c r="B19" s="228" t="s">
        <v>97</v>
      </c>
      <c r="C19" s="227" t="s">
        <v>98</v>
      </c>
      <c r="D19" s="229">
        <f>Recon!D19</f>
        <v>2464276</v>
      </c>
      <c r="E19" s="229">
        <v>0</v>
      </c>
      <c r="F19" s="229">
        <f t="shared" si="3"/>
        <v>2464276</v>
      </c>
      <c r="G19" s="229">
        <f>-SUMIF('All 531A Disbursements'!A:A,Recon!A:A,'All 531A Disbursements'!G:G)</f>
        <v>-2464275.9999999995</v>
      </c>
      <c r="H19" s="229" t="str">
        <f t="shared" si="0"/>
        <v>2102044075</v>
      </c>
      <c r="I19" s="229">
        <f>SUMIF('All 531A Disbursements'!$F:$F,H19,'All 531A Disbursements'!$G:$G)</f>
        <v>0</v>
      </c>
      <c r="J19" s="229" t="str">
        <f t="shared" si="4"/>
        <v>2102044105</v>
      </c>
      <c r="K19" s="229">
        <f>SUMIF('All 531A Disbursements'!$F:$F,J19,'All 531A Disbursements'!$G:$G)</f>
        <v>0</v>
      </c>
      <c r="L19" s="229" t="str">
        <f t="shared" ref="L19" si="406">$B19&amp;M$1</f>
        <v>2102044136</v>
      </c>
      <c r="M19" s="229">
        <f>SUMIF('All 531A Disbursements'!$F:$F,L19,'All 531A Disbursements'!$G:$G)</f>
        <v>0</v>
      </c>
      <c r="N19" s="229" t="str">
        <f t="shared" ref="N19" si="407">$B19&amp;O$1</f>
        <v>2102044166</v>
      </c>
      <c r="O19" s="229">
        <f>SUMIF('All 531A Disbursements'!$F:$F,N19,'All 531A Disbursements'!$G:$G)</f>
        <v>0</v>
      </c>
      <c r="P19" s="229" t="str">
        <f t="shared" ref="P19" si="408">$B19&amp;Q$1</f>
        <v>2102044197</v>
      </c>
      <c r="Q19" s="229">
        <f>SUMIF('All 531A Disbursements'!$F:$F,P19,'All 531A Disbursements'!$G:$G)</f>
        <v>0</v>
      </c>
      <c r="R19" s="229" t="str">
        <f t="shared" ref="R19" si="409">$B19&amp;S$1</f>
        <v>2102044228</v>
      </c>
      <c r="S19" s="229">
        <f>SUMIF('All 531A Disbursements'!$F:$F,R19,'All 531A Disbursements'!$G:$G)</f>
        <v>0</v>
      </c>
      <c r="T19" s="229" t="str">
        <f t="shared" ref="T19" si="410">$B19&amp;U$1</f>
        <v>2102044256</v>
      </c>
      <c r="U19" s="229">
        <f>SUMIF('All 531A Disbursements'!$F:$F,T19,'All 531A Disbursements'!$G:$G)</f>
        <v>269632.39</v>
      </c>
      <c r="V19" s="229" t="str">
        <f t="shared" ref="V19" si="411">$B19&amp;W$1</f>
        <v>2102044287</v>
      </c>
      <c r="W19" s="229">
        <f>SUMIF('All 531A Disbursements'!$F:$F,V19,'All 531A Disbursements'!$G:$G)</f>
        <v>0</v>
      </c>
      <c r="X19" s="229" t="str">
        <f t="shared" ref="X19" si="412">$B19&amp;Y$1</f>
        <v>2102044317</v>
      </c>
      <c r="Y19" s="229">
        <f>SUMIF('All 531A Disbursements'!$F:$F,X19,'All 531A Disbursements'!$G:$G)</f>
        <v>0</v>
      </c>
      <c r="Z19" s="229" t="str">
        <f t="shared" ref="Z19" si="413">$B19&amp;AA$1</f>
        <v>2102044348</v>
      </c>
      <c r="AA19" s="229">
        <f>SUMIF('All 531A Disbursements'!$F:$F,Z19,'All 531A Disbursements'!$G:$G)</f>
        <v>1571755.62</v>
      </c>
      <c r="AB19" s="229" t="str">
        <f t="shared" ref="AB19" si="414">$B19&amp;AC$1</f>
        <v>2102044378</v>
      </c>
      <c r="AC19" s="229">
        <f>SUMIF('All 531A Disbursements'!$F:$F,AB19,'All 531A Disbursements'!$G:$G)</f>
        <v>0</v>
      </c>
      <c r="AD19" s="229" t="str">
        <f t="shared" ref="AD19" si="415">$B19&amp;AE$1</f>
        <v>2102044409</v>
      </c>
      <c r="AE19" s="229">
        <f>SUMIF('All 531A Disbursements'!$F:$F,AD19,'All 531A Disbursements'!$G:$G)</f>
        <v>0</v>
      </c>
      <c r="AF19" s="229" t="str">
        <f t="shared" ref="AF19" si="416">$B19&amp;AG$1</f>
        <v>2102044440</v>
      </c>
      <c r="AG19" s="229">
        <f>SUMIF('All 531A Disbursements'!$F:$F,AF19,'All 531A Disbursements'!$G:$G)</f>
        <v>0</v>
      </c>
      <c r="AH19" s="229" t="str">
        <f t="shared" ref="AH19" si="417">$B19&amp;AI$1</f>
        <v>2102044470</v>
      </c>
      <c r="AI19" s="229">
        <f>SUMIF('All 531A Disbursements'!$F:$F,AH19,'All 531A Disbursements'!$G:$G)</f>
        <v>0</v>
      </c>
      <c r="AJ19" s="229" t="str">
        <f t="shared" ref="AJ19" si="418">$B19&amp;AK$1</f>
        <v>2102044501</v>
      </c>
      <c r="AK19" s="229">
        <f>SUMIF('All 531A Disbursements'!$F:$F,AJ19,'All 531A Disbursements'!$G:$G)</f>
        <v>0</v>
      </c>
      <c r="AL19" s="229" t="str">
        <f t="shared" ref="AL19:AN19" si="419">$B19&amp;AM$1</f>
        <v>2102044531</v>
      </c>
      <c r="AM19" s="229">
        <f>SUMIF('All 531A Disbursements'!$F:$F,AL19,'All 531A Disbursements'!$G:$G)</f>
        <v>0</v>
      </c>
      <c r="AN19" s="229" t="str">
        <f t="shared" si="419"/>
        <v>2102044562</v>
      </c>
      <c r="AO19" s="229">
        <f>SUMIF('All 531A Disbursements'!$F:$F,AN19,'All 531A Disbursements'!$G:$G)</f>
        <v>0</v>
      </c>
      <c r="AP19" s="229" t="str">
        <f t="shared" ref="AP19" si="420">$B19&amp;AQ$1</f>
        <v>2102044593</v>
      </c>
      <c r="AQ19" s="229">
        <f>SUMIF('All 531A Disbursements'!$F:$F,AP19,'All 531A Disbursements'!$G:$G)</f>
        <v>0</v>
      </c>
      <c r="AR19" s="229" t="str">
        <f t="shared" ref="AR19" si="421">$B19&amp;AS$1</f>
        <v>2102044621</v>
      </c>
      <c r="AS19" s="229">
        <f>SUMIF('All 531A Disbursements'!$F:$F,AR19,'All 531A Disbursements'!$G:$G)</f>
        <v>0</v>
      </c>
      <c r="AT19" s="229" t="str">
        <f t="shared" ref="AT19" si="422">$B19&amp;AU$1</f>
        <v>2102044652</v>
      </c>
      <c r="AU19" s="229">
        <f>SUMIF('All 531A Disbursements'!$F:$F,AT19,'All 531A Disbursements'!$G:$G)</f>
        <v>622887.99</v>
      </c>
      <c r="AV19" s="229" t="str">
        <f t="shared" ref="AV19" si="423">$B19&amp;AW$1</f>
        <v>2102044682</v>
      </c>
      <c r="AW19" s="229">
        <f>SUMIF('All 531A Disbursements'!$F:$F,AV19,'All 531A Disbursements'!$G:$G)</f>
        <v>0</v>
      </c>
      <c r="AX19" s="229" t="str">
        <f t="shared" ref="AX19" si="424">$B19&amp;AY$1</f>
        <v>2102044713</v>
      </c>
      <c r="AY19" s="229">
        <f>SUMIF('All 531A Disbursements'!$F:$F,AX19,'All 531A Disbursements'!$G:$G)</f>
        <v>0</v>
      </c>
      <c r="AZ19" s="229" t="str">
        <f t="shared" ref="AZ19" si="425">$B19&amp;BA$1</f>
        <v>2102044743</v>
      </c>
      <c r="BA19" s="229">
        <f>SUMIF('All 531A Disbursements'!$F:$F,AZ19,'All 531A Disbursements'!$G:$G)</f>
        <v>0</v>
      </c>
      <c r="BB19" s="229" t="str">
        <f t="shared" ref="BB19" si="426">$B19&amp;BC$1</f>
        <v>2102044774</v>
      </c>
      <c r="BC19" s="229">
        <f>SUMIF('All 531A Disbursements'!$F:$F,BB19,'All 531A Disbursements'!$G:$G)</f>
        <v>0</v>
      </c>
      <c r="BD19" s="229" t="str">
        <f t="shared" ref="BD19" si="427">$B19&amp;BE$1</f>
        <v>2102044805</v>
      </c>
      <c r="BE19" s="229">
        <f>SUMIF('All 531A Disbursements'!$F:$F,BD19,'All 531A Disbursements'!$G:$G)</f>
        <v>0</v>
      </c>
      <c r="BF19" s="229" t="str">
        <f t="shared" ref="BF19" si="428">$B19&amp;BG$1</f>
        <v>2102044835</v>
      </c>
      <c r="BG19" s="229">
        <f>SUMIF('All 531A Disbursements'!$F:$F,BF19,'All 531A Disbursements'!$G:$G)</f>
        <v>0</v>
      </c>
      <c r="BH19" s="229" t="str">
        <f t="shared" ref="BH19" si="429">$B19&amp;BI$1</f>
        <v>2102044866</v>
      </c>
      <c r="BI19" s="229">
        <f>SUMIF('All 531A Disbursements'!$F:$F,BH19,'All 531A Disbursements'!$G:$G)</f>
        <v>0</v>
      </c>
      <c r="BJ19" s="229" t="str">
        <f t="shared" ref="BJ19" si="430">$B19&amp;BK$1</f>
        <v>2102044896</v>
      </c>
      <c r="BK19" s="229">
        <f>SUMIF('All 531A Disbursements'!$F:$F,BJ19,'All 531A Disbursements'!$G:$G)</f>
        <v>0</v>
      </c>
      <c r="BL19" s="229">
        <f t="shared" si="1"/>
        <v>2464276.0000000005</v>
      </c>
      <c r="BM19" s="229">
        <f t="shared" si="2"/>
        <v>0</v>
      </c>
      <c r="BN19" s="230">
        <f t="shared" si="30"/>
        <v>0</v>
      </c>
    </row>
    <row r="20" spans="1:67" s="226" customFormat="1" x14ac:dyDescent="0.2">
      <c r="A20" s="231" t="s">
        <v>58</v>
      </c>
      <c r="B20" s="232" t="s">
        <v>99</v>
      </c>
      <c r="C20" s="231" t="s">
        <v>100</v>
      </c>
      <c r="D20" s="233">
        <f>Recon!D20</f>
        <v>1867181</v>
      </c>
      <c r="E20" s="233">
        <v>0</v>
      </c>
      <c r="F20" s="233">
        <f t="shared" si="3"/>
        <v>1867181</v>
      </c>
      <c r="G20" s="233">
        <f>-SUMIF('All 531A Disbursements'!A:A,Recon!A:A,'All 531A Disbursements'!G:G)</f>
        <v>-1867181</v>
      </c>
      <c r="H20" s="233" t="str">
        <f t="shared" si="0"/>
        <v>2103044075</v>
      </c>
      <c r="I20" s="233">
        <f>SUMIF('All 531A Disbursements'!$F:$F,H20,'All 531A Disbursements'!$G:$G)</f>
        <v>0</v>
      </c>
      <c r="J20" s="233" t="str">
        <f t="shared" si="4"/>
        <v>2103044105</v>
      </c>
      <c r="K20" s="233">
        <f>SUMIF('All 531A Disbursements'!$F:$F,J20,'All 531A Disbursements'!$G:$G)</f>
        <v>0</v>
      </c>
      <c r="L20" s="233" t="str">
        <f t="shared" ref="L20" si="431">$B20&amp;M$1</f>
        <v>2103044136</v>
      </c>
      <c r="M20" s="233">
        <f>SUMIF('All 531A Disbursements'!$F:$F,L20,'All 531A Disbursements'!$G:$G)</f>
        <v>0</v>
      </c>
      <c r="N20" s="233" t="str">
        <f t="shared" ref="N20" si="432">$B20&amp;O$1</f>
        <v>2103044166</v>
      </c>
      <c r="O20" s="233">
        <f>SUMIF('All 531A Disbursements'!$F:$F,N20,'All 531A Disbursements'!$G:$G)</f>
        <v>144111.39000000001</v>
      </c>
      <c r="P20" s="233" t="str">
        <f t="shared" ref="P20" si="433">$B20&amp;Q$1</f>
        <v>2103044197</v>
      </c>
      <c r="Q20" s="233">
        <f>SUMIF('All 531A Disbursements'!$F:$F,P20,'All 531A Disbursements'!$G:$G)</f>
        <v>0</v>
      </c>
      <c r="R20" s="233" t="str">
        <f t="shared" ref="R20" si="434">$B20&amp;S$1</f>
        <v>2103044228</v>
      </c>
      <c r="S20" s="233">
        <f>SUMIF('All 531A Disbursements'!$F:$F,R20,'All 531A Disbursements'!$G:$G)</f>
        <v>414096.86</v>
      </c>
      <c r="T20" s="233" t="str">
        <f t="shared" ref="T20" si="435">$B20&amp;U$1</f>
        <v>2103044256</v>
      </c>
      <c r="U20" s="233">
        <f>SUMIF('All 531A Disbursements'!$F:$F,T20,'All 531A Disbursements'!$G:$G)</f>
        <v>145283.22</v>
      </c>
      <c r="V20" s="233" t="str">
        <f t="shared" ref="V20" si="436">$B20&amp;W$1</f>
        <v>2103044287</v>
      </c>
      <c r="W20" s="233">
        <f>SUMIF('All 531A Disbursements'!$F:$F,V20,'All 531A Disbursements'!$G:$G)</f>
        <v>137956.72</v>
      </c>
      <c r="X20" s="233" t="str">
        <f t="shared" ref="X20" si="437">$B20&amp;Y$1</f>
        <v>2103044317</v>
      </c>
      <c r="Y20" s="233">
        <f>SUMIF('All 531A Disbursements'!$F:$F,X20,'All 531A Disbursements'!$G:$G)</f>
        <v>135725.47</v>
      </c>
      <c r="Z20" s="233" t="str">
        <f t="shared" ref="Z20" si="438">$B20&amp;AA$1</f>
        <v>2103044348</v>
      </c>
      <c r="AA20" s="233">
        <f>SUMIF('All 531A Disbursements'!$F:$F,Z20,'All 531A Disbursements'!$G:$G)</f>
        <v>0</v>
      </c>
      <c r="AB20" s="233" t="str">
        <f t="shared" ref="AB20" si="439">$B20&amp;AC$1</f>
        <v>2103044378</v>
      </c>
      <c r="AC20" s="233">
        <f>SUMIF('All 531A Disbursements'!$F:$F,AB20,'All 531A Disbursements'!$G:$G)</f>
        <v>0</v>
      </c>
      <c r="AD20" s="233" t="str">
        <f t="shared" ref="AD20" si="440">$B20&amp;AE$1</f>
        <v>2103044409</v>
      </c>
      <c r="AE20" s="233">
        <f>SUMIF('All 531A Disbursements'!$F:$F,AD20,'All 531A Disbursements'!$G:$G)</f>
        <v>0</v>
      </c>
      <c r="AF20" s="233" t="str">
        <f t="shared" ref="AF20" si="441">$B20&amp;AG$1</f>
        <v>2103044440</v>
      </c>
      <c r="AG20" s="233">
        <f>SUMIF('All 531A Disbursements'!$F:$F,AF20,'All 531A Disbursements'!$G:$G)</f>
        <v>0</v>
      </c>
      <c r="AH20" s="233" t="str">
        <f t="shared" ref="AH20" si="442">$B20&amp;AI$1</f>
        <v>2103044470</v>
      </c>
      <c r="AI20" s="233">
        <f>SUMIF('All 531A Disbursements'!$F:$F,AH20,'All 531A Disbursements'!$G:$G)</f>
        <v>450267.34</v>
      </c>
      <c r="AJ20" s="233" t="str">
        <f t="shared" ref="AJ20" si="443">$B20&amp;AK$1</f>
        <v>2103044501</v>
      </c>
      <c r="AK20" s="233">
        <f>SUMIF('All 531A Disbursements'!$F:$F,AJ20,'All 531A Disbursements'!$G:$G)</f>
        <v>0</v>
      </c>
      <c r="AL20" s="233" t="str">
        <f t="shared" ref="AL20:AN20" si="444">$B20&amp;AM$1</f>
        <v>2103044531</v>
      </c>
      <c r="AM20" s="233">
        <f>SUMIF('All 531A Disbursements'!$F:$F,AL20,'All 531A Disbursements'!$G:$G)</f>
        <v>439740</v>
      </c>
      <c r="AN20" s="233" t="str">
        <f t="shared" si="444"/>
        <v>2103044562</v>
      </c>
      <c r="AO20" s="233">
        <f>SUMIF('All 531A Disbursements'!$F:$F,AN20,'All 531A Disbursements'!$G:$G)</f>
        <v>0</v>
      </c>
      <c r="AP20" s="233" t="str">
        <f t="shared" ref="AP20" si="445">$B20&amp;AQ$1</f>
        <v>2103044593</v>
      </c>
      <c r="AQ20" s="233">
        <f>SUMIF('All 531A Disbursements'!$F:$F,AP20,'All 531A Disbursements'!$G:$G)</f>
        <v>0</v>
      </c>
      <c r="AR20" s="233" t="str">
        <f t="shared" ref="AR20" si="446">$B20&amp;AS$1</f>
        <v>2103044621</v>
      </c>
      <c r="AS20" s="233">
        <f>SUMIF('All 531A Disbursements'!$F:$F,AR20,'All 531A Disbursements'!$G:$G)</f>
        <v>0</v>
      </c>
      <c r="AT20" s="233" t="str">
        <f t="shared" ref="AT20" si="447">$B20&amp;AU$1</f>
        <v>2103044652</v>
      </c>
      <c r="AU20" s="233">
        <f>SUMIF('All 531A Disbursements'!$F:$F,AT20,'All 531A Disbursements'!$G:$G)</f>
        <v>0</v>
      </c>
      <c r="AV20" s="233" t="str">
        <f t="shared" ref="AV20" si="448">$B20&amp;AW$1</f>
        <v>2103044682</v>
      </c>
      <c r="AW20" s="233">
        <f>SUMIF('All 531A Disbursements'!$F:$F,AV20,'All 531A Disbursements'!$G:$G)</f>
        <v>0</v>
      </c>
      <c r="AX20" s="233" t="str">
        <f t="shared" ref="AX20" si="449">$B20&amp;AY$1</f>
        <v>2103044713</v>
      </c>
      <c r="AY20" s="233">
        <f>SUMIF('All 531A Disbursements'!$F:$F,AX20,'All 531A Disbursements'!$G:$G)</f>
        <v>0</v>
      </c>
      <c r="AZ20" s="233" t="str">
        <f t="shared" ref="AZ20" si="450">$B20&amp;BA$1</f>
        <v>2103044743</v>
      </c>
      <c r="BA20" s="233">
        <f>SUMIF('All 531A Disbursements'!$F:$F,AZ20,'All 531A Disbursements'!$G:$G)</f>
        <v>0</v>
      </c>
      <c r="BB20" s="233" t="str">
        <f t="shared" ref="BB20" si="451">$B20&amp;BC$1</f>
        <v>2103044774</v>
      </c>
      <c r="BC20" s="233">
        <f>SUMIF('All 531A Disbursements'!$F:$F,BB20,'All 531A Disbursements'!$G:$G)</f>
        <v>0</v>
      </c>
      <c r="BD20" s="233" t="str">
        <f t="shared" ref="BD20" si="452">$B20&amp;BE$1</f>
        <v>2103044805</v>
      </c>
      <c r="BE20" s="233">
        <f>SUMIF('All 531A Disbursements'!$F:$F,BD20,'All 531A Disbursements'!$G:$G)</f>
        <v>0</v>
      </c>
      <c r="BF20" s="233" t="str">
        <f t="shared" ref="BF20" si="453">$B20&amp;BG$1</f>
        <v>2103044835</v>
      </c>
      <c r="BG20" s="233">
        <f>SUMIF('All 531A Disbursements'!$F:$F,BF20,'All 531A Disbursements'!$G:$G)</f>
        <v>0</v>
      </c>
      <c r="BH20" s="233" t="str">
        <f t="shared" ref="BH20" si="454">$B20&amp;BI$1</f>
        <v>2103044866</v>
      </c>
      <c r="BI20" s="233">
        <f>SUMIF('All 531A Disbursements'!$F:$F,BH20,'All 531A Disbursements'!$G:$G)</f>
        <v>0</v>
      </c>
      <c r="BJ20" s="233" t="str">
        <f t="shared" ref="BJ20" si="455">$B20&amp;BK$1</f>
        <v>2103044896</v>
      </c>
      <c r="BK20" s="233">
        <f>SUMIF('All 531A Disbursements'!$F:$F,BJ20,'All 531A Disbursements'!$G:$G)</f>
        <v>0</v>
      </c>
      <c r="BL20" s="233">
        <f t="shared" si="1"/>
        <v>1867181</v>
      </c>
      <c r="BM20" s="233">
        <f t="shared" si="2"/>
        <v>0</v>
      </c>
      <c r="BN20" s="233">
        <f t="shared" si="30"/>
        <v>0</v>
      </c>
      <c r="BO20" s="222"/>
    </row>
    <row r="21" spans="1:67" x14ac:dyDescent="0.2">
      <c r="A21" s="227" t="s">
        <v>24</v>
      </c>
      <c r="B21" s="228" t="s">
        <v>101</v>
      </c>
      <c r="C21" s="227" t="s">
        <v>102</v>
      </c>
      <c r="D21" s="229">
        <f>Recon!D21</f>
        <v>1383918</v>
      </c>
      <c r="E21" s="229">
        <v>0</v>
      </c>
      <c r="F21" s="229">
        <f t="shared" si="3"/>
        <v>1383918</v>
      </c>
      <c r="G21" s="229">
        <f>-SUMIF('All 531A Disbursements'!A:A,Recon!A:A,'All 531A Disbursements'!G:G)</f>
        <v>-1383918</v>
      </c>
      <c r="H21" s="229" t="str">
        <f t="shared" si="0"/>
        <v>2104044075</v>
      </c>
      <c r="I21" s="229">
        <f>SUMIF('All 531A Disbursements'!$F:$F,H21,'All 531A Disbursements'!$G:$G)</f>
        <v>0</v>
      </c>
      <c r="J21" s="229" t="str">
        <f t="shared" si="4"/>
        <v>2104044105</v>
      </c>
      <c r="K21" s="229">
        <f>SUMIF('All 531A Disbursements'!$F:$F,J21,'All 531A Disbursements'!$G:$G)</f>
        <v>223802</v>
      </c>
      <c r="L21" s="229" t="str">
        <f t="shared" ref="L21" si="456">$B21&amp;M$1</f>
        <v>2104044136</v>
      </c>
      <c r="M21" s="229">
        <f>SUMIF('All 531A Disbursements'!$F:$F,L21,'All 531A Disbursements'!$G:$G)</f>
        <v>116618</v>
      </c>
      <c r="N21" s="229" t="str">
        <f t="shared" ref="N21" si="457">$B21&amp;O$1</f>
        <v>2104044166</v>
      </c>
      <c r="O21" s="229">
        <f>SUMIF('All 531A Disbursements'!$F:$F,N21,'All 531A Disbursements'!$G:$G)</f>
        <v>116511</v>
      </c>
      <c r="P21" s="229" t="str">
        <f t="shared" ref="P21" si="458">$B21&amp;Q$1</f>
        <v>2104044197</v>
      </c>
      <c r="Q21" s="229">
        <f>SUMIF('All 531A Disbursements'!$F:$F,P21,'All 531A Disbursements'!$G:$G)</f>
        <v>0</v>
      </c>
      <c r="R21" s="229" t="str">
        <f t="shared" ref="R21" si="459">$B21&amp;S$1</f>
        <v>2104044228</v>
      </c>
      <c r="S21" s="229">
        <f>SUMIF('All 531A Disbursements'!$F:$F,R21,'All 531A Disbursements'!$G:$G)</f>
        <v>232815</v>
      </c>
      <c r="T21" s="229" t="str">
        <f t="shared" ref="T21" si="460">$B21&amp;U$1</f>
        <v>2104044256</v>
      </c>
      <c r="U21" s="229">
        <f>SUMIF('All 531A Disbursements'!$F:$F,T21,'All 531A Disbursements'!$G:$G)</f>
        <v>116426</v>
      </c>
      <c r="V21" s="229" t="str">
        <f t="shared" ref="V21" si="461">$B21&amp;W$1</f>
        <v>2104044287</v>
      </c>
      <c r="W21" s="229">
        <f>SUMIF('All 531A Disbursements'!$F:$F,V21,'All 531A Disbursements'!$G:$G)</f>
        <v>0</v>
      </c>
      <c r="X21" s="229" t="str">
        <f t="shared" ref="X21" si="462">$B21&amp;Y$1</f>
        <v>2104044317</v>
      </c>
      <c r="Y21" s="229">
        <f>SUMIF('All 531A Disbursements'!$F:$F,X21,'All 531A Disbursements'!$G:$G)</f>
        <v>116406</v>
      </c>
      <c r="Z21" s="229" t="str">
        <f t="shared" ref="Z21" si="463">$B21&amp;AA$1</f>
        <v>2104044348</v>
      </c>
      <c r="AA21" s="229">
        <f>SUMIF('All 531A Disbursements'!$F:$F,Z21,'All 531A Disbursements'!$G:$G)</f>
        <v>232821</v>
      </c>
      <c r="AB21" s="229" t="str">
        <f t="shared" ref="AB21" si="464">$B21&amp;AC$1</f>
        <v>2104044378</v>
      </c>
      <c r="AC21" s="229">
        <f>SUMIF('All 531A Disbursements'!$F:$F,AB21,'All 531A Disbursements'!$G:$G)</f>
        <v>116245</v>
      </c>
      <c r="AD21" s="229" t="str">
        <f t="shared" ref="AD21" si="465">$B21&amp;AE$1</f>
        <v>2104044409</v>
      </c>
      <c r="AE21" s="229">
        <f>SUMIF('All 531A Disbursements'!$F:$F,AD21,'All 531A Disbursements'!$G:$G)</f>
        <v>0</v>
      </c>
      <c r="AF21" s="229" t="str">
        <f t="shared" ref="AF21" si="466">$B21&amp;AG$1</f>
        <v>2104044440</v>
      </c>
      <c r="AG21" s="229">
        <f>SUMIF('All 531A Disbursements'!$F:$F,AF21,'All 531A Disbursements'!$G:$G)</f>
        <v>0</v>
      </c>
      <c r="AH21" s="229" t="str">
        <f t="shared" ref="AH21" si="467">$B21&amp;AI$1</f>
        <v>2104044470</v>
      </c>
      <c r="AI21" s="229">
        <f>SUMIF('All 531A Disbursements'!$F:$F,AH21,'All 531A Disbursements'!$G:$G)</f>
        <v>112274</v>
      </c>
      <c r="AJ21" s="229" t="str">
        <f t="shared" ref="AJ21" si="468">$B21&amp;AK$1</f>
        <v>2104044501</v>
      </c>
      <c r="AK21" s="229">
        <f>SUMIF('All 531A Disbursements'!$F:$F,AJ21,'All 531A Disbursements'!$G:$G)</f>
        <v>0</v>
      </c>
      <c r="AL21" s="229" t="str">
        <f t="shared" ref="AL21:AN21" si="469">$B21&amp;AM$1</f>
        <v>2104044531</v>
      </c>
      <c r="AM21" s="229">
        <f>SUMIF('All 531A Disbursements'!$F:$F,AL21,'All 531A Disbursements'!$G:$G)</f>
        <v>0</v>
      </c>
      <c r="AN21" s="229" t="str">
        <f t="shared" si="469"/>
        <v>2104044562</v>
      </c>
      <c r="AO21" s="229">
        <f>SUMIF('All 531A Disbursements'!$F:$F,AN21,'All 531A Disbursements'!$G:$G)</f>
        <v>0</v>
      </c>
      <c r="AP21" s="229" t="str">
        <f t="shared" ref="AP21" si="470">$B21&amp;AQ$1</f>
        <v>2104044593</v>
      </c>
      <c r="AQ21" s="229">
        <f>SUMIF('All 531A Disbursements'!$F:$F,AP21,'All 531A Disbursements'!$G:$G)</f>
        <v>0</v>
      </c>
      <c r="AR21" s="229" t="str">
        <f t="shared" ref="AR21" si="471">$B21&amp;AS$1</f>
        <v>2104044621</v>
      </c>
      <c r="AS21" s="229">
        <f>SUMIF('All 531A Disbursements'!$F:$F,AR21,'All 531A Disbursements'!$G:$G)</f>
        <v>0</v>
      </c>
      <c r="AT21" s="229" t="str">
        <f t="shared" ref="AT21" si="472">$B21&amp;AU$1</f>
        <v>2104044652</v>
      </c>
      <c r="AU21" s="229">
        <f>SUMIF('All 531A Disbursements'!$F:$F,AT21,'All 531A Disbursements'!$G:$G)</f>
        <v>0</v>
      </c>
      <c r="AV21" s="229" t="str">
        <f t="shared" ref="AV21" si="473">$B21&amp;AW$1</f>
        <v>2104044682</v>
      </c>
      <c r="AW21" s="229">
        <f>SUMIF('All 531A Disbursements'!$F:$F,AV21,'All 531A Disbursements'!$G:$G)</f>
        <v>0</v>
      </c>
      <c r="AX21" s="229" t="str">
        <f t="shared" ref="AX21" si="474">$B21&amp;AY$1</f>
        <v>2104044713</v>
      </c>
      <c r="AY21" s="229">
        <f>SUMIF('All 531A Disbursements'!$F:$F,AX21,'All 531A Disbursements'!$G:$G)</f>
        <v>0</v>
      </c>
      <c r="AZ21" s="229" t="str">
        <f t="shared" ref="AZ21" si="475">$B21&amp;BA$1</f>
        <v>2104044743</v>
      </c>
      <c r="BA21" s="229">
        <f>SUMIF('All 531A Disbursements'!$F:$F,AZ21,'All 531A Disbursements'!$G:$G)</f>
        <v>0</v>
      </c>
      <c r="BB21" s="229" t="str">
        <f t="shared" ref="BB21" si="476">$B21&amp;BC$1</f>
        <v>2104044774</v>
      </c>
      <c r="BC21" s="229">
        <f>SUMIF('All 531A Disbursements'!$F:$F,BB21,'All 531A Disbursements'!$G:$G)</f>
        <v>0</v>
      </c>
      <c r="BD21" s="229" t="str">
        <f t="shared" ref="BD21" si="477">$B21&amp;BE$1</f>
        <v>2104044805</v>
      </c>
      <c r="BE21" s="229">
        <f>SUMIF('All 531A Disbursements'!$F:$F,BD21,'All 531A Disbursements'!$G:$G)</f>
        <v>0</v>
      </c>
      <c r="BF21" s="229" t="str">
        <f t="shared" ref="BF21" si="478">$B21&amp;BG$1</f>
        <v>2104044835</v>
      </c>
      <c r="BG21" s="229">
        <f>SUMIF('All 531A Disbursements'!$F:$F,BF21,'All 531A Disbursements'!$G:$G)</f>
        <v>0</v>
      </c>
      <c r="BH21" s="229" t="str">
        <f t="shared" ref="BH21" si="479">$B21&amp;BI$1</f>
        <v>2104044866</v>
      </c>
      <c r="BI21" s="229">
        <f>SUMIF('All 531A Disbursements'!$F:$F,BH21,'All 531A Disbursements'!$G:$G)</f>
        <v>0</v>
      </c>
      <c r="BJ21" s="229" t="str">
        <f t="shared" ref="BJ21" si="480">$B21&amp;BK$1</f>
        <v>2104044896</v>
      </c>
      <c r="BK21" s="229">
        <f>SUMIF('All 531A Disbursements'!$F:$F,BJ21,'All 531A Disbursements'!$G:$G)</f>
        <v>0</v>
      </c>
      <c r="BL21" s="229">
        <f t="shared" si="1"/>
        <v>1383918</v>
      </c>
      <c r="BM21" s="229">
        <f t="shared" si="2"/>
        <v>0</v>
      </c>
      <c r="BN21" s="230">
        <f t="shared" si="30"/>
        <v>0</v>
      </c>
    </row>
    <row r="22" spans="1:67" s="226" customFormat="1" x14ac:dyDescent="0.2">
      <c r="A22" s="231" t="s">
        <v>15</v>
      </c>
      <c r="B22" s="232" t="s">
        <v>103</v>
      </c>
      <c r="C22" s="231" t="s">
        <v>104</v>
      </c>
      <c r="D22" s="233">
        <f>Recon!D22</f>
        <v>5628144</v>
      </c>
      <c r="E22" s="233">
        <v>0</v>
      </c>
      <c r="F22" s="233">
        <f t="shared" si="3"/>
        <v>5628144</v>
      </c>
      <c r="G22" s="233">
        <f>-SUMIF('All 531A Disbursements'!A:A,Recon!A:A,'All 531A Disbursements'!G:G)</f>
        <v>-5628144</v>
      </c>
      <c r="H22" s="233" t="str">
        <f t="shared" si="0"/>
        <v>2105044075</v>
      </c>
      <c r="I22" s="233">
        <f>SUMIF('All 531A Disbursements'!$F:$F,H22,'All 531A Disbursements'!$G:$G)</f>
        <v>0</v>
      </c>
      <c r="J22" s="233" t="str">
        <f t="shared" si="4"/>
        <v>2105044105</v>
      </c>
      <c r="K22" s="233">
        <f>SUMIF('All 531A Disbursements'!$F:$F,J22,'All 531A Disbursements'!$G:$G)</f>
        <v>162972.73000000001</v>
      </c>
      <c r="L22" s="233" t="str">
        <f t="shared" ref="L22" si="481">$B22&amp;M$1</f>
        <v>2105044136</v>
      </c>
      <c r="M22" s="233">
        <f>SUMIF('All 531A Disbursements'!$F:$F,L22,'All 531A Disbursements'!$G:$G)</f>
        <v>0</v>
      </c>
      <c r="N22" s="233" t="str">
        <f t="shared" ref="N22" si="482">$B22&amp;O$1</f>
        <v>2105044166</v>
      </c>
      <c r="O22" s="233">
        <f>SUMIF('All 531A Disbursements'!$F:$F,N22,'All 531A Disbursements'!$G:$G)</f>
        <v>543274.39</v>
      </c>
      <c r="P22" s="233" t="str">
        <f t="shared" ref="P22" si="483">$B22&amp;Q$1</f>
        <v>2105044197</v>
      </c>
      <c r="Q22" s="233">
        <f>SUMIF('All 531A Disbursements'!$F:$F,P22,'All 531A Disbursements'!$G:$G)</f>
        <v>364281.78</v>
      </c>
      <c r="R22" s="233" t="str">
        <f t="shared" ref="R22" si="484">$B22&amp;S$1</f>
        <v>2105044228</v>
      </c>
      <c r="S22" s="233">
        <f>SUMIF('All 531A Disbursements'!$F:$F,R22,'All 531A Disbursements'!$G:$G)</f>
        <v>443148.62</v>
      </c>
      <c r="T22" s="233" t="str">
        <f t="shared" ref="T22" si="485">$B22&amp;U$1</f>
        <v>2105044256</v>
      </c>
      <c r="U22" s="233">
        <f>SUMIF('All 531A Disbursements'!$F:$F,T22,'All 531A Disbursements'!$G:$G)</f>
        <v>493058</v>
      </c>
      <c r="V22" s="233" t="str">
        <f t="shared" ref="V22" si="486">$B22&amp;W$1</f>
        <v>2105044287</v>
      </c>
      <c r="W22" s="233">
        <f>SUMIF('All 531A Disbursements'!$F:$F,V22,'All 531A Disbursements'!$G:$G)</f>
        <v>374531.89</v>
      </c>
      <c r="X22" s="233" t="str">
        <f t="shared" ref="X22" si="487">$B22&amp;Y$1</f>
        <v>2105044317</v>
      </c>
      <c r="Y22" s="233">
        <f>SUMIF('All 531A Disbursements'!$F:$F,X22,'All 531A Disbursements'!$G:$G)</f>
        <v>939165.24</v>
      </c>
      <c r="Z22" s="233" t="str">
        <f t="shared" ref="Z22" si="488">$B22&amp;AA$1</f>
        <v>2105044348</v>
      </c>
      <c r="AA22" s="233">
        <f>SUMIF('All 531A Disbursements'!$F:$F,Z22,'All 531A Disbursements'!$G:$G)</f>
        <v>0</v>
      </c>
      <c r="AB22" s="233" t="str">
        <f t="shared" ref="AB22" si="489">$B22&amp;AC$1</f>
        <v>2105044378</v>
      </c>
      <c r="AC22" s="233">
        <f>SUMIF('All 531A Disbursements'!$F:$F,AB22,'All 531A Disbursements'!$G:$G)</f>
        <v>380409.68</v>
      </c>
      <c r="AD22" s="233" t="str">
        <f t="shared" ref="AD22" si="490">$B22&amp;AE$1</f>
        <v>2105044409</v>
      </c>
      <c r="AE22" s="233">
        <f>SUMIF('All 531A Disbursements'!$F:$F,AD22,'All 531A Disbursements'!$G:$G)</f>
        <v>0</v>
      </c>
      <c r="AF22" s="233" t="str">
        <f t="shared" ref="AF22" si="491">$B22&amp;AG$1</f>
        <v>2105044440</v>
      </c>
      <c r="AG22" s="233">
        <f>SUMIF('All 531A Disbursements'!$F:$F,AF22,'All 531A Disbursements'!$G:$G)</f>
        <v>265628.71000000002</v>
      </c>
      <c r="AH22" s="233" t="str">
        <f t="shared" ref="AH22" si="492">$B22&amp;AI$1</f>
        <v>2105044470</v>
      </c>
      <c r="AI22" s="233">
        <f>SUMIF('All 531A Disbursements'!$F:$F,AH22,'All 531A Disbursements'!$G:$G)</f>
        <v>611537.47</v>
      </c>
      <c r="AJ22" s="233" t="str">
        <f t="shared" ref="AJ22" si="493">$B22&amp;AK$1</f>
        <v>2105044501</v>
      </c>
      <c r="AK22" s="233">
        <f>SUMIF('All 531A Disbursements'!$F:$F,AJ22,'All 531A Disbursements'!$G:$G)</f>
        <v>343496.43</v>
      </c>
      <c r="AL22" s="233" t="str">
        <f t="shared" ref="AL22:AN22" si="494">$B22&amp;AM$1</f>
        <v>2105044531</v>
      </c>
      <c r="AM22" s="233">
        <f>SUMIF('All 531A Disbursements'!$F:$F,AL22,'All 531A Disbursements'!$G:$G)</f>
        <v>0</v>
      </c>
      <c r="AN22" s="233" t="str">
        <f t="shared" si="494"/>
        <v>2105044562</v>
      </c>
      <c r="AO22" s="233">
        <f>SUMIF('All 531A Disbursements'!$F:$F,AN22,'All 531A Disbursements'!$G:$G)</f>
        <v>706639.06</v>
      </c>
      <c r="AP22" s="233" t="str">
        <f t="shared" ref="AP22" si="495">$B22&amp;AQ$1</f>
        <v>2105044593</v>
      </c>
      <c r="AQ22" s="233">
        <f>SUMIF('All 531A Disbursements'!$F:$F,AP22,'All 531A Disbursements'!$G:$G)</f>
        <v>0</v>
      </c>
      <c r="AR22" s="233" t="str">
        <f t="shared" ref="AR22" si="496">$B22&amp;AS$1</f>
        <v>2105044621</v>
      </c>
      <c r="AS22" s="233">
        <f>SUMIF('All 531A Disbursements'!$F:$F,AR22,'All 531A Disbursements'!$G:$G)</f>
        <v>0</v>
      </c>
      <c r="AT22" s="233" t="str">
        <f t="shared" ref="AT22" si="497">$B22&amp;AU$1</f>
        <v>2105044652</v>
      </c>
      <c r="AU22" s="233">
        <f>SUMIF('All 531A Disbursements'!$F:$F,AT22,'All 531A Disbursements'!$G:$G)</f>
        <v>0</v>
      </c>
      <c r="AV22" s="233" t="str">
        <f t="shared" ref="AV22" si="498">$B22&amp;AW$1</f>
        <v>2105044682</v>
      </c>
      <c r="AW22" s="233">
        <f>SUMIF('All 531A Disbursements'!$F:$F,AV22,'All 531A Disbursements'!$G:$G)</f>
        <v>0</v>
      </c>
      <c r="AX22" s="233" t="str">
        <f t="shared" ref="AX22" si="499">$B22&amp;AY$1</f>
        <v>2105044713</v>
      </c>
      <c r="AY22" s="233">
        <f>SUMIF('All 531A Disbursements'!$F:$F,AX22,'All 531A Disbursements'!$G:$G)</f>
        <v>0</v>
      </c>
      <c r="AZ22" s="233" t="str">
        <f t="shared" ref="AZ22" si="500">$B22&amp;BA$1</f>
        <v>2105044743</v>
      </c>
      <c r="BA22" s="233">
        <f>SUMIF('All 531A Disbursements'!$F:$F,AZ22,'All 531A Disbursements'!$G:$G)</f>
        <v>0</v>
      </c>
      <c r="BB22" s="233" t="str">
        <f t="shared" ref="BB22" si="501">$B22&amp;BC$1</f>
        <v>2105044774</v>
      </c>
      <c r="BC22" s="233">
        <f>SUMIF('All 531A Disbursements'!$F:$F,BB22,'All 531A Disbursements'!$G:$G)</f>
        <v>0</v>
      </c>
      <c r="BD22" s="233" t="str">
        <f t="shared" ref="BD22" si="502">$B22&amp;BE$1</f>
        <v>2105044805</v>
      </c>
      <c r="BE22" s="233">
        <f>SUMIF('All 531A Disbursements'!$F:$F,BD22,'All 531A Disbursements'!$G:$G)</f>
        <v>0</v>
      </c>
      <c r="BF22" s="233" t="str">
        <f t="shared" ref="BF22" si="503">$B22&amp;BG$1</f>
        <v>2105044835</v>
      </c>
      <c r="BG22" s="233">
        <f>SUMIF('All 531A Disbursements'!$F:$F,BF22,'All 531A Disbursements'!$G:$G)</f>
        <v>0</v>
      </c>
      <c r="BH22" s="233" t="str">
        <f t="shared" ref="BH22" si="504">$B22&amp;BI$1</f>
        <v>2105044866</v>
      </c>
      <c r="BI22" s="233">
        <f>SUMIF('All 531A Disbursements'!$F:$F,BH22,'All 531A Disbursements'!$G:$G)</f>
        <v>0</v>
      </c>
      <c r="BJ22" s="233" t="str">
        <f t="shared" ref="BJ22" si="505">$B22&amp;BK$1</f>
        <v>2105044896</v>
      </c>
      <c r="BK22" s="233">
        <f>SUMIF('All 531A Disbursements'!$F:$F,BJ22,'All 531A Disbursements'!$G:$G)</f>
        <v>0</v>
      </c>
      <c r="BL22" s="233">
        <f t="shared" si="1"/>
        <v>5628144</v>
      </c>
      <c r="BM22" s="233">
        <f t="shared" si="2"/>
        <v>0</v>
      </c>
      <c r="BN22" s="233">
        <f t="shared" si="30"/>
        <v>0</v>
      </c>
      <c r="BO22" s="222"/>
    </row>
    <row r="23" spans="1:67" x14ac:dyDescent="0.2">
      <c r="A23" s="227" t="s">
        <v>14</v>
      </c>
      <c r="B23" s="228" t="s">
        <v>105</v>
      </c>
      <c r="C23" s="227" t="s">
        <v>106</v>
      </c>
      <c r="D23" s="229">
        <f>Recon!D23</f>
        <v>789007</v>
      </c>
      <c r="E23" s="229">
        <v>0</v>
      </c>
      <c r="F23" s="229">
        <f t="shared" si="3"/>
        <v>789007</v>
      </c>
      <c r="G23" s="229">
        <f>-SUMIF('All 531A Disbursements'!A:A,Recon!A:A,'All 531A Disbursements'!G:G)</f>
        <v>-788207.04</v>
      </c>
      <c r="H23" s="229" t="str">
        <f t="shared" si="0"/>
        <v>2106044075</v>
      </c>
      <c r="I23" s="229">
        <f>SUMIF('All 531A Disbursements'!$F:$F,H23,'All 531A Disbursements'!$G:$G)</f>
        <v>0</v>
      </c>
      <c r="J23" s="229" t="str">
        <f t="shared" si="4"/>
        <v>2106044105</v>
      </c>
      <c r="K23" s="229">
        <f>SUMIF('All 531A Disbursements'!$F:$F,J23,'All 531A Disbursements'!$G:$G)</f>
        <v>0</v>
      </c>
      <c r="L23" s="229" t="str">
        <f t="shared" ref="L23" si="506">$B23&amp;M$1</f>
        <v>2106044136</v>
      </c>
      <c r="M23" s="229">
        <f>SUMIF('All 531A Disbursements'!$F:$F,L23,'All 531A Disbursements'!$G:$G)</f>
        <v>0</v>
      </c>
      <c r="N23" s="229" t="str">
        <f t="shared" ref="N23" si="507">$B23&amp;O$1</f>
        <v>2106044166</v>
      </c>
      <c r="O23" s="229">
        <f>SUMIF('All 531A Disbursements'!$F:$F,N23,'All 531A Disbursements'!$G:$G)</f>
        <v>0</v>
      </c>
      <c r="P23" s="229" t="str">
        <f t="shared" ref="P23" si="508">$B23&amp;Q$1</f>
        <v>2106044197</v>
      </c>
      <c r="Q23" s="229">
        <f>SUMIF('All 531A Disbursements'!$F:$F,P23,'All 531A Disbursements'!$G:$G)</f>
        <v>0</v>
      </c>
      <c r="R23" s="229" t="str">
        <f t="shared" ref="R23" si="509">$B23&amp;S$1</f>
        <v>2106044228</v>
      </c>
      <c r="S23" s="229">
        <f>SUMIF('All 531A Disbursements'!$F:$F,R23,'All 531A Disbursements'!$G:$G)</f>
        <v>0</v>
      </c>
      <c r="T23" s="229" t="str">
        <f t="shared" ref="T23" si="510">$B23&amp;U$1</f>
        <v>2106044256</v>
      </c>
      <c r="U23" s="229">
        <f>SUMIF('All 531A Disbursements'!$F:$F,T23,'All 531A Disbursements'!$G:$G)</f>
        <v>0</v>
      </c>
      <c r="V23" s="229" t="str">
        <f t="shared" ref="V23" si="511">$B23&amp;W$1</f>
        <v>2106044287</v>
      </c>
      <c r="W23" s="229">
        <f>SUMIF('All 531A Disbursements'!$F:$F,V23,'All 531A Disbursements'!$G:$G)</f>
        <v>460254</v>
      </c>
      <c r="X23" s="229" t="str">
        <f t="shared" ref="X23" si="512">$B23&amp;Y$1</f>
        <v>2106044317</v>
      </c>
      <c r="Y23" s="229">
        <f>SUMIF('All 531A Disbursements'!$F:$F,X23,'All 531A Disbursements'!$G:$G)</f>
        <v>0</v>
      </c>
      <c r="Z23" s="229" t="str">
        <f t="shared" ref="Z23" si="513">$B23&amp;AA$1</f>
        <v>2106044348</v>
      </c>
      <c r="AA23" s="229">
        <f>SUMIF('All 531A Disbursements'!$F:$F,Z23,'All 531A Disbursements'!$G:$G)</f>
        <v>131500</v>
      </c>
      <c r="AB23" s="229" t="str">
        <f t="shared" ref="AB23" si="514">$B23&amp;AC$1</f>
        <v>2106044378</v>
      </c>
      <c r="AC23" s="229">
        <f>SUMIF('All 531A Disbursements'!$F:$F,AB23,'All 531A Disbursements'!$G:$G)</f>
        <v>0</v>
      </c>
      <c r="AD23" s="229" t="str">
        <f t="shared" ref="AD23" si="515">$B23&amp;AE$1</f>
        <v>2106044409</v>
      </c>
      <c r="AE23" s="229">
        <f>SUMIF('All 531A Disbursements'!$F:$F,AD23,'All 531A Disbursements'!$G:$G)</f>
        <v>0</v>
      </c>
      <c r="AF23" s="229" t="str">
        <f t="shared" ref="AF23" si="516">$B23&amp;AG$1</f>
        <v>2106044440</v>
      </c>
      <c r="AG23" s="229">
        <f>SUMIF('All 531A Disbursements'!$F:$F,AF23,'All 531A Disbursements'!$G:$G)</f>
        <v>0</v>
      </c>
      <c r="AH23" s="229" t="str">
        <f t="shared" ref="AH23" si="517">$B23&amp;AI$1</f>
        <v>2106044470</v>
      </c>
      <c r="AI23" s="229">
        <f>SUMIF('All 531A Disbursements'!$F:$F,AH23,'All 531A Disbursements'!$G:$G)</f>
        <v>196453.04</v>
      </c>
      <c r="AJ23" s="229" t="str">
        <f t="shared" ref="AJ23" si="518">$B23&amp;AK$1</f>
        <v>2106044501</v>
      </c>
      <c r="AK23" s="229">
        <f>SUMIF('All 531A Disbursements'!$F:$F,AJ23,'All 531A Disbursements'!$G:$G)</f>
        <v>0</v>
      </c>
      <c r="AL23" s="229" t="str">
        <f t="shared" ref="AL23:AN23" si="519">$B23&amp;AM$1</f>
        <v>2106044531</v>
      </c>
      <c r="AM23" s="229">
        <f>SUMIF('All 531A Disbursements'!$F:$F,AL23,'All 531A Disbursements'!$G:$G)</f>
        <v>0</v>
      </c>
      <c r="AN23" s="229" t="str">
        <f t="shared" si="519"/>
        <v>2106044562</v>
      </c>
      <c r="AO23" s="229">
        <f>SUMIF('All 531A Disbursements'!$F:$F,AN23,'All 531A Disbursements'!$G:$G)</f>
        <v>0</v>
      </c>
      <c r="AP23" s="229" t="str">
        <f t="shared" ref="AP23" si="520">$B23&amp;AQ$1</f>
        <v>2106044593</v>
      </c>
      <c r="AQ23" s="229">
        <f>SUMIF('All 531A Disbursements'!$F:$F,AP23,'All 531A Disbursements'!$G:$G)</f>
        <v>0</v>
      </c>
      <c r="AR23" s="229" t="str">
        <f t="shared" ref="AR23" si="521">$B23&amp;AS$1</f>
        <v>2106044621</v>
      </c>
      <c r="AS23" s="229">
        <f>SUMIF('All 531A Disbursements'!$F:$F,AR23,'All 531A Disbursements'!$G:$G)</f>
        <v>0</v>
      </c>
      <c r="AT23" s="229" t="str">
        <f t="shared" ref="AT23" si="522">$B23&amp;AU$1</f>
        <v>2106044652</v>
      </c>
      <c r="AU23" s="229">
        <f>SUMIF('All 531A Disbursements'!$F:$F,AT23,'All 531A Disbursements'!$G:$G)</f>
        <v>0</v>
      </c>
      <c r="AV23" s="229" t="str">
        <f t="shared" ref="AV23" si="523">$B23&amp;AW$1</f>
        <v>2106044682</v>
      </c>
      <c r="AW23" s="229">
        <f>SUMIF('All 531A Disbursements'!$F:$F,AV23,'All 531A Disbursements'!$G:$G)</f>
        <v>0</v>
      </c>
      <c r="AX23" s="229" t="str">
        <f t="shared" ref="AX23" si="524">$B23&amp;AY$1</f>
        <v>2106044713</v>
      </c>
      <c r="AY23" s="229">
        <f>SUMIF('All 531A Disbursements'!$F:$F,AX23,'All 531A Disbursements'!$G:$G)</f>
        <v>0</v>
      </c>
      <c r="AZ23" s="229" t="str">
        <f t="shared" ref="AZ23" si="525">$B23&amp;BA$1</f>
        <v>2106044743</v>
      </c>
      <c r="BA23" s="229">
        <f>SUMIF('All 531A Disbursements'!$F:$F,AZ23,'All 531A Disbursements'!$G:$G)</f>
        <v>0</v>
      </c>
      <c r="BB23" s="229" t="str">
        <f t="shared" ref="BB23" si="526">$B23&amp;BC$1</f>
        <v>2106044774</v>
      </c>
      <c r="BC23" s="229">
        <f>SUMIF('All 531A Disbursements'!$F:$F,BB23,'All 531A Disbursements'!$G:$G)</f>
        <v>0</v>
      </c>
      <c r="BD23" s="229" t="str">
        <f t="shared" ref="BD23" si="527">$B23&amp;BE$1</f>
        <v>2106044805</v>
      </c>
      <c r="BE23" s="229">
        <f>SUMIF('All 531A Disbursements'!$F:$F,BD23,'All 531A Disbursements'!$G:$G)</f>
        <v>0</v>
      </c>
      <c r="BF23" s="229" t="str">
        <f t="shared" ref="BF23" si="528">$B23&amp;BG$1</f>
        <v>2106044835</v>
      </c>
      <c r="BG23" s="229">
        <f>SUMIF('All 531A Disbursements'!$F:$F,BF23,'All 531A Disbursements'!$G:$G)</f>
        <v>0</v>
      </c>
      <c r="BH23" s="229" t="str">
        <f t="shared" ref="BH23" si="529">$B23&amp;BI$1</f>
        <v>2106044866</v>
      </c>
      <c r="BI23" s="229">
        <f>SUMIF('All 531A Disbursements'!$F:$F,BH23,'All 531A Disbursements'!$G:$G)</f>
        <v>0</v>
      </c>
      <c r="BJ23" s="229" t="str">
        <f t="shared" ref="BJ23" si="530">$B23&amp;BK$1</f>
        <v>2106044896</v>
      </c>
      <c r="BK23" s="229">
        <f>SUMIF('All 531A Disbursements'!$F:$F,BJ23,'All 531A Disbursements'!$G:$G)</f>
        <v>0</v>
      </c>
      <c r="BL23" s="229">
        <f t="shared" si="1"/>
        <v>788207.04</v>
      </c>
      <c r="BM23" s="229">
        <f t="shared" si="2"/>
        <v>799.95999999996275</v>
      </c>
      <c r="BN23" s="230">
        <f t="shared" si="30"/>
        <v>799.95999999996275</v>
      </c>
    </row>
    <row r="24" spans="1:67" s="226" customFormat="1" x14ac:dyDescent="0.2">
      <c r="A24" s="231" t="s">
        <v>5</v>
      </c>
      <c r="B24" s="232" t="s">
        <v>107</v>
      </c>
      <c r="C24" s="231" t="s">
        <v>108</v>
      </c>
      <c r="D24" s="233">
        <f>Recon!D24</f>
        <v>3788470</v>
      </c>
      <c r="E24" s="233">
        <v>0</v>
      </c>
      <c r="F24" s="233">
        <f t="shared" si="3"/>
        <v>3788470</v>
      </c>
      <c r="G24" s="233">
        <f>-SUMIF('All 531A Disbursements'!A:A,Recon!A:A,'All 531A Disbursements'!G:G)</f>
        <v>-3788470</v>
      </c>
      <c r="H24" s="233" t="str">
        <f t="shared" si="0"/>
        <v>2108044075</v>
      </c>
      <c r="I24" s="233">
        <f>SUMIF('All 531A Disbursements'!$F:$F,H24,'All 531A Disbursements'!$G:$G)</f>
        <v>0</v>
      </c>
      <c r="J24" s="233" t="str">
        <f t="shared" si="4"/>
        <v>2108044105</v>
      </c>
      <c r="K24" s="233">
        <f>SUMIF('All 531A Disbursements'!$F:$F,J24,'All 531A Disbursements'!$G:$G)</f>
        <v>0</v>
      </c>
      <c r="L24" s="233" t="str">
        <f t="shared" ref="L24" si="531">$B24&amp;M$1</f>
        <v>2108044136</v>
      </c>
      <c r="M24" s="233">
        <f>SUMIF('All 531A Disbursements'!$F:$F,L24,'All 531A Disbursements'!$G:$G)</f>
        <v>0</v>
      </c>
      <c r="N24" s="233" t="str">
        <f t="shared" ref="N24" si="532">$B24&amp;O$1</f>
        <v>2108044166</v>
      </c>
      <c r="O24" s="233">
        <f>SUMIF('All 531A Disbursements'!$F:$F,N24,'All 531A Disbursements'!$G:$G)</f>
        <v>0</v>
      </c>
      <c r="P24" s="233" t="str">
        <f t="shared" ref="P24" si="533">$B24&amp;Q$1</f>
        <v>2108044197</v>
      </c>
      <c r="Q24" s="233">
        <f>SUMIF('All 531A Disbursements'!$F:$F,P24,'All 531A Disbursements'!$G:$G)</f>
        <v>221914.7</v>
      </c>
      <c r="R24" s="233" t="str">
        <f t="shared" ref="R24" si="534">$B24&amp;S$1</f>
        <v>2108044228</v>
      </c>
      <c r="S24" s="233">
        <f>SUMIF('All 531A Disbursements'!$F:$F,R24,'All 531A Disbursements'!$G:$G)</f>
        <v>279748.21999999997</v>
      </c>
      <c r="T24" s="233" t="str">
        <f t="shared" ref="T24" si="535">$B24&amp;U$1</f>
        <v>2108044256</v>
      </c>
      <c r="U24" s="233">
        <f>SUMIF('All 531A Disbursements'!$F:$F,T24,'All 531A Disbursements'!$G:$G)</f>
        <v>565779.24</v>
      </c>
      <c r="V24" s="233" t="str">
        <f t="shared" ref="V24" si="536">$B24&amp;W$1</f>
        <v>2108044287</v>
      </c>
      <c r="W24" s="233">
        <f>SUMIF('All 531A Disbursements'!$F:$F,V24,'All 531A Disbursements'!$G:$G)</f>
        <v>0</v>
      </c>
      <c r="X24" s="233" t="str">
        <f t="shared" ref="X24" si="537">$B24&amp;Y$1</f>
        <v>2108044317</v>
      </c>
      <c r="Y24" s="233">
        <f>SUMIF('All 531A Disbursements'!$F:$F,X24,'All 531A Disbursements'!$G:$G)</f>
        <v>574347.55000000005</v>
      </c>
      <c r="Z24" s="233" t="str">
        <f t="shared" ref="Z24" si="538">$B24&amp;AA$1</f>
        <v>2108044348</v>
      </c>
      <c r="AA24" s="233">
        <f>SUMIF('All 531A Disbursements'!$F:$F,Z24,'All 531A Disbursements'!$G:$G)</f>
        <v>285862.49</v>
      </c>
      <c r="AB24" s="233" t="str">
        <f t="shared" ref="AB24" si="539">$B24&amp;AC$1</f>
        <v>2108044378</v>
      </c>
      <c r="AC24" s="233">
        <f>SUMIF('All 531A Disbursements'!$F:$F,AB24,'All 531A Disbursements'!$G:$G)</f>
        <v>307001.65999999997</v>
      </c>
      <c r="AD24" s="233" t="str">
        <f t="shared" ref="AD24" si="540">$B24&amp;AE$1</f>
        <v>2108044409</v>
      </c>
      <c r="AE24" s="233">
        <f>SUMIF('All 531A Disbursements'!$F:$F,AD24,'All 531A Disbursements'!$G:$G)</f>
        <v>244832.14</v>
      </c>
      <c r="AF24" s="233" t="str">
        <f t="shared" ref="AF24" si="541">$B24&amp;AG$1</f>
        <v>2108044440</v>
      </c>
      <c r="AG24" s="233">
        <f>SUMIF('All 531A Disbursements'!$F:$F,AF24,'All 531A Disbursements'!$G:$G)</f>
        <v>682</v>
      </c>
      <c r="AH24" s="233" t="str">
        <f t="shared" ref="AH24" si="542">$B24&amp;AI$1</f>
        <v>2108044470</v>
      </c>
      <c r="AI24" s="233">
        <f>SUMIF('All 531A Disbursements'!$F:$F,AH24,'All 531A Disbursements'!$G:$G)</f>
        <v>0</v>
      </c>
      <c r="AJ24" s="233" t="str">
        <f t="shared" ref="AJ24" si="543">$B24&amp;AK$1</f>
        <v>2108044501</v>
      </c>
      <c r="AK24" s="233">
        <f>SUMIF('All 531A Disbursements'!$F:$F,AJ24,'All 531A Disbursements'!$G:$G)</f>
        <v>991907.39</v>
      </c>
      <c r="AL24" s="233" t="str">
        <f t="shared" ref="AL24:AN24" si="544">$B24&amp;AM$1</f>
        <v>2108044531</v>
      </c>
      <c r="AM24" s="233">
        <f>SUMIF('All 531A Disbursements'!$F:$F,AL24,'All 531A Disbursements'!$G:$G)</f>
        <v>0</v>
      </c>
      <c r="AN24" s="233" t="str">
        <f t="shared" si="544"/>
        <v>2108044562</v>
      </c>
      <c r="AO24" s="233">
        <f>SUMIF('All 531A Disbursements'!$F:$F,AN24,'All 531A Disbursements'!$G:$G)</f>
        <v>303123.59000000003</v>
      </c>
      <c r="AP24" s="233" t="str">
        <f t="shared" ref="AP24" si="545">$B24&amp;AQ$1</f>
        <v>2108044593</v>
      </c>
      <c r="AQ24" s="233">
        <f>SUMIF('All 531A Disbursements'!$F:$F,AP24,'All 531A Disbursements'!$G:$G)</f>
        <v>13271.02</v>
      </c>
      <c r="AR24" s="233" t="str">
        <f t="shared" ref="AR24" si="546">$B24&amp;AS$1</f>
        <v>2108044621</v>
      </c>
      <c r="AS24" s="233">
        <f>SUMIF('All 531A Disbursements'!$F:$F,AR24,'All 531A Disbursements'!$G:$G)</f>
        <v>0</v>
      </c>
      <c r="AT24" s="233" t="str">
        <f t="shared" ref="AT24" si="547">$B24&amp;AU$1</f>
        <v>2108044652</v>
      </c>
      <c r="AU24" s="233">
        <f>SUMIF('All 531A Disbursements'!$F:$F,AT24,'All 531A Disbursements'!$G:$G)</f>
        <v>0</v>
      </c>
      <c r="AV24" s="233" t="str">
        <f t="shared" ref="AV24" si="548">$B24&amp;AW$1</f>
        <v>2108044682</v>
      </c>
      <c r="AW24" s="233">
        <f>SUMIF('All 531A Disbursements'!$F:$F,AV24,'All 531A Disbursements'!$G:$G)</f>
        <v>0</v>
      </c>
      <c r="AX24" s="233" t="str">
        <f t="shared" ref="AX24" si="549">$B24&amp;AY$1</f>
        <v>2108044713</v>
      </c>
      <c r="AY24" s="233">
        <f>SUMIF('All 531A Disbursements'!$F:$F,AX24,'All 531A Disbursements'!$G:$G)</f>
        <v>0</v>
      </c>
      <c r="AZ24" s="233" t="str">
        <f t="shared" ref="AZ24" si="550">$B24&amp;BA$1</f>
        <v>2108044743</v>
      </c>
      <c r="BA24" s="233">
        <f>SUMIF('All 531A Disbursements'!$F:$F,AZ24,'All 531A Disbursements'!$G:$G)</f>
        <v>0</v>
      </c>
      <c r="BB24" s="233" t="str">
        <f t="shared" ref="BB24" si="551">$B24&amp;BC$1</f>
        <v>2108044774</v>
      </c>
      <c r="BC24" s="233">
        <f>SUMIF('All 531A Disbursements'!$F:$F,BB24,'All 531A Disbursements'!$G:$G)</f>
        <v>0</v>
      </c>
      <c r="BD24" s="233" t="str">
        <f t="shared" ref="BD24" si="552">$B24&amp;BE$1</f>
        <v>2108044805</v>
      </c>
      <c r="BE24" s="233">
        <f>SUMIF('All 531A Disbursements'!$F:$F,BD24,'All 531A Disbursements'!$G:$G)</f>
        <v>0</v>
      </c>
      <c r="BF24" s="233" t="str">
        <f t="shared" ref="BF24" si="553">$B24&amp;BG$1</f>
        <v>2108044835</v>
      </c>
      <c r="BG24" s="233">
        <f>SUMIF('All 531A Disbursements'!$F:$F,BF24,'All 531A Disbursements'!$G:$G)</f>
        <v>0</v>
      </c>
      <c r="BH24" s="233" t="str">
        <f t="shared" ref="BH24" si="554">$B24&amp;BI$1</f>
        <v>2108044866</v>
      </c>
      <c r="BI24" s="233">
        <f>SUMIF('All 531A Disbursements'!$F:$F,BH24,'All 531A Disbursements'!$G:$G)</f>
        <v>0</v>
      </c>
      <c r="BJ24" s="233" t="str">
        <f t="shared" ref="BJ24" si="555">$B24&amp;BK$1</f>
        <v>2108044896</v>
      </c>
      <c r="BK24" s="233">
        <f>SUMIF('All 531A Disbursements'!$F:$F,BJ24,'All 531A Disbursements'!$G:$G)</f>
        <v>0</v>
      </c>
      <c r="BL24" s="233">
        <f t="shared" si="1"/>
        <v>3788470</v>
      </c>
      <c r="BM24" s="233">
        <f t="shared" si="2"/>
        <v>0</v>
      </c>
      <c r="BN24" s="233">
        <f t="shared" si="30"/>
        <v>0</v>
      </c>
      <c r="BO24" s="222"/>
    </row>
    <row r="25" spans="1:67" x14ac:dyDescent="0.2">
      <c r="A25" s="227" t="s">
        <v>30</v>
      </c>
      <c r="B25" s="228" t="s">
        <v>109</v>
      </c>
      <c r="C25" s="227" t="s">
        <v>110</v>
      </c>
      <c r="D25" s="229">
        <f>Recon!D25</f>
        <v>1033265</v>
      </c>
      <c r="E25" s="229">
        <v>0</v>
      </c>
      <c r="F25" s="229">
        <f t="shared" si="3"/>
        <v>1033265</v>
      </c>
      <c r="G25" s="229">
        <f>-SUMIF('All 531A Disbursements'!A:A,Recon!A:A,'All 531A Disbursements'!G:G)</f>
        <v>-1033264.9999999999</v>
      </c>
      <c r="H25" s="229" t="str">
        <f t="shared" si="0"/>
        <v>2108544075</v>
      </c>
      <c r="I25" s="229">
        <f>SUMIF('All 531A Disbursements'!$F:$F,H25,'All 531A Disbursements'!$G:$G)</f>
        <v>0</v>
      </c>
      <c r="J25" s="229" t="str">
        <f t="shared" si="4"/>
        <v>2108544105</v>
      </c>
      <c r="K25" s="229">
        <f>SUMIF('All 531A Disbursements'!$F:$F,J25,'All 531A Disbursements'!$G:$G)</f>
        <v>0</v>
      </c>
      <c r="L25" s="229" t="str">
        <f t="shared" ref="L25" si="556">$B25&amp;M$1</f>
        <v>2108544136</v>
      </c>
      <c r="M25" s="229">
        <f>SUMIF('All 531A Disbursements'!$F:$F,L25,'All 531A Disbursements'!$G:$G)</f>
        <v>0</v>
      </c>
      <c r="N25" s="229" t="str">
        <f t="shared" ref="N25" si="557">$B25&amp;O$1</f>
        <v>2108544166</v>
      </c>
      <c r="O25" s="229">
        <f>SUMIF('All 531A Disbursements'!$F:$F,N25,'All 531A Disbursements'!$G:$G)</f>
        <v>0</v>
      </c>
      <c r="P25" s="229" t="str">
        <f t="shared" ref="P25" si="558">$B25&amp;Q$1</f>
        <v>2108544197</v>
      </c>
      <c r="Q25" s="229">
        <f>SUMIF('All 531A Disbursements'!$F:$F,P25,'All 531A Disbursements'!$G:$G)</f>
        <v>0</v>
      </c>
      <c r="R25" s="229" t="str">
        <f t="shared" ref="R25" si="559">$B25&amp;S$1</f>
        <v>2108544228</v>
      </c>
      <c r="S25" s="229">
        <f>SUMIF('All 531A Disbursements'!$F:$F,R25,'All 531A Disbursements'!$G:$G)</f>
        <v>0</v>
      </c>
      <c r="T25" s="229" t="str">
        <f t="shared" ref="T25" si="560">$B25&amp;U$1</f>
        <v>2108544256</v>
      </c>
      <c r="U25" s="229">
        <f>SUMIF('All 531A Disbursements'!$F:$F,T25,'All 531A Disbursements'!$G:$G)</f>
        <v>0</v>
      </c>
      <c r="V25" s="229" t="str">
        <f t="shared" ref="V25" si="561">$B25&amp;W$1</f>
        <v>2108544287</v>
      </c>
      <c r="W25" s="229">
        <f>SUMIF('All 531A Disbursements'!$F:$F,V25,'All 531A Disbursements'!$G:$G)</f>
        <v>0</v>
      </c>
      <c r="X25" s="229" t="str">
        <f t="shared" ref="X25" si="562">$B25&amp;Y$1</f>
        <v>2108544317</v>
      </c>
      <c r="Y25" s="229">
        <f>SUMIF('All 531A Disbursements'!$F:$F,X25,'All 531A Disbursements'!$G:$G)</f>
        <v>693219.71</v>
      </c>
      <c r="Z25" s="229" t="str">
        <f t="shared" ref="Z25" si="563">$B25&amp;AA$1</f>
        <v>2108544348</v>
      </c>
      <c r="AA25" s="229">
        <f>SUMIF('All 531A Disbursements'!$F:$F,Z25,'All 531A Disbursements'!$G:$G)</f>
        <v>81475.58</v>
      </c>
      <c r="AB25" s="229" t="str">
        <f t="shared" ref="AB25" si="564">$B25&amp;AC$1</f>
        <v>2108544378</v>
      </c>
      <c r="AC25" s="229">
        <f>SUMIF('All 531A Disbursements'!$F:$F,AB25,'All 531A Disbursements'!$G:$G)</f>
        <v>0</v>
      </c>
      <c r="AD25" s="229" t="str">
        <f t="shared" ref="AD25" si="565">$B25&amp;AE$1</f>
        <v>2108544409</v>
      </c>
      <c r="AE25" s="229">
        <f>SUMIF('All 531A Disbursements'!$F:$F,AD25,'All 531A Disbursements'!$G:$G)</f>
        <v>0</v>
      </c>
      <c r="AF25" s="229" t="str">
        <f t="shared" ref="AF25" si="566">$B25&amp;AG$1</f>
        <v>2108544440</v>
      </c>
      <c r="AG25" s="229">
        <f>SUMIF('All 531A Disbursements'!$F:$F,AF25,'All 531A Disbursements'!$G:$G)</f>
        <v>0</v>
      </c>
      <c r="AH25" s="229" t="str">
        <f t="shared" ref="AH25" si="567">$B25&amp;AI$1</f>
        <v>2108544470</v>
      </c>
      <c r="AI25" s="229">
        <f>SUMIF('All 531A Disbursements'!$F:$F,AH25,'All 531A Disbursements'!$G:$G)</f>
        <v>0</v>
      </c>
      <c r="AJ25" s="229" t="str">
        <f t="shared" ref="AJ25" si="568">$B25&amp;AK$1</f>
        <v>2108544501</v>
      </c>
      <c r="AK25" s="229">
        <f>SUMIF('All 531A Disbursements'!$F:$F,AJ25,'All 531A Disbursements'!$G:$G)</f>
        <v>0</v>
      </c>
      <c r="AL25" s="229" t="str">
        <f t="shared" ref="AL25:AN25" si="569">$B25&amp;AM$1</f>
        <v>2108544531</v>
      </c>
      <c r="AM25" s="229">
        <f>SUMIF('All 531A Disbursements'!$F:$F,AL25,'All 531A Disbursements'!$G:$G)</f>
        <v>0</v>
      </c>
      <c r="AN25" s="229" t="str">
        <f t="shared" si="569"/>
        <v>2108544562</v>
      </c>
      <c r="AO25" s="229">
        <f>SUMIF('All 531A Disbursements'!$F:$F,AN25,'All 531A Disbursements'!$G:$G)</f>
        <v>0</v>
      </c>
      <c r="AP25" s="229" t="str">
        <f t="shared" ref="AP25" si="570">$B25&amp;AQ$1</f>
        <v>2108544593</v>
      </c>
      <c r="AQ25" s="229">
        <f>SUMIF('All 531A Disbursements'!$F:$F,AP25,'All 531A Disbursements'!$G:$G)</f>
        <v>0</v>
      </c>
      <c r="AR25" s="229" t="str">
        <f t="shared" ref="AR25" si="571">$B25&amp;AS$1</f>
        <v>2108544621</v>
      </c>
      <c r="AS25" s="229">
        <f>SUMIF('All 531A Disbursements'!$F:$F,AR25,'All 531A Disbursements'!$G:$G)</f>
        <v>0</v>
      </c>
      <c r="AT25" s="229" t="str">
        <f t="shared" ref="AT25" si="572">$B25&amp;AU$1</f>
        <v>2108544652</v>
      </c>
      <c r="AU25" s="229">
        <f>SUMIF('All 531A Disbursements'!$F:$F,AT25,'All 531A Disbursements'!$G:$G)</f>
        <v>258569.71000000002</v>
      </c>
      <c r="AV25" s="229" t="str">
        <f t="shared" ref="AV25" si="573">$B25&amp;AW$1</f>
        <v>2108544682</v>
      </c>
      <c r="AW25" s="229">
        <f>SUMIF('All 531A Disbursements'!$F:$F,AV25,'All 531A Disbursements'!$G:$G)</f>
        <v>0</v>
      </c>
      <c r="AX25" s="229" t="str">
        <f t="shared" ref="AX25" si="574">$B25&amp;AY$1</f>
        <v>2108544713</v>
      </c>
      <c r="AY25" s="229">
        <f>SUMIF('All 531A Disbursements'!$F:$F,AX25,'All 531A Disbursements'!$G:$G)</f>
        <v>0</v>
      </c>
      <c r="AZ25" s="229" t="str">
        <f t="shared" ref="AZ25" si="575">$B25&amp;BA$1</f>
        <v>2108544743</v>
      </c>
      <c r="BA25" s="229">
        <f>SUMIF('All 531A Disbursements'!$F:$F,AZ25,'All 531A Disbursements'!$G:$G)</f>
        <v>0</v>
      </c>
      <c r="BB25" s="229" t="str">
        <f t="shared" ref="BB25" si="576">$B25&amp;BC$1</f>
        <v>2108544774</v>
      </c>
      <c r="BC25" s="229">
        <f>SUMIF('All 531A Disbursements'!$F:$F,BB25,'All 531A Disbursements'!$G:$G)</f>
        <v>0</v>
      </c>
      <c r="BD25" s="229" t="str">
        <f t="shared" ref="BD25" si="577">$B25&amp;BE$1</f>
        <v>2108544805</v>
      </c>
      <c r="BE25" s="229">
        <f>SUMIF('All 531A Disbursements'!$F:$F,BD25,'All 531A Disbursements'!$G:$G)</f>
        <v>0</v>
      </c>
      <c r="BF25" s="229" t="str">
        <f t="shared" ref="BF25" si="578">$B25&amp;BG$1</f>
        <v>2108544835</v>
      </c>
      <c r="BG25" s="229">
        <f>SUMIF('All 531A Disbursements'!$F:$F,BF25,'All 531A Disbursements'!$G:$G)</f>
        <v>0</v>
      </c>
      <c r="BH25" s="229" t="str">
        <f t="shared" ref="BH25" si="579">$B25&amp;BI$1</f>
        <v>2108544866</v>
      </c>
      <c r="BI25" s="229">
        <f>SUMIF('All 531A Disbursements'!$F:$F,BH25,'All 531A Disbursements'!$G:$G)</f>
        <v>0</v>
      </c>
      <c r="BJ25" s="229" t="str">
        <f t="shared" ref="BJ25" si="580">$B25&amp;BK$1</f>
        <v>2108544896</v>
      </c>
      <c r="BK25" s="229">
        <f>SUMIF('All 531A Disbursements'!$F:$F,BJ25,'All 531A Disbursements'!$G:$G)</f>
        <v>0</v>
      </c>
      <c r="BL25" s="229">
        <f t="shared" si="1"/>
        <v>1033265</v>
      </c>
      <c r="BM25" s="229">
        <f t="shared" si="2"/>
        <v>0</v>
      </c>
      <c r="BN25" s="230">
        <f t="shared" si="30"/>
        <v>0</v>
      </c>
    </row>
    <row r="26" spans="1:67" s="226" customFormat="1" x14ac:dyDescent="0.2">
      <c r="A26" s="231" t="s">
        <v>22</v>
      </c>
      <c r="B26" s="232" t="s">
        <v>111</v>
      </c>
      <c r="C26" s="231" t="s">
        <v>112</v>
      </c>
      <c r="D26" s="233">
        <f>Recon!D26</f>
        <v>3421631</v>
      </c>
      <c r="E26" s="233">
        <v>0</v>
      </c>
      <c r="F26" s="233">
        <f t="shared" si="3"/>
        <v>3421631</v>
      </c>
      <c r="G26" s="233">
        <f>-SUMIF('All 531A Disbursements'!A:A,Recon!A:A,'All 531A Disbursements'!G:G)</f>
        <v>-3421631</v>
      </c>
      <c r="H26" s="233" t="str">
        <f t="shared" si="0"/>
        <v>2109044075</v>
      </c>
      <c r="I26" s="233">
        <f>SUMIF('All 531A Disbursements'!$F:$F,H26,'All 531A Disbursements'!$G:$G)</f>
        <v>0</v>
      </c>
      <c r="J26" s="233" t="str">
        <f t="shared" si="4"/>
        <v>2109044105</v>
      </c>
      <c r="K26" s="233">
        <f>SUMIF('All 531A Disbursements'!$F:$F,J26,'All 531A Disbursements'!$G:$G)</f>
        <v>0</v>
      </c>
      <c r="L26" s="233" t="str">
        <f t="shared" ref="L26" si="581">$B26&amp;M$1</f>
        <v>2109044136</v>
      </c>
      <c r="M26" s="233">
        <f>SUMIF('All 531A Disbursements'!$F:$F,L26,'All 531A Disbursements'!$G:$G)</f>
        <v>0</v>
      </c>
      <c r="N26" s="233" t="str">
        <f t="shared" ref="N26" si="582">$B26&amp;O$1</f>
        <v>2109044166</v>
      </c>
      <c r="O26" s="233">
        <f>SUMIF('All 531A Disbursements'!$F:$F,N26,'All 531A Disbursements'!$G:$G)</f>
        <v>0</v>
      </c>
      <c r="P26" s="233" t="str">
        <f t="shared" ref="P26" si="583">$B26&amp;Q$1</f>
        <v>2109044197</v>
      </c>
      <c r="Q26" s="233">
        <f>SUMIF('All 531A Disbursements'!$F:$F,P26,'All 531A Disbursements'!$G:$G)</f>
        <v>351393</v>
      </c>
      <c r="R26" s="233" t="str">
        <f t="shared" ref="R26" si="584">$B26&amp;S$1</f>
        <v>2109044228</v>
      </c>
      <c r="S26" s="233">
        <f>SUMIF('All 531A Disbursements'!$F:$F,R26,'All 531A Disbursements'!$G:$G)</f>
        <v>0</v>
      </c>
      <c r="T26" s="233" t="str">
        <f t="shared" ref="T26" si="585">$B26&amp;U$1</f>
        <v>2109044256</v>
      </c>
      <c r="U26" s="233">
        <f>SUMIF('All 531A Disbursements'!$F:$F,T26,'All 531A Disbursements'!$G:$G)</f>
        <v>830828</v>
      </c>
      <c r="V26" s="233" t="str">
        <f t="shared" ref="V26" si="586">$B26&amp;W$1</f>
        <v>2109044287</v>
      </c>
      <c r="W26" s="233">
        <f>SUMIF('All 531A Disbursements'!$F:$F,V26,'All 531A Disbursements'!$G:$G)</f>
        <v>284303</v>
      </c>
      <c r="X26" s="233" t="str">
        <f t="shared" ref="X26" si="587">$B26&amp;Y$1</f>
        <v>2109044317</v>
      </c>
      <c r="Y26" s="233">
        <f>SUMIF('All 531A Disbursements'!$F:$F,X26,'All 531A Disbursements'!$G:$G)</f>
        <v>224393</v>
      </c>
      <c r="Z26" s="233" t="str">
        <f t="shared" ref="Z26" si="588">$B26&amp;AA$1</f>
        <v>2109044348</v>
      </c>
      <c r="AA26" s="233">
        <f>SUMIF('All 531A Disbursements'!$F:$F,Z26,'All 531A Disbursements'!$G:$G)</f>
        <v>0</v>
      </c>
      <c r="AB26" s="233" t="str">
        <f t="shared" ref="AB26" si="589">$B26&amp;AC$1</f>
        <v>2109044378</v>
      </c>
      <c r="AC26" s="233">
        <f>SUMIF('All 531A Disbursements'!$F:$F,AB26,'All 531A Disbursements'!$G:$G)</f>
        <v>0</v>
      </c>
      <c r="AD26" s="233" t="str">
        <f t="shared" ref="AD26" si="590">$B26&amp;AE$1</f>
        <v>2109044409</v>
      </c>
      <c r="AE26" s="233">
        <f>SUMIF('All 531A Disbursements'!$F:$F,AD26,'All 531A Disbursements'!$G:$G)</f>
        <v>1075644</v>
      </c>
      <c r="AF26" s="233" t="str">
        <f t="shared" ref="AF26" si="591">$B26&amp;AG$1</f>
        <v>2109044440</v>
      </c>
      <c r="AG26" s="233">
        <f>SUMIF('All 531A Disbursements'!$F:$F,AF26,'All 531A Disbursements'!$G:$G)</f>
        <v>0</v>
      </c>
      <c r="AH26" s="233" t="str">
        <f t="shared" ref="AH26" si="592">$B26&amp;AI$1</f>
        <v>2109044470</v>
      </c>
      <c r="AI26" s="233">
        <f>SUMIF('All 531A Disbursements'!$F:$F,AH26,'All 531A Disbursements'!$G:$G)</f>
        <v>0</v>
      </c>
      <c r="AJ26" s="233" t="str">
        <f t="shared" ref="AJ26" si="593">$B26&amp;AK$1</f>
        <v>2109044501</v>
      </c>
      <c r="AK26" s="233">
        <f>SUMIF('All 531A Disbursements'!$F:$F,AJ26,'All 531A Disbursements'!$G:$G)</f>
        <v>0</v>
      </c>
      <c r="AL26" s="233" t="str">
        <f t="shared" ref="AL26:AN26" si="594">$B26&amp;AM$1</f>
        <v>2109044531</v>
      </c>
      <c r="AM26" s="233">
        <f>SUMIF('All 531A Disbursements'!$F:$F,AL26,'All 531A Disbursements'!$G:$G)</f>
        <v>0</v>
      </c>
      <c r="AN26" s="233" t="str">
        <f t="shared" si="594"/>
        <v>2109044562</v>
      </c>
      <c r="AO26" s="233">
        <f>SUMIF('All 531A Disbursements'!$F:$F,AN26,'All 531A Disbursements'!$G:$G)</f>
        <v>655070</v>
      </c>
      <c r="AP26" s="233" t="str">
        <f t="shared" ref="AP26" si="595">$B26&amp;AQ$1</f>
        <v>2109044593</v>
      </c>
      <c r="AQ26" s="233">
        <f>SUMIF('All 531A Disbursements'!$F:$F,AP26,'All 531A Disbursements'!$G:$G)</f>
        <v>0</v>
      </c>
      <c r="AR26" s="233" t="str">
        <f t="shared" ref="AR26" si="596">$B26&amp;AS$1</f>
        <v>2109044621</v>
      </c>
      <c r="AS26" s="233">
        <f>SUMIF('All 531A Disbursements'!$F:$F,AR26,'All 531A Disbursements'!$G:$G)</f>
        <v>0</v>
      </c>
      <c r="AT26" s="233" t="str">
        <f t="shared" ref="AT26" si="597">$B26&amp;AU$1</f>
        <v>2109044652</v>
      </c>
      <c r="AU26" s="233">
        <f>SUMIF('All 531A Disbursements'!$F:$F,AT26,'All 531A Disbursements'!$G:$G)</f>
        <v>0</v>
      </c>
      <c r="AV26" s="233" t="str">
        <f t="shared" ref="AV26" si="598">$B26&amp;AW$1</f>
        <v>2109044682</v>
      </c>
      <c r="AW26" s="233">
        <f>SUMIF('All 531A Disbursements'!$F:$F,AV26,'All 531A Disbursements'!$G:$G)</f>
        <v>0</v>
      </c>
      <c r="AX26" s="233" t="str">
        <f t="shared" ref="AX26" si="599">$B26&amp;AY$1</f>
        <v>2109044713</v>
      </c>
      <c r="AY26" s="233">
        <f>SUMIF('All 531A Disbursements'!$F:$F,AX26,'All 531A Disbursements'!$G:$G)</f>
        <v>0</v>
      </c>
      <c r="AZ26" s="233" t="str">
        <f t="shared" ref="AZ26" si="600">$B26&amp;BA$1</f>
        <v>2109044743</v>
      </c>
      <c r="BA26" s="233">
        <f>SUMIF('All 531A Disbursements'!$F:$F,AZ26,'All 531A Disbursements'!$G:$G)</f>
        <v>0</v>
      </c>
      <c r="BB26" s="233" t="str">
        <f t="shared" ref="BB26" si="601">$B26&amp;BC$1</f>
        <v>2109044774</v>
      </c>
      <c r="BC26" s="233">
        <f>SUMIF('All 531A Disbursements'!$F:$F,BB26,'All 531A Disbursements'!$G:$G)</f>
        <v>0</v>
      </c>
      <c r="BD26" s="233" t="str">
        <f t="shared" ref="BD26" si="602">$B26&amp;BE$1</f>
        <v>2109044805</v>
      </c>
      <c r="BE26" s="233">
        <f>SUMIF('All 531A Disbursements'!$F:$F,BD26,'All 531A Disbursements'!$G:$G)</f>
        <v>0</v>
      </c>
      <c r="BF26" s="233" t="str">
        <f t="shared" ref="BF26" si="603">$B26&amp;BG$1</f>
        <v>2109044835</v>
      </c>
      <c r="BG26" s="233">
        <f>SUMIF('All 531A Disbursements'!$F:$F,BF26,'All 531A Disbursements'!$G:$G)</f>
        <v>0</v>
      </c>
      <c r="BH26" s="233" t="str">
        <f t="shared" ref="BH26" si="604">$B26&amp;BI$1</f>
        <v>2109044866</v>
      </c>
      <c r="BI26" s="233">
        <f>SUMIF('All 531A Disbursements'!$F:$F,BH26,'All 531A Disbursements'!$G:$G)</f>
        <v>0</v>
      </c>
      <c r="BJ26" s="233" t="str">
        <f t="shared" ref="BJ26" si="605">$B26&amp;BK$1</f>
        <v>2109044896</v>
      </c>
      <c r="BK26" s="233">
        <f>SUMIF('All 531A Disbursements'!$F:$F,BJ26,'All 531A Disbursements'!$G:$G)</f>
        <v>0</v>
      </c>
      <c r="BL26" s="233">
        <f t="shared" si="1"/>
        <v>3421631</v>
      </c>
      <c r="BM26" s="233">
        <f t="shared" si="2"/>
        <v>0</v>
      </c>
      <c r="BN26" s="233">
        <f t="shared" si="30"/>
        <v>0</v>
      </c>
      <c r="BO26" s="222"/>
    </row>
    <row r="27" spans="1:67" x14ac:dyDescent="0.2">
      <c r="A27" s="227" t="s">
        <v>56</v>
      </c>
      <c r="B27" s="228" t="s">
        <v>113</v>
      </c>
      <c r="C27" s="227" t="s">
        <v>114</v>
      </c>
      <c r="D27" s="229">
        <f>Recon!D27</f>
        <v>924836</v>
      </c>
      <c r="E27" s="229">
        <v>0</v>
      </c>
      <c r="F27" s="229">
        <f t="shared" si="3"/>
        <v>924836</v>
      </c>
      <c r="G27" s="229">
        <f>-SUMIF('All 531A Disbursements'!A:A,Recon!A:A,'All 531A Disbursements'!G:G)</f>
        <v>-924836</v>
      </c>
      <c r="H27" s="229" t="str">
        <f t="shared" si="0"/>
        <v>2149044075</v>
      </c>
      <c r="I27" s="229">
        <f>SUMIF('All 531A Disbursements'!$F:$F,H27,'All 531A Disbursements'!$G:$G)</f>
        <v>0</v>
      </c>
      <c r="J27" s="229" t="str">
        <f t="shared" si="4"/>
        <v>2149044105</v>
      </c>
      <c r="K27" s="229">
        <f>SUMIF('All 531A Disbursements'!$F:$F,J27,'All 531A Disbursements'!$G:$G)</f>
        <v>0</v>
      </c>
      <c r="L27" s="229" t="str">
        <f t="shared" ref="L27" si="606">$B27&amp;M$1</f>
        <v>2149044136</v>
      </c>
      <c r="M27" s="229">
        <f>SUMIF('All 531A Disbursements'!$F:$F,L27,'All 531A Disbursements'!$G:$G)</f>
        <v>0</v>
      </c>
      <c r="N27" s="229" t="str">
        <f t="shared" ref="N27" si="607">$B27&amp;O$1</f>
        <v>2149044166</v>
      </c>
      <c r="O27" s="229">
        <f>SUMIF('All 531A Disbursements'!$F:$F,N27,'All 531A Disbursements'!$G:$G)</f>
        <v>0</v>
      </c>
      <c r="P27" s="229" t="str">
        <f t="shared" ref="P27" si="608">$B27&amp;Q$1</f>
        <v>2149044197</v>
      </c>
      <c r="Q27" s="229">
        <f>SUMIF('All 531A Disbursements'!$F:$F,P27,'All 531A Disbursements'!$G:$G)</f>
        <v>0</v>
      </c>
      <c r="R27" s="229" t="str">
        <f t="shared" ref="R27" si="609">$B27&amp;S$1</f>
        <v>2149044228</v>
      </c>
      <c r="S27" s="229">
        <f>SUMIF('All 531A Disbursements'!$F:$F,R27,'All 531A Disbursements'!$G:$G)</f>
        <v>413985.05</v>
      </c>
      <c r="T27" s="229" t="str">
        <f t="shared" ref="T27" si="610">$B27&amp;U$1</f>
        <v>2149044256</v>
      </c>
      <c r="U27" s="229">
        <f>SUMIF('All 531A Disbursements'!$F:$F,T27,'All 531A Disbursements'!$G:$G)</f>
        <v>0</v>
      </c>
      <c r="V27" s="229" t="str">
        <f t="shared" ref="V27" si="611">$B27&amp;W$1</f>
        <v>2149044287</v>
      </c>
      <c r="W27" s="229">
        <f>SUMIF('All 531A Disbursements'!$F:$F,V27,'All 531A Disbursements'!$G:$G)</f>
        <v>359612.94</v>
      </c>
      <c r="X27" s="229" t="str">
        <f t="shared" ref="X27" si="612">$B27&amp;Y$1</f>
        <v>2149044317</v>
      </c>
      <c r="Y27" s="229">
        <f>SUMIF('All 531A Disbursements'!$F:$F,X27,'All 531A Disbursements'!$G:$G)</f>
        <v>0</v>
      </c>
      <c r="Z27" s="229" t="str">
        <f t="shared" ref="Z27" si="613">$B27&amp;AA$1</f>
        <v>2149044348</v>
      </c>
      <c r="AA27" s="229">
        <f>SUMIF('All 531A Disbursements'!$F:$F,Z27,'All 531A Disbursements'!$G:$G)</f>
        <v>89000.15</v>
      </c>
      <c r="AB27" s="229" t="str">
        <f t="shared" ref="AB27" si="614">$B27&amp;AC$1</f>
        <v>2149044378</v>
      </c>
      <c r="AC27" s="229">
        <f>SUMIF('All 531A Disbursements'!$F:$F,AB27,'All 531A Disbursements'!$G:$G)</f>
        <v>0</v>
      </c>
      <c r="AD27" s="229" t="str">
        <f t="shared" ref="AD27" si="615">$B27&amp;AE$1</f>
        <v>2149044409</v>
      </c>
      <c r="AE27" s="229">
        <f>SUMIF('All 531A Disbursements'!$F:$F,AD27,'All 531A Disbursements'!$G:$G)</f>
        <v>62237.86</v>
      </c>
      <c r="AF27" s="229" t="str">
        <f t="shared" ref="AF27" si="616">$B27&amp;AG$1</f>
        <v>2149044440</v>
      </c>
      <c r="AG27" s="229">
        <f>SUMIF('All 531A Disbursements'!$F:$F,AF27,'All 531A Disbursements'!$G:$G)</f>
        <v>0</v>
      </c>
      <c r="AH27" s="229" t="str">
        <f t="shared" ref="AH27" si="617">$B27&amp;AI$1</f>
        <v>2149044470</v>
      </c>
      <c r="AI27" s="229">
        <f>SUMIF('All 531A Disbursements'!$F:$F,AH27,'All 531A Disbursements'!$G:$G)</f>
        <v>0</v>
      </c>
      <c r="AJ27" s="229" t="str">
        <f t="shared" ref="AJ27" si="618">$B27&amp;AK$1</f>
        <v>2149044501</v>
      </c>
      <c r="AK27" s="229">
        <f>SUMIF('All 531A Disbursements'!$F:$F,AJ27,'All 531A Disbursements'!$G:$G)</f>
        <v>0</v>
      </c>
      <c r="AL27" s="229" t="str">
        <f t="shared" ref="AL27:AN27" si="619">$B27&amp;AM$1</f>
        <v>2149044531</v>
      </c>
      <c r="AM27" s="229">
        <f>SUMIF('All 531A Disbursements'!$F:$F,AL27,'All 531A Disbursements'!$G:$G)</f>
        <v>0</v>
      </c>
      <c r="AN27" s="229" t="str">
        <f t="shared" si="619"/>
        <v>2149044562</v>
      </c>
      <c r="AO27" s="229">
        <f>SUMIF('All 531A Disbursements'!$F:$F,AN27,'All 531A Disbursements'!$G:$G)</f>
        <v>0</v>
      </c>
      <c r="AP27" s="229" t="str">
        <f t="shared" ref="AP27" si="620">$B27&amp;AQ$1</f>
        <v>2149044593</v>
      </c>
      <c r="AQ27" s="229">
        <f>SUMIF('All 531A Disbursements'!$F:$F,AP27,'All 531A Disbursements'!$G:$G)</f>
        <v>0</v>
      </c>
      <c r="AR27" s="229" t="str">
        <f t="shared" ref="AR27" si="621">$B27&amp;AS$1</f>
        <v>2149044621</v>
      </c>
      <c r="AS27" s="229">
        <f>SUMIF('All 531A Disbursements'!$F:$F,AR27,'All 531A Disbursements'!$G:$G)</f>
        <v>0</v>
      </c>
      <c r="AT27" s="229" t="str">
        <f t="shared" ref="AT27" si="622">$B27&amp;AU$1</f>
        <v>2149044652</v>
      </c>
      <c r="AU27" s="229">
        <f>SUMIF('All 531A Disbursements'!$F:$F,AT27,'All 531A Disbursements'!$G:$G)</f>
        <v>0</v>
      </c>
      <c r="AV27" s="229" t="str">
        <f t="shared" ref="AV27" si="623">$B27&amp;AW$1</f>
        <v>2149044682</v>
      </c>
      <c r="AW27" s="229">
        <f>SUMIF('All 531A Disbursements'!$F:$F,AV27,'All 531A Disbursements'!$G:$G)</f>
        <v>0</v>
      </c>
      <c r="AX27" s="229" t="str">
        <f t="shared" ref="AX27" si="624">$B27&amp;AY$1</f>
        <v>2149044713</v>
      </c>
      <c r="AY27" s="229">
        <f>SUMIF('All 531A Disbursements'!$F:$F,AX27,'All 531A Disbursements'!$G:$G)</f>
        <v>0</v>
      </c>
      <c r="AZ27" s="229" t="str">
        <f t="shared" ref="AZ27" si="625">$B27&amp;BA$1</f>
        <v>2149044743</v>
      </c>
      <c r="BA27" s="229">
        <f>SUMIF('All 531A Disbursements'!$F:$F,AZ27,'All 531A Disbursements'!$G:$G)</f>
        <v>0</v>
      </c>
      <c r="BB27" s="229" t="str">
        <f t="shared" ref="BB27" si="626">$B27&amp;BC$1</f>
        <v>2149044774</v>
      </c>
      <c r="BC27" s="229">
        <f>SUMIF('All 531A Disbursements'!$F:$F,BB27,'All 531A Disbursements'!$G:$G)</f>
        <v>0</v>
      </c>
      <c r="BD27" s="229" t="str">
        <f t="shared" ref="BD27" si="627">$B27&amp;BE$1</f>
        <v>2149044805</v>
      </c>
      <c r="BE27" s="229">
        <f>SUMIF('All 531A Disbursements'!$F:$F,BD27,'All 531A Disbursements'!$G:$G)</f>
        <v>0</v>
      </c>
      <c r="BF27" s="229" t="str">
        <f t="shared" ref="BF27" si="628">$B27&amp;BG$1</f>
        <v>2149044835</v>
      </c>
      <c r="BG27" s="229">
        <f>SUMIF('All 531A Disbursements'!$F:$F,BF27,'All 531A Disbursements'!$G:$G)</f>
        <v>0</v>
      </c>
      <c r="BH27" s="229" t="str">
        <f t="shared" ref="BH27" si="629">$B27&amp;BI$1</f>
        <v>2149044866</v>
      </c>
      <c r="BI27" s="229">
        <f>SUMIF('All 531A Disbursements'!$F:$F,BH27,'All 531A Disbursements'!$G:$G)</f>
        <v>0</v>
      </c>
      <c r="BJ27" s="229" t="str">
        <f t="shared" ref="BJ27" si="630">$B27&amp;BK$1</f>
        <v>2149044896</v>
      </c>
      <c r="BK27" s="229">
        <f>SUMIF('All 531A Disbursements'!$F:$F,BJ27,'All 531A Disbursements'!$G:$G)</f>
        <v>0</v>
      </c>
      <c r="BL27" s="229">
        <f t="shared" si="1"/>
        <v>924836</v>
      </c>
      <c r="BM27" s="229">
        <f t="shared" si="2"/>
        <v>0</v>
      </c>
      <c r="BN27" s="230">
        <f t="shared" si="30"/>
        <v>0</v>
      </c>
    </row>
    <row r="28" spans="1:67" s="226" customFormat="1" x14ac:dyDescent="0.2">
      <c r="A28" s="231" t="s">
        <v>11</v>
      </c>
      <c r="B28" s="232" t="s">
        <v>115</v>
      </c>
      <c r="C28" s="231" t="s">
        <v>116</v>
      </c>
      <c r="D28" s="233">
        <f>Recon!D28</f>
        <v>775025</v>
      </c>
      <c r="E28" s="233">
        <v>0</v>
      </c>
      <c r="F28" s="233">
        <f t="shared" si="3"/>
        <v>775025</v>
      </c>
      <c r="G28" s="233">
        <f>-SUMIF('All 531A Disbursements'!A:A,Recon!A:A,'All 531A Disbursements'!G:G)</f>
        <v>-775025</v>
      </c>
      <c r="H28" s="233" t="str">
        <f t="shared" si="0"/>
        <v>2201044075</v>
      </c>
      <c r="I28" s="233">
        <f>SUMIF('All 531A Disbursements'!$F:$F,H28,'All 531A Disbursements'!$G:$G)</f>
        <v>0</v>
      </c>
      <c r="J28" s="233" t="str">
        <f t="shared" si="4"/>
        <v>2201044105</v>
      </c>
      <c r="K28" s="233">
        <f>SUMIF('All 531A Disbursements'!$F:$F,J28,'All 531A Disbursements'!$G:$G)</f>
        <v>0</v>
      </c>
      <c r="L28" s="233" t="str">
        <f t="shared" ref="L28" si="631">$B28&amp;M$1</f>
        <v>2201044136</v>
      </c>
      <c r="M28" s="233">
        <f>SUMIF('All 531A Disbursements'!$F:$F,L28,'All 531A Disbursements'!$G:$G)</f>
        <v>0</v>
      </c>
      <c r="N28" s="233" t="str">
        <f t="shared" ref="N28" si="632">$B28&amp;O$1</f>
        <v>2201044166</v>
      </c>
      <c r="O28" s="233">
        <f>SUMIF('All 531A Disbursements'!$F:$F,N28,'All 531A Disbursements'!$G:$G)</f>
        <v>157959</v>
      </c>
      <c r="P28" s="233" t="str">
        <f t="shared" ref="P28" si="633">$B28&amp;Q$1</f>
        <v>2201044197</v>
      </c>
      <c r="Q28" s="233">
        <f>SUMIF('All 531A Disbursements'!$F:$F,P28,'All 531A Disbursements'!$G:$G)</f>
        <v>130383</v>
      </c>
      <c r="R28" s="233" t="str">
        <f t="shared" ref="R28" si="634">$B28&amp;S$1</f>
        <v>2201044228</v>
      </c>
      <c r="S28" s="233">
        <f>SUMIF('All 531A Disbursements'!$F:$F,R28,'All 531A Disbursements'!$G:$G)</f>
        <v>0</v>
      </c>
      <c r="T28" s="233" t="str">
        <f t="shared" ref="T28" si="635">$B28&amp;U$1</f>
        <v>2201044256</v>
      </c>
      <c r="U28" s="233">
        <f>SUMIF('All 531A Disbursements'!$F:$F,T28,'All 531A Disbursements'!$G:$G)</f>
        <v>143019</v>
      </c>
      <c r="V28" s="233" t="str">
        <f t="shared" ref="V28" si="636">$B28&amp;W$1</f>
        <v>2201044287</v>
      </c>
      <c r="W28" s="233">
        <f>SUMIF('All 531A Disbursements'!$F:$F,V28,'All 531A Disbursements'!$G:$G)</f>
        <v>0</v>
      </c>
      <c r="X28" s="233" t="str">
        <f t="shared" ref="X28" si="637">$B28&amp;Y$1</f>
        <v>2201044317</v>
      </c>
      <c r="Y28" s="233">
        <f>SUMIF('All 531A Disbursements'!$F:$F,X28,'All 531A Disbursements'!$G:$G)</f>
        <v>0</v>
      </c>
      <c r="Z28" s="233" t="str">
        <f t="shared" ref="Z28" si="638">$B28&amp;AA$1</f>
        <v>2201044348</v>
      </c>
      <c r="AA28" s="233">
        <f>SUMIF('All 531A Disbursements'!$F:$F,Z28,'All 531A Disbursements'!$G:$G)</f>
        <v>124827</v>
      </c>
      <c r="AB28" s="233" t="str">
        <f t="shared" ref="AB28" si="639">$B28&amp;AC$1</f>
        <v>2201044378</v>
      </c>
      <c r="AC28" s="233">
        <f>SUMIF('All 531A Disbursements'!$F:$F,AB28,'All 531A Disbursements'!$G:$G)</f>
        <v>0</v>
      </c>
      <c r="AD28" s="233" t="str">
        <f t="shared" ref="AD28" si="640">$B28&amp;AE$1</f>
        <v>2201044409</v>
      </c>
      <c r="AE28" s="233">
        <f>SUMIF('All 531A Disbursements'!$F:$F,AD28,'All 531A Disbursements'!$G:$G)</f>
        <v>162337</v>
      </c>
      <c r="AF28" s="233" t="str">
        <f t="shared" ref="AF28" si="641">$B28&amp;AG$1</f>
        <v>2201044440</v>
      </c>
      <c r="AG28" s="233">
        <f>SUMIF('All 531A Disbursements'!$F:$F,AF28,'All 531A Disbursements'!$G:$G)</f>
        <v>0</v>
      </c>
      <c r="AH28" s="233" t="str">
        <f t="shared" ref="AH28" si="642">$B28&amp;AI$1</f>
        <v>2201044470</v>
      </c>
      <c r="AI28" s="233">
        <f>SUMIF('All 531A Disbursements'!$F:$F,AH28,'All 531A Disbursements'!$G:$G)</f>
        <v>0</v>
      </c>
      <c r="AJ28" s="233" t="str">
        <f t="shared" ref="AJ28" si="643">$B28&amp;AK$1</f>
        <v>2201044501</v>
      </c>
      <c r="AK28" s="233">
        <f>SUMIF('All 531A Disbursements'!$F:$F,AJ28,'All 531A Disbursements'!$G:$G)</f>
        <v>0</v>
      </c>
      <c r="AL28" s="233" t="str">
        <f t="shared" ref="AL28:AN28" si="644">$B28&amp;AM$1</f>
        <v>2201044531</v>
      </c>
      <c r="AM28" s="233">
        <f>SUMIF('All 531A Disbursements'!$F:$F,AL28,'All 531A Disbursements'!$G:$G)</f>
        <v>0</v>
      </c>
      <c r="AN28" s="233" t="str">
        <f t="shared" si="644"/>
        <v>2201044562</v>
      </c>
      <c r="AO28" s="233">
        <f>SUMIF('All 531A Disbursements'!$F:$F,AN28,'All 531A Disbursements'!$G:$G)</f>
        <v>0</v>
      </c>
      <c r="AP28" s="233" t="str">
        <f t="shared" ref="AP28" si="645">$B28&amp;AQ$1</f>
        <v>2201044593</v>
      </c>
      <c r="AQ28" s="233">
        <f>SUMIF('All 531A Disbursements'!$F:$F,AP28,'All 531A Disbursements'!$G:$G)</f>
        <v>56500</v>
      </c>
      <c r="AR28" s="233" t="str">
        <f t="shared" ref="AR28" si="646">$B28&amp;AS$1</f>
        <v>2201044621</v>
      </c>
      <c r="AS28" s="233">
        <f>SUMIF('All 531A Disbursements'!$F:$F,AR28,'All 531A Disbursements'!$G:$G)</f>
        <v>0</v>
      </c>
      <c r="AT28" s="233" t="str">
        <f t="shared" ref="AT28" si="647">$B28&amp;AU$1</f>
        <v>2201044652</v>
      </c>
      <c r="AU28" s="233">
        <f>SUMIF('All 531A Disbursements'!$F:$F,AT28,'All 531A Disbursements'!$G:$G)</f>
        <v>0</v>
      </c>
      <c r="AV28" s="233" t="str">
        <f t="shared" ref="AV28" si="648">$B28&amp;AW$1</f>
        <v>2201044682</v>
      </c>
      <c r="AW28" s="233">
        <f>SUMIF('All 531A Disbursements'!$F:$F,AV28,'All 531A Disbursements'!$G:$G)</f>
        <v>0</v>
      </c>
      <c r="AX28" s="233" t="str">
        <f t="shared" ref="AX28" si="649">$B28&amp;AY$1</f>
        <v>2201044713</v>
      </c>
      <c r="AY28" s="233">
        <f>SUMIF('All 531A Disbursements'!$F:$F,AX28,'All 531A Disbursements'!$G:$G)</f>
        <v>0</v>
      </c>
      <c r="AZ28" s="233" t="str">
        <f t="shared" ref="AZ28" si="650">$B28&amp;BA$1</f>
        <v>2201044743</v>
      </c>
      <c r="BA28" s="233">
        <f>SUMIF('All 531A Disbursements'!$F:$F,AZ28,'All 531A Disbursements'!$G:$G)</f>
        <v>0</v>
      </c>
      <c r="BB28" s="233" t="str">
        <f t="shared" ref="BB28" si="651">$B28&amp;BC$1</f>
        <v>2201044774</v>
      </c>
      <c r="BC28" s="233">
        <f>SUMIF('All 531A Disbursements'!$F:$F,BB28,'All 531A Disbursements'!$G:$G)</f>
        <v>0</v>
      </c>
      <c r="BD28" s="233" t="str">
        <f t="shared" ref="BD28" si="652">$B28&amp;BE$1</f>
        <v>2201044805</v>
      </c>
      <c r="BE28" s="233">
        <f>SUMIF('All 531A Disbursements'!$F:$F,BD28,'All 531A Disbursements'!$G:$G)</f>
        <v>0</v>
      </c>
      <c r="BF28" s="233" t="str">
        <f t="shared" ref="BF28" si="653">$B28&amp;BG$1</f>
        <v>2201044835</v>
      </c>
      <c r="BG28" s="233">
        <f>SUMIF('All 531A Disbursements'!$F:$F,BF28,'All 531A Disbursements'!$G:$G)</f>
        <v>0</v>
      </c>
      <c r="BH28" s="233" t="str">
        <f t="shared" ref="BH28" si="654">$B28&amp;BI$1</f>
        <v>2201044866</v>
      </c>
      <c r="BI28" s="233">
        <f>SUMIF('All 531A Disbursements'!$F:$F,BH28,'All 531A Disbursements'!$G:$G)</f>
        <v>0</v>
      </c>
      <c r="BJ28" s="233" t="str">
        <f t="shared" ref="BJ28" si="655">$B28&amp;BK$1</f>
        <v>2201044896</v>
      </c>
      <c r="BK28" s="233">
        <f>SUMIF('All 531A Disbursements'!$F:$F,BJ28,'All 531A Disbursements'!$G:$G)</f>
        <v>0</v>
      </c>
      <c r="BL28" s="233">
        <f t="shared" si="1"/>
        <v>775025</v>
      </c>
      <c r="BM28" s="233">
        <f t="shared" si="2"/>
        <v>0</v>
      </c>
      <c r="BN28" s="233">
        <f t="shared" si="30"/>
        <v>0</v>
      </c>
      <c r="BO28" s="222"/>
    </row>
    <row r="29" spans="1:67" x14ac:dyDescent="0.2">
      <c r="A29" s="227" t="s">
        <v>26</v>
      </c>
      <c r="B29" s="228" t="s">
        <v>117</v>
      </c>
      <c r="C29" s="227" t="s">
        <v>118</v>
      </c>
      <c r="D29" s="229">
        <f>Recon!D29</f>
        <v>345423</v>
      </c>
      <c r="E29" s="229">
        <v>0</v>
      </c>
      <c r="F29" s="229">
        <f t="shared" si="3"/>
        <v>345423</v>
      </c>
      <c r="G29" s="229">
        <f>-SUMIF('All 531A Disbursements'!A:A,Recon!A:A,'All 531A Disbursements'!G:G)</f>
        <v>-345423</v>
      </c>
      <c r="H29" s="229" t="str">
        <f t="shared" si="0"/>
        <v>2601144075</v>
      </c>
      <c r="I29" s="229">
        <f>SUMIF('All 531A Disbursements'!$F:$F,H29,'All 531A Disbursements'!$G:$G)</f>
        <v>0</v>
      </c>
      <c r="J29" s="229" t="str">
        <f t="shared" si="4"/>
        <v>2601144105</v>
      </c>
      <c r="K29" s="229">
        <f>SUMIF('All 531A Disbursements'!$F:$F,J29,'All 531A Disbursements'!$G:$G)</f>
        <v>0</v>
      </c>
      <c r="L29" s="229" t="str">
        <f t="shared" ref="L29" si="656">$B29&amp;M$1</f>
        <v>2601144136</v>
      </c>
      <c r="M29" s="229">
        <f>SUMIF('All 531A Disbursements'!$F:$F,L29,'All 531A Disbursements'!$G:$G)</f>
        <v>23035.74</v>
      </c>
      <c r="N29" s="229" t="str">
        <f t="shared" ref="N29" si="657">$B29&amp;O$1</f>
        <v>2601144166</v>
      </c>
      <c r="O29" s="229">
        <f>SUMIF('All 531A Disbursements'!$F:$F,N29,'All 531A Disbursements'!$G:$G)</f>
        <v>0</v>
      </c>
      <c r="P29" s="229" t="str">
        <f t="shared" ref="P29" si="658">$B29&amp;Q$1</f>
        <v>2601144197</v>
      </c>
      <c r="Q29" s="229">
        <f>SUMIF('All 531A Disbursements'!$F:$F,P29,'All 531A Disbursements'!$G:$G)</f>
        <v>0</v>
      </c>
      <c r="R29" s="229" t="str">
        <f t="shared" ref="R29" si="659">$B29&amp;S$1</f>
        <v>2601144228</v>
      </c>
      <c r="S29" s="229">
        <f>SUMIF('All 531A Disbursements'!$F:$F,R29,'All 531A Disbursements'!$G:$G)</f>
        <v>93906.77</v>
      </c>
      <c r="T29" s="229" t="str">
        <f t="shared" ref="T29" si="660">$B29&amp;U$1</f>
        <v>2601144256</v>
      </c>
      <c r="U29" s="229">
        <f>SUMIF('All 531A Disbursements'!$F:$F,T29,'All 531A Disbursements'!$G:$G)</f>
        <v>0</v>
      </c>
      <c r="V29" s="229" t="str">
        <f t="shared" ref="V29" si="661">$B29&amp;W$1</f>
        <v>2601144287</v>
      </c>
      <c r="W29" s="229">
        <f>SUMIF('All 531A Disbursements'!$F:$F,V29,'All 531A Disbursements'!$G:$G)</f>
        <v>0</v>
      </c>
      <c r="X29" s="229" t="str">
        <f t="shared" ref="X29" si="662">$B29&amp;Y$1</f>
        <v>2601144317</v>
      </c>
      <c r="Y29" s="229">
        <f>SUMIF('All 531A Disbursements'!$F:$F,X29,'All 531A Disbursements'!$G:$G)</f>
        <v>82749.17</v>
      </c>
      <c r="Z29" s="229" t="str">
        <f t="shared" ref="Z29" si="663">$B29&amp;AA$1</f>
        <v>2601144348</v>
      </c>
      <c r="AA29" s="229">
        <f>SUMIF('All 531A Disbursements'!$F:$F,Z29,'All 531A Disbursements'!$G:$G)</f>
        <v>59368.76</v>
      </c>
      <c r="AB29" s="229" t="str">
        <f t="shared" ref="AB29" si="664">$B29&amp;AC$1</f>
        <v>2601144378</v>
      </c>
      <c r="AC29" s="229">
        <f>SUMIF('All 531A Disbursements'!$F:$F,AB29,'All 531A Disbursements'!$G:$G)</f>
        <v>0</v>
      </c>
      <c r="AD29" s="229" t="str">
        <f t="shared" ref="AD29" si="665">$B29&amp;AE$1</f>
        <v>2601144409</v>
      </c>
      <c r="AE29" s="229">
        <f>SUMIF('All 531A Disbursements'!$F:$F,AD29,'All 531A Disbursements'!$G:$G)</f>
        <v>86362.559999999998</v>
      </c>
      <c r="AF29" s="229" t="str">
        <f t="shared" ref="AF29" si="666">$B29&amp;AG$1</f>
        <v>2601144440</v>
      </c>
      <c r="AG29" s="229">
        <f>SUMIF('All 531A Disbursements'!$F:$F,AF29,'All 531A Disbursements'!$G:$G)</f>
        <v>0</v>
      </c>
      <c r="AH29" s="229" t="str">
        <f t="shared" ref="AH29" si="667">$B29&amp;AI$1</f>
        <v>2601144470</v>
      </c>
      <c r="AI29" s="229">
        <f>SUMIF('All 531A Disbursements'!$F:$F,AH29,'All 531A Disbursements'!$G:$G)</f>
        <v>0</v>
      </c>
      <c r="AJ29" s="229" t="str">
        <f t="shared" ref="AJ29" si="668">$B29&amp;AK$1</f>
        <v>2601144501</v>
      </c>
      <c r="AK29" s="229">
        <f>SUMIF('All 531A Disbursements'!$F:$F,AJ29,'All 531A Disbursements'!$G:$G)</f>
        <v>0</v>
      </c>
      <c r="AL29" s="229" t="str">
        <f t="shared" ref="AL29:AN29" si="669">$B29&amp;AM$1</f>
        <v>2601144531</v>
      </c>
      <c r="AM29" s="229">
        <f>SUMIF('All 531A Disbursements'!$F:$F,AL29,'All 531A Disbursements'!$G:$G)</f>
        <v>0</v>
      </c>
      <c r="AN29" s="229" t="str">
        <f t="shared" si="669"/>
        <v>2601144562</v>
      </c>
      <c r="AO29" s="229">
        <f>SUMIF('All 531A Disbursements'!$F:$F,AN29,'All 531A Disbursements'!$G:$G)</f>
        <v>0</v>
      </c>
      <c r="AP29" s="229" t="str">
        <f t="shared" ref="AP29" si="670">$B29&amp;AQ$1</f>
        <v>2601144593</v>
      </c>
      <c r="AQ29" s="229">
        <f>SUMIF('All 531A Disbursements'!$F:$F,AP29,'All 531A Disbursements'!$G:$G)</f>
        <v>0</v>
      </c>
      <c r="AR29" s="229" t="str">
        <f t="shared" ref="AR29" si="671">$B29&amp;AS$1</f>
        <v>2601144621</v>
      </c>
      <c r="AS29" s="229">
        <f>SUMIF('All 531A Disbursements'!$F:$F,AR29,'All 531A Disbursements'!$G:$G)</f>
        <v>0</v>
      </c>
      <c r="AT29" s="229" t="str">
        <f t="shared" ref="AT29" si="672">$B29&amp;AU$1</f>
        <v>2601144652</v>
      </c>
      <c r="AU29" s="229">
        <f>SUMIF('All 531A Disbursements'!$F:$F,AT29,'All 531A Disbursements'!$G:$G)</f>
        <v>0</v>
      </c>
      <c r="AV29" s="229" t="str">
        <f t="shared" ref="AV29" si="673">$B29&amp;AW$1</f>
        <v>2601144682</v>
      </c>
      <c r="AW29" s="229">
        <f>SUMIF('All 531A Disbursements'!$F:$F,AV29,'All 531A Disbursements'!$G:$G)</f>
        <v>0</v>
      </c>
      <c r="AX29" s="229" t="str">
        <f t="shared" ref="AX29" si="674">$B29&amp;AY$1</f>
        <v>2601144713</v>
      </c>
      <c r="AY29" s="229">
        <f>SUMIF('All 531A Disbursements'!$F:$F,AX29,'All 531A Disbursements'!$G:$G)</f>
        <v>0</v>
      </c>
      <c r="AZ29" s="229" t="str">
        <f t="shared" ref="AZ29" si="675">$B29&amp;BA$1</f>
        <v>2601144743</v>
      </c>
      <c r="BA29" s="229">
        <f>SUMIF('All 531A Disbursements'!$F:$F,AZ29,'All 531A Disbursements'!$G:$G)</f>
        <v>0</v>
      </c>
      <c r="BB29" s="229" t="str">
        <f t="shared" ref="BB29" si="676">$B29&amp;BC$1</f>
        <v>2601144774</v>
      </c>
      <c r="BC29" s="229">
        <f>SUMIF('All 531A Disbursements'!$F:$F,BB29,'All 531A Disbursements'!$G:$G)</f>
        <v>0</v>
      </c>
      <c r="BD29" s="229" t="str">
        <f t="shared" ref="BD29" si="677">$B29&amp;BE$1</f>
        <v>2601144805</v>
      </c>
      <c r="BE29" s="229">
        <f>SUMIF('All 531A Disbursements'!$F:$F,BD29,'All 531A Disbursements'!$G:$G)</f>
        <v>0</v>
      </c>
      <c r="BF29" s="229" t="str">
        <f t="shared" ref="BF29" si="678">$B29&amp;BG$1</f>
        <v>2601144835</v>
      </c>
      <c r="BG29" s="229">
        <f>SUMIF('All 531A Disbursements'!$F:$F,BF29,'All 531A Disbursements'!$G:$G)</f>
        <v>0</v>
      </c>
      <c r="BH29" s="229" t="str">
        <f t="shared" ref="BH29" si="679">$B29&amp;BI$1</f>
        <v>2601144866</v>
      </c>
      <c r="BI29" s="229">
        <f>SUMIF('All 531A Disbursements'!$F:$F,BH29,'All 531A Disbursements'!$G:$G)</f>
        <v>0</v>
      </c>
      <c r="BJ29" s="229" t="str">
        <f t="shared" ref="BJ29" si="680">$B29&amp;BK$1</f>
        <v>2601144896</v>
      </c>
      <c r="BK29" s="229">
        <f>SUMIF('All 531A Disbursements'!$F:$F,BJ29,'All 531A Disbursements'!$G:$G)</f>
        <v>0</v>
      </c>
      <c r="BL29" s="229">
        <f t="shared" si="1"/>
        <v>345423</v>
      </c>
      <c r="BM29" s="229">
        <f t="shared" si="2"/>
        <v>0</v>
      </c>
      <c r="BN29" s="230">
        <f t="shared" si="30"/>
        <v>0</v>
      </c>
    </row>
    <row r="30" spans="1:67" s="226" customFormat="1" x14ac:dyDescent="0.2">
      <c r="A30" s="231" t="s">
        <v>28</v>
      </c>
      <c r="B30" s="232" t="s">
        <v>119</v>
      </c>
      <c r="C30" s="231" t="s">
        <v>120</v>
      </c>
      <c r="D30" s="233">
        <f>Recon!D30</f>
        <v>15449069</v>
      </c>
      <c r="E30" s="233">
        <v>0</v>
      </c>
      <c r="F30" s="233">
        <f t="shared" si="3"/>
        <v>15449069</v>
      </c>
      <c r="G30" s="233">
        <f>-SUMIF('All 531A Disbursements'!A:A,Recon!A:A,'All 531A Disbursements'!G:G)</f>
        <v>-15449070</v>
      </c>
      <c r="H30" s="233" t="str">
        <f t="shared" si="0"/>
        <v>3001144075</v>
      </c>
      <c r="I30" s="233">
        <f>SUMIF('All 531A Disbursements'!$F:$F,H30,'All 531A Disbursements'!$G:$G)</f>
        <v>0</v>
      </c>
      <c r="J30" s="233" t="str">
        <f t="shared" si="4"/>
        <v>3001144105</v>
      </c>
      <c r="K30" s="233">
        <f>SUMIF('All 531A Disbursements'!$F:$F,J30,'All 531A Disbursements'!$G:$G)</f>
        <v>967293.15</v>
      </c>
      <c r="L30" s="233" t="str">
        <f t="shared" ref="L30" si="681">$B30&amp;M$1</f>
        <v>3001144136</v>
      </c>
      <c r="M30" s="233">
        <f>SUMIF('All 531A Disbursements'!$F:$F,L30,'All 531A Disbursements'!$G:$G)</f>
        <v>1192824.67</v>
      </c>
      <c r="N30" s="233" t="str">
        <f t="shared" ref="N30" si="682">$B30&amp;O$1</f>
        <v>3001144166</v>
      </c>
      <c r="O30" s="233">
        <f>SUMIF('All 531A Disbursements'!$F:$F,N30,'All 531A Disbursements'!$G:$G)</f>
        <v>1312941.67</v>
      </c>
      <c r="P30" s="233" t="str">
        <f t="shared" ref="P30" si="683">$B30&amp;Q$1</f>
        <v>3001144197</v>
      </c>
      <c r="Q30" s="233">
        <f>SUMIF('All 531A Disbursements'!$F:$F,P30,'All 531A Disbursements'!$G:$G)</f>
        <v>1353658.95</v>
      </c>
      <c r="R30" s="233" t="str">
        <f t="shared" ref="R30" si="684">$B30&amp;S$1</f>
        <v>3001144228</v>
      </c>
      <c r="S30" s="233">
        <f>SUMIF('All 531A Disbursements'!$F:$F,R30,'All 531A Disbursements'!$G:$G)</f>
        <v>1223088.6200000001</v>
      </c>
      <c r="T30" s="233" t="str">
        <f t="shared" ref="T30" si="685">$B30&amp;U$1</f>
        <v>3001144256</v>
      </c>
      <c r="U30" s="233">
        <f>SUMIF('All 531A Disbursements'!$F:$F,T30,'All 531A Disbursements'!$G:$G)</f>
        <v>1428341.1</v>
      </c>
      <c r="V30" s="233" t="str">
        <f t="shared" ref="V30" si="686">$B30&amp;W$1</f>
        <v>3001144287</v>
      </c>
      <c r="W30" s="233">
        <f>SUMIF('All 531A Disbursements'!$F:$F,V30,'All 531A Disbursements'!$G:$G)</f>
        <v>1248645.75</v>
      </c>
      <c r="X30" s="233" t="str">
        <f t="shared" ref="X30" si="687">$B30&amp;Y$1</f>
        <v>3001144317</v>
      </c>
      <c r="Y30" s="233">
        <f>SUMIF('All 531A Disbursements'!$F:$F,X30,'All 531A Disbursements'!$G:$G)</f>
        <v>1289472.8899999999</v>
      </c>
      <c r="Z30" s="233" t="str">
        <f t="shared" ref="Z30" si="688">$B30&amp;AA$1</f>
        <v>3001144348</v>
      </c>
      <c r="AA30" s="233">
        <f>SUMIF('All 531A Disbursements'!$F:$F,Z30,'All 531A Disbursements'!$G:$G)</f>
        <v>1326816.81</v>
      </c>
      <c r="AB30" s="233" t="str">
        <f t="shared" ref="AB30" si="689">$B30&amp;AC$1</f>
        <v>3001144378</v>
      </c>
      <c r="AC30" s="233">
        <f>SUMIF('All 531A Disbursements'!$F:$F,AB30,'All 531A Disbursements'!$G:$G)</f>
        <v>1253877.58</v>
      </c>
      <c r="AD30" s="233" t="str">
        <f t="shared" ref="AD30" si="690">$B30&amp;AE$1</f>
        <v>3001144409</v>
      </c>
      <c r="AE30" s="233">
        <f>SUMIF('All 531A Disbursements'!$F:$F,AD30,'All 531A Disbursements'!$G:$G)</f>
        <v>0</v>
      </c>
      <c r="AF30" s="233" t="str">
        <f t="shared" ref="AF30" si="691">$B30&amp;AG$1</f>
        <v>3001144440</v>
      </c>
      <c r="AG30" s="233">
        <f>SUMIF('All 531A Disbursements'!$F:$F,AF30,'All 531A Disbursements'!$G:$G)</f>
        <v>2639637.2799999998</v>
      </c>
      <c r="AH30" s="233" t="str">
        <f t="shared" ref="AH30" si="692">$B30&amp;AI$1</f>
        <v>3001144470</v>
      </c>
      <c r="AI30" s="233">
        <f>SUMIF('All 531A Disbursements'!$F:$F,AH30,'All 531A Disbursements'!$G:$G)</f>
        <v>0</v>
      </c>
      <c r="AJ30" s="233" t="str">
        <f t="shared" ref="AJ30" si="693">$B30&amp;AK$1</f>
        <v>3001144501</v>
      </c>
      <c r="AK30" s="233">
        <f>SUMIF('All 531A Disbursements'!$F:$F,AJ30,'All 531A Disbursements'!$G:$G)</f>
        <v>212471.53</v>
      </c>
      <c r="AL30" s="233" t="str">
        <f t="shared" ref="AL30:AN30" si="694">$B30&amp;AM$1</f>
        <v>3001144531</v>
      </c>
      <c r="AM30" s="233">
        <f>SUMIF('All 531A Disbursements'!$F:$F,AL30,'All 531A Disbursements'!$G:$G)</f>
        <v>0</v>
      </c>
      <c r="AN30" s="233" t="str">
        <f t="shared" si="694"/>
        <v>3001144562</v>
      </c>
      <c r="AO30" s="233">
        <f>SUMIF('All 531A Disbursements'!$F:$F,AN30,'All 531A Disbursements'!$G:$G)</f>
        <v>0</v>
      </c>
      <c r="AP30" s="233" t="str">
        <f t="shared" ref="AP30" si="695">$B30&amp;AQ$1</f>
        <v>3001144593</v>
      </c>
      <c r="AQ30" s="233">
        <f>SUMIF('All 531A Disbursements'!$F:$F,AP30,'All 531A Disbursements'!$G:$G)</f>
        <v>0</v>
      </c>
      <c r="AR30" s="233" t="str">
        <f t="shared" ref="AR30" si="696">$B30&amp;AS$1</f>
        <v>3001144621</v>
      </c>
      <c r="AS30" s="233">
        <f>SUMIF('All 531A Disbursements'!$F:$F,AR30,'All 531A Disbursements'!$G:$G)</f>
        <v>0</v>
      </c>
      <c r="AT30" s="233" t="str">
        <f t="shared" ref="AT30" si="697">$B30&amp;AU$1</f>
        <v>3001144652</v>
      </c>
      <c r="AU30" s="233">
        <f>SUMIF('All 531A Disbursements'!$F:$F,AT30,'All 531A Disbursements'!$G:$G)</f>
        <v>0</v>
      </c>
      <c r="AV30" s="233" t="str">
        <f t="shared" ref="AV30" si="698">$B30&amp;AW$1</f>
        <v>3001144682</v>
      </c>
      <c r="AW30" s="233">
        <f>SUMIF('All 531A Disbursements'!$F:$F,AV30,'All 531A Disbursements'!$G:$G)</f>
        <v>0</v>
      </c>
      <c r="AX30" s="233" t="str">
        <f t="shared" ref="AX30" si="699">$B30&amp;AY$1</f>
        <v>3001144713</v>
      </c>
      <c r="AY30" s="233">
        <f>SUMIF('All 531A Disbursements'!$F:$F,AX30,'All 531A Disbursements'!$G:$G)</f>
        <v>0</v>
      </c>
      <c r="AZ30" s="233" t="str">
        <f t="shared" ref="AZ30" si="700">$B30&amp;BA$1</f>
        <v>3001144743</v>
      </c>
      <c r="BA30" s="233">
        <f>SUMIF('All 531A Disbursements'!$F:$F,AZ30,'All 531A Disbursements'!$G:$G)</f>
        <v>0</v>
      </c>
      <c r="BB30" s="233" t="str">
        <f t="shared" ref="BB30" si="701">$B30&amp;BC$1</f>
        <v>3001144774</v>
      </c>
      <c r="BC30" s="233">
        <f>SUMIF('All 531A Disbursements'!$F:$F,BB30,'All 531A Disbursements'!$G:$G)</f>
        <v>0</v>
      </c>
      <c r="BD30" s="233" t="str">
        <f t="shared" ref="BD30" si="702">$B30&amp;BE$1</f>
        <v>3001144805</v>
      </c>
      <c r="BE30" s="233">
        <f>SUMIF('All 531A Disbursements'!$F:$F,BD30,'All 531A Disbursements'!$G:$G)</f>
        <v>0</v>
      </c>
      <c r="BF30" s="233" t="str">
        <f t="shared" ref="BF30" si="703">$B30&amp;BG$1</f>
        <v>3001144835</v>
      </c>
      <c r="BG30" s="233">
        <f>SUMIF('All 531A Disbursements'!$F:$F,BF30,'All 531A Disbursements'!$G:$G)</f>
        <v>0</v>
      </c>
      <c r="BH30" s="233" t="str">
        <f t="shared" ref="BH30" si="704">$B30&amp;BI$1</f>
        <v>3001144866</v>
      </c>
      <c r="BI30" s="233">
        <f>SUMIF('All 531A Disbursements'!$F:$F,BH30,'All 531A Disbursements'!$G:$G)</f>
        <v>0</v>
      </c>
      <c r="BJ30" s="233" t="str">
        <f t="shared" ref="BJ30" si="705">$B30&amp;BK$1</f>
        <v>3001144896</v>
      </c>
      <c r="BK30" s="233">
        <f>SUMIF('All 531A Disbursements'!$F:$F,BJ30,'All 531A Disbursements'!$G:$G)</f>
        <v>0</v>
      </c>
      <c r="BL30" s="233">
        <f t="shared" si="1"/>
        <v>15449069.999999998</v>
      </c>
      <c r="BM30" s="233">
        <f t="shared" si="2"/>
        <v>-0.99999999813735485</v>
      </c>
      <c r="BN30" s="233">
        <f t="shared" si="30"/>
        <v>-0.99999999813735485</v>
      </c>
      <c r="BO30" s="222"/>
    </row>
    <row r="31" spans="1:67" x14ac:dyDescent="0.2">
      <c r="A31" s="237" t="s">
        <v>924</v>
      </c>
      <c r="B31" s="234" t="s">
        <v>3332</v>
      </c>
      <c r="C31" s="227" t="s">
        <v>3333</v>
      </c>
      <c r="D31" s="229">
        <f>Recon!D31</f>
        <v>996577</v>
      </c>
      <c r="E31" s="229">
        <v>0</v>
      </c>
      <c r="F31" s="229">
        <f t="shared" si="3"/>
        <v>996577</v>
      </c>
      <c r="G31" s="229">
        <f>-SUMIF('All 531A Disbursements'!A:A,Recon!A:A,'All 531A Disbursements'!G:G)</f>
        <v>-996576.99999999988</v>
      </c>
      <c r="H31" s="229" t="str">
        <f t="shared" si="0"/>
        <v>3401044075</v>
      </c>
      <c r="I31" s="229">
        <f>SUMIF('All 531A Disbursements'!$F:$F,H31,'All 531A Disbursements'!$G:$G)</f>
        <v>0</v>
      </c>
      <c r="J31" s="229" t="str">
        <f t="shared" si="4"/>
        <v>3401044105</v>
      </c>
      <c r="K31" s="229">
        <f>SUMIF('All 531A Disbursements'!$F:$F,J31,'All 531A Disbursements'!$G:$G)</f>
        <v>0</v>
      </c>
      <c r="L31" s="229" t="str">
        <f t="shared" ref="L31" si="706">$B31&amp;M$1</f>
        <v>3401044136</v>
      </c>
      <c r="M31" s="229">
        <f>SUMIF('All 531A Disbursements'!$F:$F,L31,'All 531A Disbursements'!$G:$G)</f>
        <v>0</v>
      </c>
      <c r="N31" s="229" t="str">
        <f t="shared" ref="N31" si="707">$B31&amp;O$1</f>
        <v>3401044166</v>
      </c>
      <c r="O31" s="229">
        <f>SUMIF('All 531A Disbursements'!$F:$F,N31,'All 531A Disbursements'!$G:$G)</f>
        <v>0</v>
      </c>
      <c r="P31" s="229" t="str">
        <f t="shared" ref="P31" si="708">$B31&amp;Q$1</f>
        <v>3401044197</v>
      </c>
      <c r="Q31" s="229">
        <f>SUMIF('All 531A Disbursements'!$F:$F,P31,'All 531A Disbursements'!$G:$G)</f>
        <v>0</v>
      </c>
      <c r="R31" s="229" t="str">
        <f t="shared" ref="R31" si="709">$B31&amp;S$1</f>
        <v>3401044228</v>
      </c>
      <c r="S31" s="229">
        <f>SUMIF('All 531A Disbursements'!$F:$F,R31,'All 531A Disbursements'!$G:$G)</f>
        <v>0</v>
      </c>
      <c r="T31" s="229" t="str">
        <f t="shared" ref="T31" si="710">$B31&amp;U$1</f>
        <v>3401044256</v>
      </c>
      <c r="U31" s="229">
        <f>SUMIF('All 531A Disbursements'!$F:$F,T31,'All 531A Disbursements'!$G:$G)</f>
        <v>0</v>
      </c>
      <c r="V31" s="229" t="str">
        <f t="shared" ref="V31" si="711">$B31&amp;W$1</f>
        <v>3401044287</v>
      </c>
      <c r="W31" s="229">
        <f>SUMIF('All 531A Disbursements'!$F:$F,V31,'All 531A Disbursements'!$G:$G)</f>
        <v>0</v>
      </c>
      <c r="X31" s="229" t="str">
        <f t="shared" ref="X31" si="712">$B31&amp;Y$1</f>
        <v>3401044317</v>
      </c>
      <c r="Y31" s="229">
        <f>SUMIF('All 531A Disbursements'!$F:$F,X31,'All 531A Disbursements'!$G:$G)</f>
        <v>0</v>
      </c>
      <c r="Z31" s="229" t="str">
        <f t="shared" ref="Z31" si="713">$B31&amp;AA$1</f>
        <v>3401044348</v>
      </c>
      <c r="AA31" s="229">
        <f>SUMIF('All 531A Disbursements'!$F:$F,Z31,'All 531A Disbursements'!$G:$G)</f>
        <v>658719.44999999995</v>
      </c>
      <c r="AB31" s="229" t="str">
        <f t="shared" ref="AB31" si="714">$B31&amp;AC$1</f>
        <v>3401044378</v>
      </c>
      <c r="AC31" s="229">
        <f>SUMIF('All 531A Disbursements'!$F:$F,AB31,'All 531A Disbursements'!$G:$G)</f>
        <v>0</v>
      </c>
      <c r="AD31" s="229" t="str">
        <f t="shared" ref="AD31" si="715">$B31&amp;AE$1</f>
        <v>3401044409</v>
      </c>
      <c r="AE31" s="229">
        <f>SUMIF('All 531A Disbursements'!$F:$F,AD31,'All 531A Disbursements'!$G:$G)</f>
        <v>0</v>
      </c>
      <c r="AF31" s="229" t="str">
        <f t="shared" ref="AF31" si="716">$B31&amp;AG$1</f>
        <v>3401044440</v>
      </c>
      <c r="AG31" s="229">
        <f>SUMIF('All 531A Disbursements'!$F:$F,AF31,'All 531A Disbursements'!$G:$G)</f>
        <v>289722.09999999998</v>
      </c>
      <c r="AH31" s="229" t="str">
        <f t="shared" ref="AH31" si="717">$B31&amp;AI$1</f>
        <v>3401044470</v>
      </c>
      <c r="AI31" s="229">
        <f>SUMIF('All 531A Disbursements'!$F:$F,AH31,'All 531A Disbursements'!$G:$G)</f>
        <v>48135.45</v>
      </c>
      <c r="AJ31" s="229" t="str">
        <f t="shared" ref="AJ31" si="718">$B31&amp;AK$1</f>
        <v>3401044501</v>
      </c>
      <c r="AK31" s="229">
        <f>SUMIF('All 531A Disbursements'!$F:$F,AJ31,'All 531A Disbursements'!$G:$G)</f>
        <v>0</v>
      </c>
      <c r="AL31" s="229" t="str">
        <f t="shared" ref="AL31:AN31" si="719">$B31&amp;AM$1</f>
        <v>3401044531</v>
      </c>
      <c r="AM31" s="229">
        <f>SUMIF('All 531A Disbursements'!$F:$F,AL31,'All 531A Disbursements'!$G:$G)</f>
        <v>0</v>
      </c>
      <c r="AN31" s="229" t="str">
        <f t="shared" si="719"/>
        <v>3401044562</v>
      </c>
      <c r="AO31" s="229">
        <f>SUMIF('All 531A Disbursements'!$F:$F,AN31,'All 531A Disbursements'!$G:$G)</f>
        <v>0</v>
      </c>
      <c r="AP31" s="229" t="str">
        <f t="shared" ref="AP31" si="720">$B31&amp;AQ$1</f>
        <v>3401044593</v>
      </c>
      <c r="AQ31" s="229">
        <f>SUMIF('All 531A Disbursements'!$F:$F,AP31,'All 531A Disbursements'!$G:$G)</f>
        <v>0</v>
      </c>
      <c r="AR31" s="229" t="str">
        <f t="shared" ref="AR31" si="721">$B31&amp;AS$1</f>
        <v>3401044621</v>
      </c>
      <c r="AS31" s="229">
        <f>SUMIF('All 531A Disbursements'!$F:$F,AR31,'All 531A Disbursements'!$G:$G)</f>
        <v>0</v>
      </c>
      <c r="AT31" s="229" t="str">
        <f t="shared" ref="AT31" si="722">$B31&amp;AU$1</f>
        <v>3401044652</v>
      </c>
      <c r="AU31" s="229">
        <f>SUMIF('All 531A Disbursements'!$F:$F,AT31,'All 531A Disbursements'!$G:$G)</f>
        <v>0</v>
      </c>
      <c r="AV31" s="229" t="str">
        <f t="shared" ref="AV31" si="723">$B31&amp;AW$1</f>
        <v>3401044682</v>
      </c>
      <c r="AW31" s="229">
        <f>SUMIF('All 531A Disbursements'!$F:$F,AV31,'All 531A Disbursements'!$G:$G)</f>
        <v>0</v>
      </c>
      <c r="AX31" s="229" t="str">
        <f t="shared" ref="AX31" si="724">$B31&amp;AY$1</f>
        <v>3401044713</v>
      </c>
      <c r="AY31" s="229">
        <f>SUMIF('All 531A Disbursements'!$F:$F,AX31,'All 531A Disbursements'!$G:$G)</f>
        <v>0</v>
      </c>
      <c r="AZ31" s="229" t="str">
        <f t="shared" ref="AZ31" si="725">$B31&amp;BA$1</f>
        <v>3401044743</v>
      </c>
      <c r="BA31" s="229">
        <f>SUMIF('All 531A Disbursements'!$F:$F,AZ31,'All 531A Disbursements'!$G:$G)</f>
        <v>0</v>
      </c>
      <c r="BB31" s="229" t="str">
        <f t="shared" ref="BB31" si="726">$B31&amp;BC$1</f>
        <v>3401044774</v>
      </c>
      <c r="BC31" s="229">
        <f>SUMIF('All 531A Disbursements'!$F:$F,BB31,'All 531A Disbursements'!$G:$G)</f>
        <v>0</v>
      </c>
      <c r="BD31" s="229" t="str">
        <f t="shared" ref="BD31" si="727">$B31&amp;BE$1</f>
        <v>3401044805</v>
      </c>
      <c r="BE31" s="229">
        <f>SUMIF('All 531A Disbursements'!$F:$F,BD31,'All 531A Disbursements'!$G:$G)</f>
        <v>0</v>
      </c>
      <c r="BF31" s="229" t="str">
        <f t="shared" ref="BF31" si="728">$B31&amp;BG$1</f>
        <v>3401044835</v>
      </c>
      <c r="BG31" s="229">
        <f>SUMIF('All 531A Disbursements'!$F:$F,BF31,'All 531A Disbursements'!$G:$G)</f>
        <v>0</v>
      </c>
      <c r="BH31" s="229" t="str">
        <f t="shared" ref="BH31" si="729">$B31&amp;BI$1</f>
        <v>3401044866</v>
      </c>
      <c r="BI31" s="229">
        <f>SUMIF('All 531A Disbursements'!$F:$F,BH31,'All 531A Disbursements'!$G:$G)</f>
        <v>0</v>
      </c>
      <c r="BJ31" s="229" t="str">
        <f t="shared" ref="BJ31" si="730">$B31&amp;BK$1</f>
        <v>3401044896</v>
      </c>
      <c r="BK31" s="229">
        <f>SUMIF('All 531A Disbursements'!$F:$F,BJ31,'All 531A Disbursements'!$G:$G)</f>
        <v>0</v>
      </c>
      <c r="BL31" s="229">
        <f t="shared" si="1"/>
        <v>996577</v>
      </c>
      <c r="BM31" s="229">
        <f t="shared" si="2"/>
        <v>0</v>
      </c>
      <c r="BN31" s="230">
        <f t="shared" si="30"/>
        <v>0</v>
      </c>
    </row>
    <row r="32" spans="1:67" s="226" customFormat="1" x14ac:dyDescent="0.2">
      <c r="A32" s="231" t="s">
        <v>41</v>
      </c>
      <c r="B32" s="232" t="s">
        <v>121</v>
      </c>
      <c r="C32" s="231" t="s">
        <v>122</v>
      </c>
      <c r="D32" s="233">
        <f>Recon!D32</f>
        <v>5199777</v>
      </c>
      <c r="E32" s="233">
        <v>0</v>
      </c>
      <c r="F32" s="233">
        <f t="shared" si="3"/>
        <v>5199777</v>
      </c>
      <c r="G32" s="233">
        <f>-SUMIF('All 531A Disbursements'!A:A,Recon!A:A,'All 531A Disbursements'!G:G)</f>
        <v>-5199777.0000000009</v>
      </c>
      <c r="H32" s="233" t="str">
        <f t="shared" si="0"/>
        <v>3501044075</v>
      </c>
      <c r="I32" s="233">
        <f>SUMIF('All 531A Disbursements'!$F:$F,H32,'All 531A Disbursements'!$G:$G)</f>
        <v>0</v>
      </c>
      <c r="J32" s="233" t="str">
        <f t="shared" si="4"/>
        <v>3501044105</v>
      </c>
      <c r="K32" s="233">
        <f>SUMIF('All 531A Disbursements'!$F:$F,J32,'All 531A Disbursements'!$G:$G)</f>
        <v>0</v>
      </c>
      <c r="L32" s="233" t="str">
        <f t="shared" ref="L32" si="731">$B32&amp;M$1</f>
        <v>3501044136</v>
      </c>
      <c r="M32" s="233">
        <f>SUMIF('All 531A Disbursements'!$F:$F,L32,'All 531A Disbursements'!$G:$G)</f>
        <v>680329.1</v>
      </c>
      <c r="N32" s="233" t="str">
        <f t="shared" ref="N32" si="732">$B32&amp;O$1</f>
        <v>3501044166</v>
      </c>
      <c r="O32" s="233">
        <f>SUMIF('All 531A Disbursements'!$F:$F,N32,'All 531A Disbursements'!$G:$G)</f>
        <v>0</v>
      </c>
      <c r="P32" s="233" t="str">
        <f t="shared" ref="P32" si="733">$B32&amp;Q$1</f>
        <v>3501044197</v>
      </c>
      <c r="Q32" s="233">
        <f>SUMIF('All 531A Disbursements'!$F:$F,P32,'All 531A Disbursements'!$G:$G)</f>
        <v>0</v>
      </c>
      <c r="R32" s="233" t="str">
        <f t="shared" ref="R32" si="734">$B32&amp;S$1</f>
        <v>3501044228</v>
      </c>
      <c r="S32" s="233">
        <f>SUMIF('All 531A Disbursements'!$F:$F,R32,'All 531A Disbursements'!$G:$G)</f>
        <v>1300909.52</v>
      </c>
      <c r="T32" s="233" t="str">
        <f t="shared" ref="T32" si="735">$B32&amp;U$1</f>
        <v>3501044256</v>
      </c>
      <c r="U32" s="233">
        <f>SUMIF('All 531A Disbursements'!$F:$F,T32,'All 531A Disbursements'!$G:$G)</f>
        <v>0</v>
      </c>
      <c r="V32" s="233" t="str">
        <f t="shared" ref="V32" si="736">$B32&amp;W$1</f>
        <v>3501044287</v>
      </c>
      <c r="W32" s="233">
        <f>SUMIF('All 531A Disbursements'!$F:$F,V32,'All 531A Disbursements'!$G:$G)</f>
        <v>0</v>
      </c>
      <c r="X32" s="233" t="str">
        <f t="shared" ref="X32" si="737">$B32&amp;Y$1</f>
        <v>3501044317</v>
      </c>
      <c r="Y32" s="233">
        <f>SUMIF('All 531A Disbursements'!$F:$F,X32,'All 531A Disbursements'!$G:$G)</f>
        <v>1281377.3600000001</v>
      </c>
      <c r="Z32" s="233" t="str">
        <f t="shared" ref="Z32" si="738">$B32&amp;AA$1</f>
        <v>3501044348</v>
      </c>
      <c r="AA32" s="233">
        <f>SUMIF('All 531A Disbursements'!$F:$F,Z32,'All 531A Disbursements'!$G:$G)</f>
        <v>835162.25</v>
      </c>
      <c r="AB32" s="233" t="str">
        <f t="shared" ref="AB32" si="739">$B32&amp;AC$1</f>
        <v>3501044378</v>
      </c>
      <c r="AC32" s="233">
        <f>SUMIF('All 531A Disbursements'!$F:$F,AB32,'All 531A Disbursements'!$G:$G)</f>
        <v>0</v>
      </c>
      <c r="AD32" s="233" t="str">
        <f t="shared" ref="AD32" si="740">$B32&amp;AE$1</f>
        <v>3501044409</v>
      </c>
      <c r="AE32" s="233">
        <f>SUMIF('All 531A Disbursements'!$F:$F,AD32,'All 531A Disbursements'!$G:$G)</f>
        <v>424128.36</v>
      </c>
      <c r="AF32" s="233" t="str">
        <f t="shared" ref="AF32" si="741">$B32&amp;AG$1</f>
        <v>3501044440</v>
      </c>
      <c r="AG32" s="233">
        <f>SUMIF('All 531A Disbursements'!$F:$F,AF32,'All 531A Disbursements'!$G:$G)</f>
        <v>0</v>
      </c>
      <c r="AH32" s="233" t="str">
        <f t="shared" ref="AH32" si="742">$B32&amp;AI$1</f>
        <v>3501044470</v>
      </c>
      <c r="AI32" s="233">
        <f>SUMIF('All 531A Disbursements'!$F:$F,AH32,'All 531A Disbursements'!$G:$G)</f>
        <v>0</v>
      </c>
      <c r="AJ32" s="233" t="str">
        <f t="shared" ref="AJ32" si="743">$B32&amp;AK$1</f>
        <v>3501044501</v>
      </c>
      <c r="AK32" s="233">
        <f>SUMIF('All 531A Disbursements'!$F:$F,AJ32,'All 531A Disbursements'!$G:$G)</f>
        <v>677870.41</v>
      </c>
      <c r="AL32" s="233" t="str">
        <f t="shared" ref="AL32:AN32" si="744">$B32&amp;AM$1</f>
        <v>3501044531</v>
      </c>
      <c r="AM32" s="233">
        <f>SUMIF('All 531A Disbursements'!$F:$F,AL32,'All 531A Disbursements'!$G:$G)</f>
        <v>0</v>
      </c>
      <c r="AN32" s="233" t="str">
        <f t="shared" si="744"/>
        <v>3501044562</v>
      </c>
      <c r="AO32" s="233">
        <f>SUMIF('All 531A Disbursements'!$F:$F,AN32,'All 531A Disbursements'!$G:$G)</f>
        <v>0</v>
      </c>
      <c r="AP32" s="233" t="str">
        <f t="shared" ref="AP32" si="745">$B32&amp;AQ$1</f>
        <v>3501044593</v>
      </c>
      <c r="AQ32" s="233">
        <f>SUMIF('All 531A Disbursements'!$F:$F,AP32,'All 531A Disbursements'!$G:$G)</f>
        <v>0</v>
      </c>
      <c r="AR32" s="233" t="str">
        <f t="shared" ref="AR32" si="746">$B32&amp;AS$1</f>
        <v>3501044621</v>
      </c>
      <c r="AS32" s="233">
        <f>SUMIF('All 531A Disbursements'!$F:$F,AR32,'All 531A Disbursements'!$G:$G)</f>
        <v>0</v>
      </c>
      <c r="AT32" s="233" t="str">
        <f t="shared" ref="AT32" si="747">$B32&amp;AU$1</f>
        <v>3501044652</v>
      </c>
      <c r="AU32" s="233">
        <f>SUMIF('All 531A Disbursements'!$F:$F,AT32,'All 531A Disbursements'!$G:$G)</f>
        <v>0</v>
      </c>
      <c r="AV32" s="233" t="str">
        <f t="shared" ref="AV32" si="748">$B32&amp;AW$1</f>
        <v>3501044682</v>
      </c>
      <c r="AW32" s="233">
        <f>SUMIF('All 531A Disbursements'!$F:$F,AV32,'All 531A Disbursements'!$G:$G)</f>
        <v>0</v>
      </c>
      <c r="AX32" s="233" t="str">
        <f t="shared" ref="AX32" si="749">$B32&amp;AY$1</f>
        <v>3501044713</v>
      </c>
      <c r="AY32" s="233">
        <f>SUMIF('All 531A Disbursements'!$F:$F,AX32,'All 531A Disbursements'!$G:$G)</f>
        <v>0</v>
      </c>
      <c r="AZ32" s="233" t="str">
        <f t="shared" ref="AZ32" si="750">$B32&amp;BA$1</f>
        <v>3501044743</v>
      </c>
      <c r="BA32" s="233">
        <f>SUMIF('All 531A Disbursements'!$F:$F,AZ32,'All 531A Disbursements'!$G:$G)</f>
        <v>0</v>
      </c>
      <c r="BB32" s="233" t="str">
        <f t="shared" ref="BB32" si="751">$B32&amp;BC$1</f>
        <v>3501044774</v>
      </c>
      <c r="BC32" s="233">
        <f>SUMIF('All 531A Disbursements'!$F:$F,BB32,'All 531A Disbursements'!$G:$G)</f>
        <v>0</v>
      </c>
      <c r="BD32" s="233" t="str">
        <f t="shared" ref="BD32" si="752">$B32&amp;BE$1</f>
        <v>3501044805</v>
      </c>
      <c r="BE32" s="233">
        <f>SUMIF('All 531A Disbursements'!$F:$F,BD32,'All 531A Disbursements'!$G:$G)</f>
        <v>0</v>
      </c>
      <c r="BF32" s="233" t="str">
        <f t="shared" ref="BF32" si="753">$B32&amp;BG$1</f>
        <v>3501044835</v>
      </c>
      <c r="BG32" s="233">
        <f>SUMIF('All 531A Disbursements'!$F:$F,BF32,'All 531A Disbursements'!$G:$G)</f>
        <v>0</v>
      </c>
      <c r="BH32" s="233" t="str">
        <f t="shared" ref="BH32" si="754">$B32&amp;BI$1</f>
        <v>3501044866</v>
      </c>
      <c r="BI32" s="233">
        <f>SUMIF('All 531A Disbursements'!$F:$F,BH32,'All 531A Disbursements'!$G:$G)</f>
        <v>0</v>
      </c>
      <c r="BJ32" s="233" t="str">
        <f t="shared" ref="BJ32" si="755">$B32&amp;BK$1</f>
        <v>3501044896</v>
      </c>
      <c r="BK32" s="233">
        <f>SUMIF('All 531A Disbursements'!$F:$F,BJ32,'All 531A Disbursements'!$G:$G)</f>
        <v>0</v>
      </c>
      <c r="BL32" s="233">
        <f t="shared" si="1"/>
        <v>5199777</v>
      </c>
      <c r="BM32" s="233">
        <f t="shared" si="2"/>
        <v>0</v>
      </c>
      <c r="BN32" s="233">
        <f t="shared" si="30"/>
        <v>0</v>
      </c>
      <c r="BO32" s="222"/>
    </row>
    <row r="33" spans="1:67" x14ac:dyDescent="0.2">
      <c r="A33" s="227" t="s">
        <v>52</v>
      </c>
      <c r="B33" s="228" t="s">
        <v>123</v>
      </c>
      <c r="C33" s="227" t="s">
        <v>124</v>
      </c>
      <c r="D33" s="229">
        <f>Recon!D33</f>
        <v>3155646</v>
      </c>
      <c r="E33" s="229">
        <v>0</v>
      </c>
      <c r="F33" s="229">
        <f t="shared" si="3"/>
        <v>3155646</v>
      </c>
      <c r="G33" s="229">
        <f>-SUMIF('All 531A Disbursements'!A:A,Recon!A:A,'All 531A Disbursements'!G:G)</f>
        <v>-2258569.31</v>
      </c>
      <c r="H33" s="229" t="str">
        <f t="shared" si="0"/>
        <v>3502044075</v>
      </c>
      <c r="I33" s="229">
        <f>SUMIF('All 531A Disbursements'!$F:$F,H33,'All 531A Disbursements'!$G:$G)</f>
        <v>0</v>
      </c>
      <c r="J33" s="229" t="str">
        <f t="shared" si="4"/>
        <v>3502044105</v>
      </c>
      <c r="K33" s="229">
        <f>SUMIF('All 531A Disbursements'!$F:$F,J33,'All 531A Disbursements'!$G:$G)</f>
        <v>0</v>
      </c>
      <c r="L33" s="229" t="str">
        <f t="shared" ref="L33" si="756">$B33&amp;M$1</f>
        <v>3502044136</v>
      </c>
      <c r="M33" s="229">
        <f>SUMIF('All 531A Disbursements'!$F:$F,L33,'All 531A Disbursements'!$G:$G)</f>
        <v>0</v>
      </c>
      <c r="N33" s="229" t="str">
        <f t="shared" ref="N33" si="757">$B33&amp;O$1</f>
        <v>3502044166</v>
      </c>
      <c r="O33" s="229">
        <f>SUMIF('All 531A Disbursements'!$F:$F,N33,'All 531A Disbursements'!$G:$G)</f>
        <v>0</v>
      </c>
      <c r="P33" s="229" t="str">
        <f t="shared" ref="P33" si="758">$B33&amp;Q$1</f>
        <v>3502044197</v>
      </c>
      <c r="Q33" s="229">
        <f>SUMIF('All 531A Disbursements'!$F:$F,P33,'All 531A Disbursements'!$G:$G)</f>
        <v>0</v>
      </c>
      <c r="R33" s="229" t="str">
        <f t="shared" ref="R33" si="759">$B33&amp;S$1</f>
        <v>3502044228</v>
      </c>
      <c r="S33" s="229">
        <f>SUMIF('All 531A Disbursements'!$F:$F,R33,'All 531A Disbursements'!$G:$G)</f>
        <v>561651.11</v>
      </c>
      <c r="T33" s="229" t="str">
        <f t="shared" ref="T33" si="760">$B33&amp;U$1</f>
        <v>3502044256</v>
      </c>
      <c r="U33" s="229">
        <f>SUMIF('All 531A Disbursements'!$F:$F,T33,'All 531A Disbursements'!$G:$G)</f>
        <v>0</v>
      </c>
      <c r="V33" s="229" t="str">
        <f t="shared" ref="V33" si="761">$B33&amp;W$1</f>
        <v>3502044287</v>
      </c>
      <c r="W33" s="229">
        <f>SUMIF('All 531A Disbursements'!$F:$F,V33,'All 531A Disbursements'!$G:$G)</f>
        <v>222356.51</v>
      </c>
      <c r="X33" s="229" t="str">
        <f t="shared" ref="X33" si="762">$B33&amp;Y$1</f>
        <v>3502044317</v>
      </c>
      <c r="Y33" s="229">
        <f>SUMIF('All 531A Disbursements'!$F:$F,X33,'All 531A Disbursements'!$G:$G)</f>
        <v>529106.92000000004</v>
      </c>
      <c r="Z33" s="229" t="str">
        <f t="shared" ref="Z33" si="763">$B33&amp;AA$1</f>
        <v>3502044348</v>
      </c>
      <c r="AA33" s="229">
        <f>SUMIF('All 531A Disbursements'!$F:$F,Z33,'All 531A Disbursements'!$G:$G)</f>
        <v>0</v>
      </c>
      <c r="AB33" s="229" t="str">
        <f t="shared" ref="AB33" si="764">$B33&amp;AC$1</f>
        <v>3502044378</v>
      </c>
      <c r="AC33" s="229">
        <f>SUMIF('All 531A Disbursements'!$F:$F,AB33,'All 531A Disbursements'!$G:$G)</f>
        <v>513843.25</v>
      </c>
      <c r="AD33" s="229" t="str">
        <f t="shared" ref="AD33" si="765">$B33&amp;AE$1</f>
        <v>3502044409</v>
      </c>
      <c r="AE33" s="229">
        <f>SUMIF('All 531A Disbursements'!$F:$F,AD33,'All 531A Disbursements'!$G:$G)</f>
        <v>0</v>
      </c>
      <c r="AF33" s="229" t="str">
        <f t="shared" ref="AF33" si="766">$B33&amp;AG$1</f>
        <v>3502044440</v>
      </c>
      <c r="AG33" s="229">
        <f>SUMIF('All 531A Disbursements'!$F:$F,AF33,'All 531A Disbursements'!$G:$G)</f>
        <v>0</v>
      </c>
      <c r="AH33" s="229" t="str">
        <f t="shared" ref="AH33" si="767">$B33&amp;AI$1</f>
        <v>3502044470</v>
      </c>
      <c r="AI33" s="229">
        <f>SUMIF('All 531A Disbursements'!$F:$F,AH33,'All 531A Disbursements'!$G:$G)</f>
        <v>431611.52</v>
      </c>
      <c r="AJ33" s="229" t="str">
        <f t="shared" ref="AJ33" si="768">$B33&amp;AK$1</f>
        <v>3502044501</v>
      </c>
      <c r="AK33" s="229">
        <f>SUMIF('All 531A Disbursements'!$F:$F,AJ33,'All 531A Disbursements'!$G:$G)</f>
        <v>0</v>
      </c>
      <c r="AL33" s="229" t="str">
        <f t="shared" ref="AL33:AN33" si="769">$B33&amp;AM$1</f>
        <v>3502044531</v>
      </c>
      <c r="AM33" s="229">
        <f>SUMIF('All 531A Disbursements'!$F:$F,AL33,'All 531A Disbursements'!$G:$G)</f>
        <v>0</v>
      </c>
      <c r="AN33" s="229" t="str">
        <f t="shared" si="769"/>
        <v>3502044562</v>
      </c>
      <c r="AO33" s="229">
        <f>SUMIF('All 531A Disbursements'!$F:$F,AN33,'All 531A Disbursements'!$G:$G)</f>
        <v>0</v>
      </c>
      <c r="AP33" s="229" t="str">
        <f t="shared" ref="AP33" si="770">$B33&amp;AQ$1</f>
        <v>3502044593</v>
      </c>
      <c r="AQ33" s="229">
        <f>SUMIF('All 531A Disbursements'!$F:$F,AP33,'All 531A Disbursements'!$G:$G)</f>
        <v>0</v>
      </c>
      <c r="AR33" s="229" t="str">
        <f t="shared" ref="AR33" si="771">$B33&amp;AS$1</f>
        <v>3502044621</v>
      </c>
      <c r="AS33" s="229">
        <f>SUMIF('All 531A Disbursements'!$F:$F,AR33,'All 531A Disbursements'!$G:$G)</f>
        <v>0</v>
      </c>
      <c r="AT33" s="229" t="str">
        <f t="shared" ref="AT33" si="772">$B33&amp;AU$1</f>
        <v>3502044652</v>
      </c>
      <c r="AU33" s="229">
        <f>SUMIF('All 531A Disbursements'!$F:$F,AT33,'All 531A Disbursements'!$G:$G)</f>
        <v>0</v>
      </c>
      <c r="AV33" s="229" t="str">
        <f t="shared" ref="AV33" si="773">$B33&amp;AW$1</f>
        <v>3502044682</v>
      </c>
      <c r="AW33" s="229">
        <f>SUMIF('All 531A Disbursements'!$F:$F,AV33,'All 531A Disbursements'!$G:$G)</f>
        <v>0</v>
      </c>
      <c r="AX33" s="229" t="str">
        <f t="shared" ref="AX33" si="774">$B33&amp;AY$1</f>
        <v>3502044713</v>
      </c>
      <c r="AY33" s="229">
        <f>SUMIF('All 531A Disbursements'!$F:$F,AX33,'All 531A Disbursements'!$G:$G)</f>
        <v>0</v>
      </c>
      <c r="AZ33" s="229" t="str">
        <f t="shared" ref="AZ33" si="775">$B33&amp;BA$1</f>
        <v>3502044743</v>
      </c>
      <c r="BA33" s="229">
        <f>SUMIF('All 531A Disbursements'!$F:$F,AZ33,'All 531A Disbursements'!$G:$G)</f>
        <v>0</v>
      </c>
      <c r="BB33" s="229" t="str">
        <f t="shared" ref="BB33" si="776">$B33&amp;BC$1</f>
        <v>3502044774</v>
      </c>
      <c r="BC33" s="229">
        <f>SUMIF('All 531A Disbursements'!$F:$F,BB33,'All 531A Disbursements'!$G:$G)</f>
        <v>0</v>
      </c>
      <c r="BD33" s="229" t="str">
        <f t="shared" ref="BD33" si="777">$B33&amp;BE$1</f>
        <v>3502044805</v>
      </c>
      <c r="BE33" s="229">
        <f>SUMIF('All 531A Disbursements'!$F:$F,BD33,'All 531A Disbursements'!$G:$G)</f>
        <v>0</v>
      </c>
      <c r="BF33" s="229" t="str">
        <f t="shared" ref="BF33" si="778">$B33&amp;BG$1</f>
        <v>3502044835</v>
      </c>
      <c r="BG33" s="229">
        <f>SUMIF('All 531A Disbursements'!$F:$F,BF33,'All 531A Disbursements'!$G:$G)</f>
        <v>0</v>
      </c>
      <c r="BH33" s="229" t="str">
        <f t="shared" ref="BH33" si="779">$B33&amp;BI$1</f>
        <v>3502044866</v>
      </c>
      <c r="BI33" s="229">
        <f>SUMIF('All 531A Disbursements'!$F:$F,BH33,'All 531A Disbursements'!$G:$G)</f>
        <v>0</v>
      </c>
      <c r="BJ33" s="229" t="str">
        <f t="shared" ref="BJ33" si="780">$B33&amp;BK$1</f>
        <v>3502044896</v>
      </c>
      <c r="BK33" s="229">
        <f>SUMIF('All 531A Disbursements'!$F:$F,BJ33,'All 531A Disbursements'!$G:$G)</f>
        <v>0</v>
      </c>
      <c r="BL33" s="229">
        <f t="shared" si="1"/>
        <v>2258569.31</v>
      </c>
      <c r="BM33" s="229">
        <f t="shared" si="2"/>
        <v>897076.69</v>
      </c>
      <c r="BN33" s="230">
        <f t="shared" si="30"/>
        <v>897076.69</v>
      </c>
    </row>
    <row r="34" spans="1:67" s="226" customFormat="1" x14ac:dyDescent="0.2">
      <c r="A34" s="231" t="s">
        <v>65</v>
      </c>
      <c r="B34" s="232" t="s">
        <v>125</v>
      </c>
      <c r="C34" s="231" t="s">
        <v>126</v>
      </c>
      <c r="D34" s="233">
        <f>Recon!D34</f>
        <v>248539</v>
      </c>
      <c r="E34" s="233">
        <v>0</v>
      </c>
      <c r="F34" s="233">
        <f t="shared" si="3"/>
        <v>248539</v>
      </c>
      <c r="G34" s="233">
        <f>-SUMIF('All 531A Disbursements'!A:A,Recon!A:A,'All 531A Disbursements'!G:G)</f>
        <v>-248539.03</v>
      </c>
      <c r="H34" s="233" t="str">
        <f t="shared" ref="H34:H65" si="781">$B34&amp;I$1</f>
        <v>3503044075</v>
      </c>
      <c r="I34" s="233">
        <f>SUMIF('All 531A Disbursements'!$F:$F,H34,'All 531A Disbursements'!$G:$G)</f>
        <v>0</v>
      </c>
      <c r="J34" s="233" t="str">
        <f t="shared" si="4"/>
        <v>3503044105</v>
      </c>
      <c r="K34" s="233">
        <f>SUMIF('All 531A Disbursements'!$F:$F,J34,'All 531A Disbursements'!$G:$G)</f>
        <v>0</v>
      </c>
      <c r="L34" s="233" t="str">
        <f t="shared" ref="L34" si="782">$B34&amp;M$1</f>
        <v>3503044136</v>
      </c>
      <c r="M34" s="233">
        <f>SUMIF('All 531A Disbursements'!$F:$F,L34,'All 531A Disbursements'!$G:$G)</f>
        <v>0</v>
      </c>
      <c r="N34" s="233" t="str">
        <f t="shared" ref="N34" si="783">$B34&amp;O$1</f>
        <v>3503044166</v>
      </c>
      <c r="O34" s="233">
        <f>SUMIF('All 531A Disbursements'!$F:$F,N34,'All 531A Disbursements'!$G:$G)</f>
        <v>0</v>
      </c>
      <c r="P34" s="233" t="str">
        <f t="shared" ref="P34" si="784">$B34&amp;Q$1</f>
        <v>3503044197</v>
      </c>
      <c r="Q34" s="233">
        <f>SUMIF('All 531A Disbursements'!$F:$F,P34,'All 531A Disbursements'!$G:$G)</f>
        <v>8686.7900000000009</v>
      </c>
      <c r="R34" s="233" t="str">
        <f t="shared" ref="R34" si="785">$B34&amp;S$1</f>
        <v>3503044228</v>
      </c>
      <c r="S34" s="233">
        <f>SUMIF('All 531A Disbursements'!$F:$F,R34,'All 531A Disbursements'!$G:$G)</f>
        <v>23063.16</v>
      </c>
      <c r="T34" s="233" t="str">
        <f t="shared" ref="T34" si="786">$B34&amp;U$1</f>
        <v>3503044256</v>
      </c>
      <c r="U34" s="233">
        <f>SUMIF('All 531A Disbursements'!$F:$F,T34,'All 531A Disbursements'!$G:$G)</f>
        <v>23074.89</v>
      </c>
      <c r="V34" s="233" t="str">
        <f t="shared" ref="V34" si="787">$B34&amp;W$1</f>
        <v>3503044287</v>
      </c>
      <c r="W34" s="233">
        <f>SUMIF('All 531A Disbursements'!$F:$F,V34,'All 531A Disbursements'!$G:$G)</f>
        <v>23074.89</v>
      </c>
      <c r="X34" s="233" t="str">
        <f t="shared" ref="X34" si="788">$B34&amp;Y$1</f>
        <v>3503044317</v>
      </c>
      <c r="Y34" s="233">
        <f>SUMIF('All 531A Disbursements'!$F:$F,X34,'All 531A Disbursements'!$G:$G)</f>
        <v>23074.89</v>
      </c>
      <c r="Z34" s="233" t="str">
        <f t="shared" ref="Z34" si="789">$B34&amp;AA$1</f>
        <v>3503044348</v>
      </c>
      <c r="AA34" s="233">
        <f>SUMIF('All 531A Disbursements'!$F:$F,Z34,'All 531A Disbursements'!$G:$G)</f>
        <v>23074.91</v>
      </c>
      <c r="AB34" s="233" t="str">
        <f t="shared" ref="AB34" si="790">$B34&amp;AC$1</f>
        <v>3503044378</v>
      </c>
      <c r="AC34" s="233">
        <f>SUMIF('All 531A Disbursements'!$F:$F,AB34,'All 531A Disbursements'!$G:$G)</f>
        <v>22453.59</v>
      </c>
      <c r="AD34" s="233" t="str">
        <f t="shared" ref="AD34" si="791">$B34&amp;AE$1</f>
        <v>3503044409</v>
      </c>
      <c r="AE34" s="233">
        <f>SUMIF('All 531A Disbursements'!$F:$F,AD34,'All 531A Disbursements'!$G:$G)</f>
        <v>22338.66</v>
      </c>
      <c r="AF34" s="233" t="str">
        <f t="shared" ref="AF34" si="792">$B34&amp;AG$1</f>
        <v>3503044440</v>
      </c>
      <c r="AG34" s="233">
        <f>SUMIF('All 531A Disbursements'!$F:$F,AF34,'All 531A Disbursements'!$G:$G)</f>
        <v>63349.25</v>
      </c>
      <c r="AH34" s="233" t="str">
        <f t="shared" ref="AH34" si="793">$B34&amp;AI$1</f>
        <v>3503044470</v>
      </c>
      <c r="AI34" s="233">
        <f>SUMIF('All 531A Disbursements'!$F:$F,AH34,'All 531A Disbursements'!$G:$G)</f>
        <v>0</v>
      </c>
      <c r="AJ34" s="233" t="str">
        <f t="shared" ref="AJ34" si="794">$B34&amp;AK$1</f>
        <v>3503044501</v>
      </c>
      <c r="AK34" s="233">
        <f>SUMIF('All 531A Disbursements'!$F:$F,AJ34,'All 531A Disbursements'!$G:$G)</f>
        <v>16347.97</v>
      </c>
      <c r="AL34" s="233" t="str">
        <f t="shared" ref="AL34:AN34" si="795">$B34&amp;AM$1</f>
        <v>3503044531</v>
      </c>
      <c r="AM34" s="233">
        <f>SUMIF('All 531A Disbursements'!$F:$F,AL34,'All 531A Disbursements'!$G:$G)</f>
        <v>-8210.42</v>
      </c>
      <c r="AN34" s="233" t="str">
        <f t="shared" si="795"/>
        <v>3503044562</v>
      </c>
      <c r="AO34" s="233">
        <f>SUMIF('All 531A Disbursements'!$F:$F,AN34,'All 531A Disbursements'!$G:$G)</f>
        <v>0</v>
      </c>
      <c r="AP34" s="233" t="str">
        <f t="shared" ref="AP34" si="796">$B34&amp;AQ$1</f>
        <v>3503044593</v>
      </c>
      <c r="AQ34" s="233">
        <f>SUMIF('All 531A Disbursements'!$F:$F,AP34,'All 531A Disbursements'!$G:$G)</f>
        <v>8210.4500000000007</v>
      </c>
      <c r="AR34" s="233" t="str">
        <f t="shared" ref="AR34" si="797">$B34&amp;AS$1</f>
        <v>3503044621</v>
      </c>
      <c r="AS34" s="233">
        <f>SUMIF('All 531A Disbursements'!$F:$F,AR34,'All 531A Disbursements'!$G:$G)</f>
        <v>0</v>
      </c>
      <c r="AT34" s="233" t="str">
        <f t="shared" ref="AT34" si="798">$B34&amp;AU$1</f>
        <v>3503044652</v>
      </c>
      <c r="AU34" s="233">
        <f>SUMIF('All 531A Disbursements'!$F:$F,AT34,'All 531A Disbursements'!$G:$G)</f>
        <v>0</v>
      </c>
      <c r="AV34" s="233" t="str">
        <f t="shared" ref="AV34" si="799">$B34&amp;AW$1</f>
        <v>3503044682</v>
      </c>
      <c r="AW34" s="233">
        <f>SUMIF('All 531A Disbursements'!$F:$F,AV34,'All 531A Disbursements'!$G:$G)</f>
        <v>0</v>
      </c>
      <c r="AX34" s="233" t="str">
        <f t="shared" ref="AX34" si="800">$B34&amp;AY$1</f>
        <v>3503044713</v>
      </c>
      <c r="AY34" s="233">
        <f>SUMIF('All 531A Disbursements'!$F:$F,AX34,'All 531A Disbursements'!$G:$G)</f>
        <v>0</v>
      </c>
      <c r="AZ34" s="233" t="str">
        <f t="shared" ref="AZ34" si="801">$B34&amp;BA$1</f>
        <v>3503044743</v>
      </c>
      <c r="BA34" s="233">
        <f>SUMIF('All 531A Disbursements'!$F:$F,AZ34,'All 531A Disbursements'!$G:$G)</f>
        <v>0</v>
      </c>
      <c r="BB34" s="233" t="str">
        <f t="shared" ref="BB34" si="802">$B34&amp;BC$1</f>
        <v>3503044774</v>
      </c>
      <c r="BC34" s="233">
        <f>SUMIF('All 531A Disbursements'!$F:$F,BB34,'All 531A Disbursements'!$G:$G)</f>
        <v>0</v>
      </c>
      <c r="BD34" s="233" t="str">
        <f t="shared" ref="BD34" si="803">$B34&amp;BE$1</f>
        <v>3503044805</v>
      </c>
      <c r="BE34" s="233">
        <f>SUMIF('All 531A Disbursements'!$F:$F,BD34,'All 531A Disbursements'!$G:$G)</f>
        <v>0</v>
      </c>
      <c r="BF34" s="233" t="str">
        <f t="shared" ref="BF34" si="804">$B34&amp;BG$1</f>
        <v>3503044835</v>
      </c>
      <c r="BG34" s="233">
        <f>SUMIF('All 531A Disbursements'!$F:$F,BF34,'All 531A Disbursements'!$G:$G)</f>
        <v>0</v>
      </c>
      <c r="BH34" s="233" t="str">
        <f t="shared" ref="BH34" si="805">$B34&amp;BI$1</f>
        <v>3503044866</v>
      </c>
      <c r="BI34" s="233">
        <f>SUMIF('All 531A Disbursements'!$F:$F,BH34,'All 531A Disbursements'!$G:$G)</f>
        <v>0</v>
      </c>
      <c r="BJ34" s="233" t="str">
        <f t="shared" ref="BJ34" si="806">$B34&amp;BK$1</f>
        <v>3503044896</v>
      </c>
      <c r="BK34" s="233">
        <f>SUMIF('All 531A Disbursements'!$F:$F,BJ34,'All 531A Disbursements'!$G:$G)</f>
        <v>0</v>
      </c>
      <c r="BL34" s="233">
        <f t="shared" ref="BL34:BL65" si="807">BK34+BI34+BG34+BE34+BC34+BA34+AY34+AW34+AU34+AS34+AQ34+AO34+AM34+AK34+AI34+AG34+AE34+AC34+AA34+Y34+W34+U34+S34+Q34+O34+M34+K34+I34</f>
        <v>248539.03000000003</v>
      </c>
      <c r="BM34" s="233">
        <f t="shared" ref="BM34:BM65" si="808">D34-BL34</f>
        <v>-3.0000000027939677E-2</v>
      </c>
      <c r="BN34" s="233">
        <f t="shared" ref="BN34:BN69" si="809">F34-BL34</f>
        <v>-3.0000000027939677E-2</v>
      </c>
      <c r="BO34" s="222"/>
    </row>
    <row r="35" spans="1:67" x14ac:dyDescent="0.2">
      <c r="A35" s="227" t="s">
        <v>55</v>
      </c>
      <c r="B35" s="228" t="s">
        <v>127</v>
      </c>
      <c r="C35" s="227" t="s">
        <v>128</v>
      </c>
      <c r="D35" s="229">
        <f>Recon!D35</f>
        <v>534274</v>
      </c>
      <c r="E35" s="229">
        <v>0</v>
      </c>
      <c r="F35" s="229">
        <f t="shared" si="3"/>
        <v>534274</v>
      </c>
      <c r="G35" s="229">
        <f>-SUMIF('All 531A Disbursements'!A:A,Recon!A:A,'All 531A Disbursements'!G:G)</f>
        <v>-534274</v>
      </c>
      <c r="H35" s="229" t="str">
        <f t="shared" si="781"/>
        <v>3801044075</v>
      </c>
      <c r="I35" s="229">
        <f>SUMIF('All 531A Disbursements'!$F:$F,H35,'All 531A Disbursements'!$G:$G)</f>
        <v>39343.29</v>
      </c>
      <c r="J35" s="229" t="str">
        <f t="shared" si="4"/>
        <v>3801044105</v>
      </c>
      <c r="K35" s="229">
        <f>SUMIF('All 531A Disbursements'!$F:$F,J35,'All 531A Disbursements'!$G:$G)</f>
        <v>53108.76</v>
      </c>
      <c r="L35" s="229" t="str">
        <f t="shared" ref="L35" si="810">$B35&amp;M$1</f>
        <v>3801044136</v>
      </c>
      <c r="M35" s="229">
        <f>SUMIF('All 531A Disbursements'!$F:$F,L35,'All 531A Disbursements'!$G:$G)</f>
        <v>49265.84</v>
      </c>
      <c r="N35" s="229" t="str">
        <f t="shared" ref="N35" si="811">$B35&amp;O$1</f>
        <v>3801044166</v>
      </c>
      <c r="O35" s="229">
        <f>SUMIF('All 531A Disbursements'!$F:$F,N35,'All 531A Disbursements'!$G:$G)</f>
        <v>68763.63</v>
      </c>
      <c r="P35" s="229" t="str">
        <f t="shared" ref="P35" si="812">$B35&amp;Q$1</f>
        <v>3801044197</v>
      </c>
      <c r="Q35" s="229">
        <f>SUMIF('All 531A Disbursements'!$F:$F,P35,'All 531A Disbursements'!$G:$G)</f>
        <v>39700.51</v>
      </c>
      <c r="R35" s="229" t="str">
        <f t="shared" ref="R35" si="813">$B35&amp;S$1</f>
        <v>3801044228</v>
      </c>
      <c r="S35" s="229">
        <f>SUMIF('All 531A Disbursements'!$F:$F,R35,'All 531A Disbursements'!$G:$G)</f>
        <v>46313</v>
      </c>
      <c r="T35" s="229" t="str">
        <f t="shared" ref="T35" si="814">$B35&amp;U$1</f>
        <v>3801044256</v>
      </c>
      <c r="U35" s="229">
        <f>SUMIF('All 531A Disbursements'!$F:$F,T35,'All 531A Disbursements'!$G:$G)</f>
        <v>35305.54</v>
      </c>
      <c r="V35" s="229" t="str">
        <f t="shared" ref="V35" si="815">$B35&amp;W$1</f>
        <v>3801044287</v>
      </c>
      <c r="W35" s="229">
        <f>SUMIF('All 531A Disbursements'!$F:$F,V35,'All 531A Disbursements'!$G:$G)</f>
        <v>55476.2</v>
      </c>
      <c r="X35" s="229" t="str">
        <f t="shared" ref="X35" si="816">$B35&amp;Y$1</f>
        <v>3801044317</v>
      </c>
      <c r="Y35" s="229">
        <f>SUMIF('All 531A Disbursements'!$F:$F,X35,'All 531A Disbursements'!$G:$G)</f>
        <v>47639.93</v>
      </c>
      <c r="Z35" s="229" t="str">
        <f t="shared" ref="Z35" si="817">$B35&amp;AA$1</f>
        <v>3801044348</v>
      </c>
      <c r="AA35" s="229">
        <f>SUMIF('All 531A Disbursements'!$F:$F,Z35,'All 531A Disbursements'!$G:$G)</f>
        <v>40928.17</v>
      </c>
      <c r="AB35" s="229" t="str">
        <f t="shared" ref="AB35" si="818">$B35&amp;AC$1</f>
        <v>3801044378</v>
      </c>
      <c r="AC35" s="229">
        <f>SUMIF('All 531A Disbursements'!$F:$F,AB35,'All 531A Disbursements'!$G:$G)</f>
        <v>35429.129999999997</v>
      </c>
      <c r="AD35" s="229" t="str">
        <f t="shared" ref="AD35" si="819">$B35&amp;AE$1</f>
        <v>3801044409</v>
      </c>
      <c r="AE35" s="229">
        <f>SUMIF('All 531A Disbursements'!$F:$F,AD35,'All 531A Disbursements'!$G:$G)</f>
        <v>23000</v>
      </c>
      <c r="AF35" s="229" t="str">
        <f t="shared" ref="AF35" si="820">$B35&amp;AG$1</f>
        <v>3801044440</v>
      </c>
      <c r="AG35" s="229">
        <f>SUMIF('All 531A Disbursements'!$F:$F,AF35,'All 531A Disbursements'!$G:$G)</f>
        <v>0</v>
      </c>
      <c r="AH35" s="229" t="str">
        <f t="shared" ref="AH35" si="821">$B35&amp;AI$1</f>
        <v>3801044470</v>
      </c>
      <c r="AI35" s="229">
        <f>SUMIF('All 531A Disbursements'!$F:$F,AH35,'All 531A Disbursements'!$G:$G)</f>
        <v>0</v>
      </c>
      <c r="AJ35" s="229" t="str">
        <f t="shared" ref="AJ35" si="822">$B35&amp;AK$1</f>
        <v>3801044501</v>
      </c>
      <c r="AK35" s="229">
        <f>SUMIF('All 531A Disbursements'!$F:$F,AJ35,'All 531A Disbursements'!$G:$G)</f>
        <v>0</v>
      </c>
      <c r="AL35" s="229" t="str">
        <f t="shared" ref="AL35:AN35" si="823">$B35&amp;AM$1</f>
        <v>3801044531</v>
      </c>
      <c r="AM35" s="229">
        <f>SUMIF('All 531A Disbursements'!$F:$F,AL35,'All 531A Disbursements'!$G:$G)</f>
        <v>0</v>
      </c>
      <c r="AN35" s="229" t="str">
        <f t="shared" si="823"/>
        <v>3801044562</v>
      </c>
      <c r="AO35" s="229">
        <f>SUMIF('All 531A Disbursements'!$F:$F,AN35,'All 531A Disbursements'!$G:$G)</f>
        <v>0</v>
      </c>
      <c r="AP35" s="229" t="str">
        <f t="shared" ref="AP35" si="824">$B35&amp;AQ$1</f>
        <v>3801044593</v>
      </c>
      <c r="AQ35" s="229">
        <f>SUMIF('All 531A Disbursements'!$F:$F,AP35,'All 531A Disbursements'!$G:$G)</f>
        <v>0</v>
      </c>
      <c r="AR35" s="229" t="str">
        <f t="shared" ref="AR35" si="825">$B35&amp;AS$1</f>
        <v>3801044621</v>
      </c>
      <c r="AS35" s="229">
        <f>SUMIF('All 531A Disbursements'!$F:$F,AR35,'All 531A Disbursements'!$G:$G)</f>
        <v>0</v>
      </c>
      <c r="AT35" s="229" t="str">
        <f t="shared" ref="AT35" si="826">$B35&amp;AU$1</f>
        <v>3801044652</v>
      </c>
      <c r="AU35" s="229">
        <f>SUMIF('All 531A Disbursements'!$F:$F,AT35,'All 531A Disbursements'!$G:$G)</f>
        <v>0</v>
      </c>
      <c r="AV35" s="229" t="str">
        <f t="shared" ref="AV35" si="827">$B35&amp;AW$1</f>
        <v>3801044682</v>
      </c>
      <c r="AW35" s="229">
        <f>SUMIF('All 531A Disbursements'!$F:$F,AV35,'All 531A Disbursements'!$G:$G)</f>
        <v>0</v>
      </c>
      <c r="AX35" s="229" t="str">
        <f t="shared" ref="AX35" si="828">$B35&amp;AY$1</f>
        <v>3801044713</v>
      </c>
      <c r="AY35" s="229">
        <f>SUMIF('All 531A Disbursements'!$F:$F,AX35,'All 531A Disbursements'!$G:$G)</f>
        <v>0</v>
      </c>
      <c r="AZ35" s="229" t="str">
        <f t="shared" ref="AZ35" si="829">$B35&amp;BA$1</f>
        <v>3801044743</v>
      </c>
      <c r="BA35" s="229">
        <f>SUMIF('All 531A Disbursements'!$F:$F,AZ35,'All 531A Disbursements'!$G:$G)</f>
        <v>0</v>
      </c>
      <c r="BB35" s="229" t="str">
        <f t="shared" ref="BB35" si="830">$B35&amp;BC$1</f>
        <v>3801044774</v>
      </c>
      <c r="BC35" s="229">
        <f>SUMIF('All 531A Disbursements'!$F:$F,BB35,'All 531A Disbursements'!$G:$G)</f>
        <v>0</v>
      </c>
      <c r="BD35" s="229" t="str">
        <f t="shared" ref="BD35" si="831">$B35&amp;BE$1</f>
        <v>3801044805</v>
      </c>
      <c r="BE35" s="229">
        <f>SUMIF('All 531A Disbursements'!$F:$F,BD35,'All 531A Disbursements'!$G:$G)</f>
        <v>0</v>
      </c>
      <c r="BF35" s="229" t="str">
        <f t="shared" ref="BF35" si="832">$B35&amp;BG$1</f>
        <v>3801044835</v>
      </c>
      <c r="BG35" s="229">
        <f>SUMIF('All 531A Disbursements'!$F:$F,BF35,'All 531A Disbursements'!$G:$G)</f>
        <v>0</v>
      </c>
      <c r="BH35" s="229" t="str">
        <f t="shared" ref="BH35" si="833">$B35&amp;BI$1</f>
        <v>3801044866</v>
      </c>
      <c r="BI35" s="229">
        <f>SUMIF('All 531A Disbursements'!$F:$F,BH35,'All 531A Disbursements'!$G:$G)</f>
        <v>0</v>
      </c>
      <c r="BJ35" s="229" t="str">
        <f t="shared" ref="BJ35" si="834">$B35&amp;BK$1</f>
        <v>3801044896</v>
      </c>
      <c r="BK35" s="229">
        <f>SUMIF('All 531A Disbursements'!$F:$F,BJ35,'All 531A Disbursements'!$G:$G)</f>
        <v>0</v>
      </c>
      <c r="BL35" s="229">
        <f t="shared" si="807"/>
        <v>534274</v>
      </c>
      <c r="BM35" s="229">
        <f t="shared" si="808"/>
        <v>0</v>
      </c>
      <c r="BN35" s="230">
        <f t="shared" si="809"/>
        <v>0</v>
      </c>
    </row>
    <row r="36" spans="1:67" s="226" customFormat="1" x14ac:dyDescent="0.2">
      <c r="A36" s="231" t="s">
        <v>33</v>
      </c>
      <c r="B36" s="232" t="s">
        <v>129</v>
      </c>
      <c r="C36" s="231" t="s">
        <v>130</v>
      </c>
      <c r="D36" s="233">
        <f>Recon!D36</f>
        <v>4393893</v>
      </c>
      <c r="E36" s="233">
        <v>0</v>
      </c>
      <c r="F36" s="233">
        <f t="shared" si="3"/>
        <v>4393893</v>
      </c>
      <c r="G36" s="233">
        <f>-SUMIF('All 531A Disbursements'!A:A,Recon!A:A,'All 531A Disbursements'!G:G)</f>
        <v>-4393893</v>
      </c>
      <c r="H36" s="233" t="str">
        <f t="shared" si="781"/>
        <v>3903144075</v>
      </c>
      <c r="I36" s="233">
        <f>SUMIF('All 531A Disbursements'!$F:$F,H36,'All 531A Disbursements'!$G:$G)</f>
        <v>0</v>
      </c>
      <c r="J36" s="233" t="str">
        <f t="shared" si="4"/>
        <v>3903144105</v>
      </c>
      <c r="K36" s="233">
        <f>SUMIF('All 531A Disbursements'!$F:$F,J36,'All 531A Disbursements'!$G:$G)</f>
        <v>0</v>
      </c>
      <c r="L36" s="233" t="str">
        <f t="shared" ref="L36" si="835">$B36&amp;M$1</f>
        <v>3903144136</v>
      </c>
      <c r="M36" s="233">
        <f>SUMIF('All 531A Disbursements'!$F:$F,L36,'All 531A Disbursements'!$G:$G)</f>
        <v>437709.96</v>
      </c>
      <c r="N36" s="233" t="str">
        <f t="shared" ref="N36" si="836">$B36&amp;O$1</f>
        <v>3903144166</v>
      </c>
      <c r="O36" s="233">
        <f>SUMIF('All 531A Disbursements'!$F:$F,N36,'All 531A Disbursements'!$G:$G)</f>
        <v>309662.06</v>
      </c>
      <c r="P36" s="233" t="str">
        <f t="shared" ref="P36" si="837">$B36&amp;Q$1</f>
        <v>3903144197</v>
      </c>
      <c r="Q36" s="233">
        <f>SUMIF('All 531A Disbursements'!$F:$F,P36,'All 531A Disbursements'!$G:$G)</f>
        <v>296849.15999999997</v>
      </c>
      <c r="R36" s="233" t="str">
        <f t="shared" ref="R36" si="838">$B36&amp;S$1</f>
        <v>3903144228</v>
      </c>
      <c r="S36" s="233">
        <f>SUMIF('All 531A Disbursements'!$F:$F,R36,'All 531A Disbursements'!$G:$G)</f>
        <v>358652.78</v>
      </c>
      <c r="T36" s="233" t="str">
        <f t="shared" ref="T36" si="839">$B36&amp;U$1</f>
        <v>3903144256</v>
      </c>
      <c r="U36" s="233">
        <f>SUMIF('All 531A Disbursements'!$F:$F,T36,'All 531A Disbursements'!$G:$G)</f>
        <v>0</v>
      </c>
      <c r="V36" s="233" t="str">
        <f t="shared" ref="V36" si="840">$B36&amp;W$1</f>
        <v>3903144287</v>
      </c>
      <c r="W36" s="233">
        <f>SUMIF('All 531A Disbursements'!$F:$F,V36,'All 531A Disbursements'!$G:$G)</f>
        <v>0</v>
      </c>
      <c r="X36" s="233" t="str">
        <f t="shared" ref="X36" si="841">$B36&amp;Y$1</f>
        <v>3903144317</v>
      </c>
      <c r="Y36" s="233">
        <f>SUMIF('All 531A Disbursements'!$F:$F,X36,'All 531A Disbursements'!$G:$G)</f>
        <v>1071849.4500000002</v>
      </c>
      <c r="Z36" s="233" t="str">
        <f t="shared" ref="Z36" si="842">$B36&amp;AA$1</f>
        <v>3903144348</v>
      </c>
      <c r="AA36" s="233">
        <f>SUMIF('All 531A Disbursements'!$F:$F,Z36,'All 531A Disbursements'!$G:$G)</f>
        <v>353341.34</v>
      </c>
      <c r="AB36" s="233" t="str">
        <f t="shared" ref="AB36" si="843">$B36&amp;AC$1</f>
        <v>3903144378</v>
      </c>
      <c r="AC36" s="233">
        <f>SUMIF('All 531A Disbursements'!$F:$F,AB36,'All 531A Disbursements'!$G:$G)</f>
        <v>0</v>
      </c>
      <c r="AD36" s="233" t="str">
        <f t="shared" ref="AD36" si="844">$B36&amp;AE$1</f>
        <v>3903144409</v>
      </c>
      <c r="AE36" s="233">
        <f>SUMIF('All 531A Disbursements'!$F:$F,AD36,'All 531A Disbursements'!$G:$G)</f>
        <v>0</v>
      </c>
      <c r="AF36" s="233" t="str">
        <f t="shared" ref="AF36" si="845">$B36&amp;AG$1</f>
        <v>3903144440</v>
      </c>
      <c r="AG36" s="233">
        <f>SUMIF('All 531A Disbursements'!$F:$F,AF36,'All 531A Disbursements'!$G:$G)</f>
        <v>783550.17</v>
      </c>
      <c r="AH36" s="233" t="str">
        <f t="shared" ref="AH36" si="846">$B36&amp;AI$1</f>
        <v>3903144470</v>
      </c>
      <c r="AI36" s="233">
        <f>SUMIF('All 531A Disbursements'!$F:$F,AH36,'All 531A Disbursements'!$G:$G)</f>
        <v>755642.53</v>
      </c>
      <c r="AJ36" s="233" t="str">
        <f t="shared" ref="AJ36" si="847">$B36&amp;AK$1</f>
        <v>3903144501</v>
      </c>
      <c r="AK36" s="233">
        <f>SUMIF('All 531A Disbursements'!$F:$F,AJ36,'All 531A Disbursements'!$G:$G)</f>
        <v>26635.55</v>
      </c>
      <c r="AL36" s="233" t="str">
        <f t="shared" ref="AL36:AN36" si="848">$B36&amp;AM$1</f>
        <v>3903144531</v>
      </c>
      <c r="AM36" s="233">
        <f>SUMIF('All 531A Disbursements'!$F:$F,AL36,'All 531A Disbursements'!$G:$G)</f>
        <v>0</v>
      </c>
      <c r="AN36" s="233" t="str">
        <f t="shared" si="848"/>
        <v>3903144562</v>
      </c>
      <c r="AO36" s="233">
        <f>SUMIF('All 531A Disbursements'!$F:$F,AN36,'All 531A Disbursements'!$G:$G)</f>
        <v>0</v>
      </c>
      <c r="AP36" s="233" t="str">
        <f t="shared" ref="AP36" si="849">$B36&amp;AQ$1</f>
        <v>3903144593</v>
      </c>
      <c r="AQ36" s="233">
        <f>SUMIF('All 531A Disbursements'!$F:$F,AP36,'All 531A Disbursements'!$G:$G)</f>
        <v>0</v>
      </c>
      <c r="AR36" s="233" t="str">
        <f t="shared" ref="AR36" si="850">$B36&amp;AS$1</f>
        <v>3903144621</v>
      </c>
      <c r="AS36" s="233">
        <f>SUMIF('All 531A Disbursements'!$F:$F,AR36,'All 531A Disbursements'!$G:$G)</f>
        <v>0</v>
      </c>
      <c r="AT36" s="233" t="str">
        <f t="shared" ref="AT36" si="851">$B36&amp;AU$1</f>
        <v>3903144652</v>
      </c>
      <c r="AU36" s="233">
        <f>SUMIF('All 531A Disbursements'!$F:$F,AT36,'All 531A Disbursements'!$G:$G)</f>
        <v>0</v>
      </c>
      <c r="AV36" s="233" t="str">
        <f t="shared" ref="AV36" si="852">$B36&amp;AW$1</f>
        <v>3903144682</v>
      </c>
      <c r="AW36" s="233">
        <f>SUMIF('All 531A Disbursements'!$F:$F,AV36,'All 531A Disbursements'!$G:$G)</f>
        <v>0</v>
      </c>
      <c r="AX36" s="233" t="str">
        <f t="shared" ref="AX36" si="853">$B36&amp;AY$1</f>
        <v>3903144713</v>
      </c>
      <c r="AY36" s="233">
        <f>SUMIF('All 531A Disbursements'!$F:$F,AX36,'All 531A Disbursements'!$G:$G)</f>
        <v>0</v>
      </c>
      <c r="AZ36" s="233" t="str">
        <f t="shared" ref="AZ36" si="854">$B36&amp;BA$1</f>
        <v>3903144743</v>
      </c>
      <c r="BA36" s="233">
        <f>SUMIF('All 531A Disbursements'!$F:$F,AZ36,'All 531A Disbursements'!$G:$G)</f>
        <v>0</v>
      </c>
      <c r="BB36" s="233" t="str">
        <f t="shared" ref="BB36" si="855">$B36&amp;BC$1</f>
        <v>3903144774</v>
      </c>
      <c r="BC36" s="233">
        <f>SUMIF('All 531A Disbursements'!$F:$F,BB36,'All 531A Disbursements'!$G:$G)</f>
        <v>0</v>
      </c>
      <c r="BD36" s="233" t="str">
        <f t="shared" ref="BD36" si="856">$B36&amp;BE$1</f>
        <v>3903144805</v>
      </c>
      <c r="BE36" s="233">
        <f>SUMIF('All 531A Disbursements'!$F:$F,BD36,'All 531A Disbursements'!$G:$G)</f>
        <v>0</v>
      </c>
      <c r="BF36" s="233" t="str">
        <f t="shared" ref="BF36" si="857">$B36&amp;BG$1</f>
        <v>3903144835</v>
      </c>
      <c r="BG36" s="233">
        <f>SUMIF('All 531A Disbursements'!$F:$F,BF36,'All 531A Disbursements'!$G:$G)</f>
        <v>0</v>
      </c>
      <c r="BH36" s="233" t="str">
        <f t="shared" ref="BH36" si="858">$B36&amp;BI$1</f>
        <v>3903144866</v>
      </c>
      <c r="BI36" s="233">
        <f>SUMIF('All 531A Disbursements'!$F:$F,BH36,'All 531A Disbursements'!$G:$G)</f>
        <v>0</v>
      </c>
      <c r="BJ36" s="233" t="str">
        <f t="shared" ref="BJ36" si="859">$B36&amp;BK$1</f>
        <v>3903144896</v>
      </c>
      <c r="BK36" s="233">
        <f>SUMIF('All 531A Disbursements'!$F:$F,BJ36,'All 531A Disbursements'!$G:$G)</f>
        <v>0</v>
      </c>
      <c r="BL36" s="233">
        <f t="shared" si="807"/>
        <v>4393893.0000000009</v>
      </c>
      <c r="BM36" s="233">
        <f t="shared" si="808"/>
        <v>0</v>
      </c>
      <c r="BN36" s="233">
        <f t="shared" si="809"/>
        <v>0</v>
      </c>
      <c r="BO36" s="222"/>
    </row>
    <row r="37" spans="1:67" x14ac:dyDescent="0.2">
      <c r="A37" s="227" t="s">
        <v>34</v>
      </c>
      <c r="B37" s="228" t="s">
        <v>131</v>
      </c>
      <c r="C37" s="227" t="s">
        <v>132</v>
      </c>
      <c r="D37" s="229">
        <f>Recon!D37</f>
        <v>485643</v>
      </c>
      <c r="E37" s="229">
        <v>0</v>
      </c>
      <c r="F37" s="229">
        <f t="shared" si="3"/>
        <v>485643</v>
      </c>
      <c r="G37" s="229">
        <f>-SUMIF('All 531A Disbursements'!A:A,Recon!A:A,'All 531A Disbursements'!G:G)</f>
        <v>-463359</v>
      </c>
      <c r="H37" s="229" t="str">
        <f t="shared" si="781"/>
        <v>4101044075</v>
      </c>
      <c r="I37" s="229">
        <f>SUMIF('All 531A Disbursements'!$F:$F,H37,'All 531A Disbursements'!$G:$G)</f>
        <v>0</v>
      </c>
      <c r="J37" s="229" t="str">
        <f t="shared" si="4"/>
        <v>4101044105</v>
      </c>
      <c r="K37" s="229">
        <f>SUMIF('All 531A Disbursements'!$F:$F,J37,'All 531A Disbursements'!$G:$G)</f>
        <v>0</v>
      </c>
      <c r="L37" s="229" t="str">
        <f t="shared" ref="L37" si="860">$B37&amp;M$1</f>
        <v>4101044136</v>
      </c>
      <c r="M37" s="229">
        <f>SUMIF('All 531A Disbursements'!$F:$F,L37,'All 531A Disbursements'!$G:$G)</f>
        <v>0</v>
      </c>
      <c r="N37" s="229" t="str">
        <f t="shared" ref="N37" si="861">$B37&amp;O$1</f>
        <v>4101044166</v>
      </c>
      <c r="O37" s="229">
        <f>SUMIF('All 531A Disbursements'!$F:$F,N37,'All 531A Disbursements'!$G:$G)</f>
        <v>0</v>
      </c>
      <c r="P37" s="229" t="str">
        <f t="shared" ref="P37" si="862">$B37&amp;Q$1</f>
        <v>4101044197</v>
      </c>
      <c r="Q37" s="229">
        <f>SUMIF('All 531A Disbursements'!$F:$F,P37,'All 531A Disbursements'!$G:$G)</f>
        <v>0</v>
      </c>
      <c r="R37" s="229" t="str">
        <f t="shared" ref="R37" si="863">$B37&amp;S$1</f>
        <v>4101044228</v>
      </c>
      <c r="S37" s="229">
        <f>SUMIF('All 531A Disbursements'!$F:$F,R37,'All 531A Disbursements'!$G:$G)</f>
        <v>0</v>
      </c>
      <c r="T37" s="229" t="str">
        <f t="shared" ref="T37" si="864">$B37&amp;U$1</f>
        <v>4101044256</v>
      </c>
      <c r="U37" s="229">
        <f>SUMIF('All 531A Disbursements'!$F:$F,T37,'All 531A Disbursements'!$G:$G)</f>
        <v>0</v>
      </c>
      <c r="V37" s="229" t="str">
        <f t="shared" ref="V37" si="865">$B37&amp;W$1</f>
        <v>4101044287</v>
      </c>
      <c r="W37" s="229">
        <f>SUMIF('All 531A Disbursements'!$F:$F,V37,'All 531A Disbursements'!$G:$G)</f>
        <v>0</v>
      </c>
      <c r="X37" s="229" t="str">
        <f t="shared" ref="X37" si="866">$B37&amp;Y$1</f>
        <v>4101044317</v>
      </c>
      <c r="Y37" s="229">
        <f>SUMIF('All 531A Disbursements'!$F:$F,X37,'All 531A Disbursements'!$G:$G)</f>
        <v>0</v>
      </c>
      <c r="Z37" s="229" t="str">
        <f t="shared" ref="Z37" si="867">$B37&amp;AA$1</f>
        <v>4101044348</v>
      </c>
      <c r="AA37" s="229">
        <f>SUMIF('All 531A Disbursements'!$F:$F,Z37,'All 531A Disbursements'!$G:$G)</f>
        <v>463359</v>
      </c>
      <c r="AB37" s="229" t="str">
        <f t="shared" ref="AB37" si="868">$B37&amp;AC$1</f>
        <v>4101044378</v>
      </c>
      <c r="AC37" s="229">
        <f>SUMIF('All 531A Disbursements'!$F:$F,AB37,'All 531A Disbursements'!$G:$G)</f>
        <v>0</v>
      </c>
      <c r="AD37" s="229" t="str">
        <f t="shared" ref="AD37" si="869">$B37&amp;AE$1</f>
        <v>4101044409</v>
      </c>
      <c r="AE37" s="229">
        <f>SUMIF('All 531A Disbursements'!$F:$F,AD37,'All 531A Disbursements'!$G:$G)</f>
        <v>0</v>
      </c>
      <c r="AF37" s="229" t="str">
        <f t="shared" ref="AF37" si="870">$B37&amp;AG$1</f>
        <v>4101044440</v>
      </c>
      <c r="AG37" s="229">
        <f>SUMIF('All 531A Disbursements'!$F:$F,AF37,'All 531A Disbursements'!$G:$G)</f>
        <v>0</v>
      </c>
      <c r="AH37" s="229" t="str">
        <f t="shared" ref="AH37" si="871">$B37&amp;AI$1</f>
        <v>4101044470</v>
      </c>
      <c r="AI37" s="229">
        <f>SUMIF('All 531A Disbursements'!$F:$F,AH37,'All 531A Disbursements'!$G:$G)</f>
        <v>0</v>
      </c>
      <c r="AJ37" s="229" t="str">
        <f t="shared" ref="AJ37" si="872">$B37&amp;AK$1</f>
        <v>4101044501</v>
      </c>
      <c r="AK37" s="229">
        <f>SUMIF('All 531A Disbursements'!$F:$F,AJ37,'All 531A Disbursements'!$G:$G)</f>
        <v>0</v>
      </c>
      <c r="AL37" s="229" t="str">
        <f t="shared" ref="AL37:AN37" si="873">$B37&amp;AM$1</f>
        <v>4101044531</v>
      </c>
      <c r="AM37" s="229">
        <f>SUMIF('All 531A Disbursements'!$F:$F,AL37,'All 531A Disbursements'!$G:$G)</f>
        <v>0</v>
      </c>
      <c r="AN37" s="229" t="str">
        <f t="shared" si="873"/>
        <v>4101044562</v>
      </c>
      <c r="AO37" s="229">
        <f>SUMIF('All 531A Disbursements'!$F:$F,AN37,'All 531A Disbursements'!$G:$G)</f>
        <v>0</v>
      </c>
      <c r="AP37" s="229" t="str">
        <f t="shared" ref="AP37" si="874">$B37&amp;AQ$1</f>
        <v>4101044593</v>
      </c>
      <c r="AQ37" s="229">
        <f>SUMIF('All 531A Disbursements'!$F:$F,AP37,'All 531A Disbursements'!$G:$G)</f>
        <v>0</v>
      </c>
      <c r="AR37" s="229" t="str">
        <f t="shared" ref="AR37" si="875">$B37&amp;AS$1</f>
        <v>4101044621</v>
      </c>
      <c r="AS37" s="229">
        <f>SUMIF('All 531A Disbursements'!$F:$F,AR37,'All 531A Disbursements'!$G:$G)</f>
        <v>0</v>
      </c>
      <c r="AT37" s="229" t="str">
        <f t="shared" ref="AT37" si="876">$B37&amp;AU$1</f>
        <v>4101044652</v>
      </c>
      <c r="AU37" s="229">
        <f>SUMIF('All 531A Disbursements'!$F:$F,AT37,'All 531A Disbursements'!$G:$G)</f>
        <v>0</v>
      </c>
      <c r="AV37" s="229" t="str">
        <f t="shared" ref="AV37" si="877">$B37&amp;AW$1</f>
        <v>4101044682</v>
      </c>
      <c r="AW37" s="229">
        <f>SUMIF('All 531A Disbursements'!$F:$F,AV37,'All 531A Disbursements'!$G:$G)</f>
        <v>0</v>
      </c>
      <c r="AX37" s="229" t="str">
        <f t="shared" ref="AX37" si="878">$B37&amp;AY$1</f>
        <v>4101044713</v>
      </c>
      <c r="AY37" s="229">
        <f>SUMIF('All 531A Disbursements'!$F:$F,AX37,'All 531A Disbursements'!$G:$G)</f>
        <v>0</v>
      </c>
      <c r="AZ37" s="229" t="str">
        <f t="shared" ref="AZ37" si="879">$B37&amp;BA$1</f>
        <v>4101044743</v>
      </c>
      <c r="BA37" s="229">
        <f>SUMIF('All 531A Disbursements'!$F:$F,AZ37,'All 531A Disbursements'!$G:$G)</f>
        <v>0</v>
      </c>
      <c r="BB37" s="229" t="str">
        <f t="shared" ref="BB37" si="880">$B37&amp;BC$1</f>
        <v>4101044774</v>
      </c>
      <c r="BC37" s="229">
        <f>SUMIF('All 531A Disbursements'!$F:$F,BB37,'All 531A Disbursements'!$G:$G)</f>
        <v>0</v>
      </c>
      <c r="BD37" s="229" t="str">
        <f t="shared" ref="BD37" si="881">$B37&amp;BE$1</f>
        <v>4101044805</v>
      </c>
      <c r="BE37" s="229">
        <f>SUMIF('All 531A Disbursements'!$F:$F,BD37,'All 531A Disbursements'!$G:$G)</f>
        <v>0</v>
      </c>
      <c r="BF37" s="229" t="str">
        <f t="shared" ref="BF37" si="882">$B37&amp;BG$1</f>
        <v>4101044835</v>
      </c>
      <c r="BG37" s="229">
        <f>SUMIF('All 531A Disbursements'!$F:$F,BF37,'All 531A Disbursements'!$G:$G)</f>
        <v>0</v>
      </c>
      <c r="BH37" s="229" t="str">
        <f t="shared" ref="BH37" si="883">$B37&amp;BI$1</f>
        <v>4101044866</v>
      </c>
      <c r="BI37" s="229">
        <f>SUMIF('All 531A Disbursements'!$F:$F,BH37,'All 531A Disbursements'!$G:$G)</f>
        <v>0</v>
      </c>
      <c r="BJ37" s="229" t="str">
        <f t="shared" ref="BJ37" si="884">$B37&amp;BK$1</f>
        <v>4101044896</v>
      </c>
      <c r="BK37" s="229">
        <f>SUMIF('All 531A Disbursements'!$F:$F,BJ37,'All 531A Disbursements'!$G:$G)</f>
        <v>0</v>
      </c>
      <c r="BL37" s="229">
        <f t="shared" si="807"/>
        <v>463359</v>
      </c>
      <c r="BM37" s="229">
        <f t="shared" si="808"/>
        <v>22284</v>
      </c>
      <c r="BN37" s="230">
        <f t="shared" si="809"/>
        <v>22284</v>
      </c>
    </row>
    <row r="38" spans="1:67" s="226" customFormat="1" x14ac:dyDescent="0.2">
      <c r="A38" s="231" t="s">
        <v>35</v>
      </c>
      <c r="B38" s="232" t="s">
        <v>133</v>
      </c>
      <c r="C38" s="231" t="s">
        <v>134</v>
      </c>
      <c r="D38" s="233">
        <f>Recon!D38</f>
        <v>1188475</v>
      </c>
      <c r="E38" s="233">
        <v>0</v>
      </c>
      <c r="F38" s="233">
        <f t="shared" si="3"/>
        <v>1188475</v>
      </c>
      <c r="G38" s="233">
        <f>-SUMIF('All 531A Disbursements'!A:A,Recon!A:A,'All 531A Disbursements'!G:G)</f>
        <v>-1188475</v>
      </c>
      <c r="H38" s="233" t="str">
        <f t="shared" si="781"/>
        <v>4301044075</v>
      </c>
      <c r="I38" s="233">
        <f>SUMIF('All 531A Disbursements'!$F:$F,H38,'All 531A Disbursements'!$G:$G)</f>
        <v>0</v>
      </c>
      <c r="J38" s="233" t="str">
        <f t="shared" si="4"/>
        <v>4301044105</v>
      </c>
      <c r="K38" s="233">
        <f>SUMIF('All 531A Disbursements'!$F:$F,J38,'All 531A Disbursements'!$G:$G)</f>
        <v>0</v>
      </c>
      <c r="L38" s="233" t="str">
        <f t="shared" ref="L38" si="885">$B38&amp;M$1</f>
        <v>4301044136</v>
      </c>
      <c r="M38" s="233">
        <f>SUMIF('All 531A Disbursements'!$F:$F,L38,'All 531A Disbursements'!$G:$G)</f>
        <v>0</v>
      </c>
      <c r="N38" s="233" t="str">
        <f t="shared" ref="N38" si="886">$B38&amp;O$1</f>
        <v>4301044166</v>
      </c>
      <c r="O38" s="233">
        <f>SUMIF('All 531A Disbursements'!$F:$F,N38,'All 531A Disbursements'!$G:$G)</f>
        <v>0</v>
      </c>
      <c r="P38" s="233" t="str">
        <f t="shared" ref="P38" si="887">$B38&amp;Q$1</f>
        <v>4301044197</v>
      </c>
      <c r="Q38" s="233">
        <f>SUMIF('All 531A Disbursements'!$F:$F,P38,'All 531A Disbursements'!$G:$G)</f>
        <v>0</v>
      </c>
      <c r="R38" s="233" t="str">
        <f t="shared" ref="R38" si="888">$B38&amp;S$1</f>
        <v>4301044228</v>
      </c>
      <c r="S38" s="233">
        <f>SUMIF('All 531A Disbursements'!$F:$F,R38,'All 531A Disbursements'!$G:$G)</f>
        <v>221814.59</v>
      </c>
      <c r="T38" s="233" t="str">
        <f t="shared" ref="T38" si="889">$B38&amp;U$1</f>
        <v>4301044256</v>
      </c>
      <c r="U38" s="233">
        <f>SUMIF('All 531A Disbursements'!$F:$F,T38,'All 531A Disbursements'!$G:$G)</f>
        <v>0</v>
      </c>
      <c r="V38" s="233" t="str">
        <f t="shared" ref="V38" si="890">$B38&amp;W$1</f>
        <v>4301044287</v>
      </c>
      <c r="W38" s="233">
        <f>SUMIF('All 531A Disbursements'!$F:$F,V38,'All 531A Disbursements'!$G:$G)</f>
        <v>0</v>
      </c>
      <c r="X38" s="233" t="str">
        <f t="shared" ref="X38" si="891">$B38&amp;Y$1</f>
        <v>4301044317</v>
      </c>
      <c r="Y38" s="233">
        <f>SUMIF('All 531A Disbursements'!$F:$F,X38,'All 531A Disbursements'!$G:$G)</f>
        <v>0</v>
      </c>
      <c r="Z38" s="233" t="str">
        <f t="shared" ref="Z38" si="892">$B38&amp;AA$1</f>
        <v>4301044348</v>
      </c>
      <c r="AA38" s="233">
        <f>SUMIF('All 531A Disbursements'!$F:$F,Z38,'All 531A Disbursements'!$G:$G)</f>
        <v>479542.33</v>
      </c>
      <c r="AB38" s="233" t="str">
        <f t="shared" ref="AB38" si="893">$B38&amp;AC$1</f>
        <v>4301044378</v>
      </c>
      <c r="AC38" s="233">
        <f>SUMIF('All 531A Disbursements'!$F:$F,AB38,'All 531A Disbursements'!$G:$G)</f>
        <v>107481.63</v>
      </c>
      <c r="AD38" s="233" t="str">
        <f t="shared" ref="AD38" si="894">$B38&amp;AE$1</f>
        <v>4301044409</v>
      </c>
      <c r="AE38" s="233">
        <f>SUMIF('All 531A Disbursements'!$F:$F,AD38,'All 531A Disbursements'!$G:$G)</f>
        <v>0</v>
      </c>
      <c r="AF38" s="233" t="str">
        <f t="shared" ref="AF38" si="895">$B38&amp;AG$1</f>
        <v>4301044440</v>
      </c>
      <c r="AG38" s="233">
        <f>SUMIF('All 531A Disbursements'!$F:$F,AF38,'All 531A Disbursements'!$G:$G)</f>
        <v>0</v>
      </c>
      <c r="AH38" s="233" t="str">
        <f t="shared" ref="AH38" si="896">$B38&amp;AI$1</f>
        <v>4301044470</v>
      </c>
      <c r="AI38" s="233">
        <f>SUMIF('All 531A Disbursements'!$F:$F,AH38,'All 531A Disbursements'!$G:$G)</f>
        <v>161093.26</v>
      </c>
      <c r="AJ38" s="233" t="str">
        <f t="shared" ref="AJ38" si="897">$B38&amp;AK$1</f>
        <v>4301044501</v>
      </c>
      <c r="AK38" s="233">
        <f>SUMIF('All 531A Disbursements'!$F:$F,AJ38,'All 531A Disbursements'!$G:$G)</f>
        <v>206372.26</v>
      </c>
      <c r="AL38" s="233" t="str">
        <f t="shared" ref="AL38:AN38" si="898">$B38&amp;AM$1</f>
        <v>4301044531</v>
      </c>
      <c r="AM38" s="233">
        <f>SUMIF('All 531A Disbursements'!$F:$F,AL38,'All 531A Disbursements'!$G:$G)</f>
        <v>0</v>
      </c>
      <c r="AN38" s="233" t="str">
        <f t="shared" si="898"/>
        <v>4301044562</v>
      </c>
      <c r="AO38" s="233">
        <f>SUMIF('All 531A Disbursements'!$F:$F,AN38,'All 531A Disbursements'!$G:$G)</f>
        <v>0</v>
      </c>
      <c r="AP38" s="233" t="str">
        <f t="shared" ref="AP38" si="899">$B38&amp;AQ$1</f>
        <v>4301044593</v>
      </c>
      <c r="AQ38" s="233">
        <f>SUMIF('All 531A Disbursements'!$F:$F,AP38,'All 531A Disbursements'!$G:$G)</f>
        <v>12170.93</v>
      </c>
      <c r="AR38" s="233" t="str">
        <f t="shared" ref="AR38" si="900">$B38&amp;AS$1</f>
        <v>4301044621</v>
      </c>
      <c r="AS38" s="233">
        <f>SUMIF('All 531A Disbursements'!$F:$F,AR38,'All 531A Disbursements'!$G:$G)</f>
        <v>0</v>
      </c>
      <c r="AT38" s="233" t="str">
        <f t="shared" ref="AT38" si="901">$B38&amp;AU$1</f>
        <v>4301044652</v>
      </c>
      <c r="AU38" s="233">
        <f>SUMIF('All 531A Disbursements'!$F:$F,AT38,'All 531A Disbursements'!$G:$G)</f>
        <v>0</v>
      </c>
      <c r="AV38" s="233" t="str">
        <f t="shared" ref="AV38" si="902">$B38&amp;AW$1</f>
        <v>4301044682</v>
      </c>
      <c r="AW38" s="233">
        <f>SUMIF('All 531A Disbursements'!$F:$F,AV38,'All 531A Disbursements'!$G:$G)</f>
        <v>0</v>
      </c>
      <c r="AX38" s="233" t="str">
        <f t="shared" ref="AX38" si="903">$B38&amp;AY$1</f>
        <v>4301044713</v>
      </c>
      <c r="AY38" s="233">
        <f>SUMIF('All 531A Disbursements'!$F:$F,AX38,'All 531A Disbursements'!$G:$G)</f>
        <v>0</v>
      </c>
      <c r="AZ38" s="233" t="str">
        <f t="shared" ref="AZ38" si="904">$B38&amp;BA$1</f>
        <v>4301044743</v>
      </c>
      <c r="BA38" s="233">
        <f>SUMIF('All 531A Disbursements'!$F:$F,AZ38,'All 531A Disbursements'!$G:$G)</f>
        <v>0</v>
      </c>
      <c r="BB38" s="233" t="str">
        <f t="shared" ref="BB38" si="905">$B38&amp;BC$1</f>
        <v>4301044774</v>
      </c>
      <c r="BC38" s="233">
        <f>SUMIF('All 531A Disbursements'!$F:$F,BB38,'All 531A Disbursements'!$G:$G)</f>
        <v>0</v>
      </c>
      <c r="BD38" s="233" t="str">
        <f t="shared" ref="BD38" si="906">$B38&amp;BE$1</f>
        <v>4301044805</v>
      </c>
      <c r="BE38" s="233">
        <f>SUMIF('All 531A Disbursements'!$F:$F,BD38,'All 531A Disbursements'!$G:$G)</f>
        <v>0</v>
      </c>
      <c r="BF38" s="233" t="str">
        <f t="shared" ref="BF38" si="907">$B38&amp;BG$1</f>
        <v>4301044835</v>
      </c>
      <c r="BG38" s="233">
        <f>SUMIF('All 531A Disbursements'!$F:$F,BF38,'All 531A Disbursements'!$G:$G)</f>
        <v>0</v>
      </c>
      <c r="BH38" s="233" t="str">
        <f t="shared" ref="BH38" si="908">$B38&amp;BI$1</f>
        <v>4301044866</v>
      </c>
      <c r="BI38" s="233">
        <f>SUMIF('All 531A Disbursements'!$F:$F,BH38,'All 531A Disbursements'!$G:$G)</f>
        <v>0</v>
      </c>
      <c r="BJ38" s="233" t="str">
        <f t="shared" ref="BJ38" si="909">$B38&amp;BK$1</f>
        <v>4301044896</v>
      </c>
      <c r="BK38" s="233">
        <f>SUMIF('All 531A Disbursements'!$F:$F,BJ38,'All 531A Disbursements'!$G:$G)</f>
        <v>0</v>
      </c>
      <c r="BL38" s="233">
        <f t="shared" si="807"/>
        <v>1188475</v>
      </c>
      <c r="BM38" s="233">
        <f t="shared" si="808"/>
        <v>0</v>
      </c>
      <c r="BN38" s="233">
        <f t="shared" si="809"/>
        <v>0</v>
      </c>
      <c r="BO38" s="222"/>
    </row>
    <row r="39" spans="1:67" x14ac:dyDescent="0.2">
      <c r="A39" s="227" t="s">
        <v>23</v>
      </c>
      <c r="B39" s="228" t="s">
        <v>135</v>
      </c>
      <c r="C39" s="227" t="s">
        <v>136</v>
      </c>
      <c r="D39" s="229">
        <f>Recon!D39</f>
        <v>709849</v>
      </c>
      <c r="E39" s="229">
        <v>0</v>
      </c>
      <c r="F39" s="229">
        <f t="shared" si="3"/>
        <v>709849</v>
      </c>
      <c r="G39" s="229">
        <f>-SUMIF('All 531A Disbursements'!A:A,Recon!A:A,'All 531A Disbursements'!G:G)</f>
        <v>-628923.05000000005</v>
      </c>
      <c r="H39" s="229" t="str">
        <f t="shared" si="781"/>
        <v>4402044075</v>
      </c>
      <c r="I39" s="229">
        <f>SUMIF('All 531A Disbursements'!$F:$F,H39,'All 531A Disbursements'!$G:$G)</f>
        <v>0</v>
      </c>
      <c r="J39" s="229" t="str">
        <f t="shared" si="4"/>
        <v>4402044105</v>
      </c>
      <c r="K39" s="229">
        <f>SUMIF('All 531A Disbursements'!$F:$F,J39,'All 531A Disbursements'!$G:$G)</f>
        <v>0</v>
      </c>
      <c r="L39" s="229" t="str">
        <f t="shared" ref="L39" si="910">$B39&amp;M$1</f>
        <v>4402044136</v>
      </c>
      <c r="M39" s="229">
        <f>SUMIF('All 531A Disbursements'!$F:$F,L39,'All 531A Disbursements'!$G:$G)</f>
        <v>0</v>
      </c>
      <c r="N39" s="229" t="str">
        <f t="shared" ref="N39" si="911">$B39&amp;O$1</f>
        <v>4402044166</v>
      </c>
      <c r="O39" s="229">
        <f>SUMIF('All 531A Disbursements'!$F:$F,N39,'All 531A Disbursements'!$G:$G)</f>
        <v>0</v>
      </c>
      <c r="P39" s="229" t="str">
        <f t="shared" ref="P39" si="912">$B39&amp;Q$1</f>
        <v>4402044197</v>
      </c>
      <c r="Q39" s="229">
        <f>SUMIF('All 531A Disbursements'!$F:$F,P39,'All 531A Disbursements'!$G:$G)</f>
        <v>196686.04</v>
      </c>
      <c r="R39" s="229" t="str">
        <f t="shared" ref="R39" si="913">$B39&amp;S$1</f>
        <v>4402044228</v>
      </c>
      <c r="S39" s="229">
        <f>SUMIF('All 531A Disbursements'!$F:$F,R39,'All 531A Disbursements'!$G:$G)</f>
        <v>0</v>
      </c>
      <c r="T39" s="229" t="str">
        <f t="shared" ref="T39" si="914">$B39&amp;U$1</f>
        <v>4402044256</v>
      </c>
      <c r="U39" s="229">
        <f>SUMIF('All 531A Disbursements'!$F:$F,T39,'All 531A Disbursements'!$G:$G)</f>
        <v>124442.23</v>
      </c>
      <c r="V39" s="229" t="str">
        <f t="shared" ref="V39" si="915">$B39&amp;W$1</f>
        <v>4402044287</v>
      </c>
      <c r="W39" s="229">
        <f>SUMIF('All 531A Disbursements'!$F:$F,V39,'All 531A Disbursements'!$G:$G)</f>
        <v>62399.3</v>
      </c>
      <c r="X39" s="229" t="str">
        <f t="shared" ref="X39" si="916">$B39&amp;Y$1</f>
        <v>4402044317</v>
      </c>
      <c r="Y39" s="229">
        <f>SUMIF('All 531A Disbursements'!$F:$F,X39,'All 531A Disbursements'!$G:$G)</f>
        <v>0</v>
      </c>
      <c r="Z39" s="229" t="str">
        <f t="shared" ref="Z39" si="917">$B39&amp;AA$1</f>
        <v>4402044348</v>
      </c>
      <c r="AA39" s="229">
        <f>SUMIF('All 531A Disbursements'!$F:$F,Z39,'All 531A Disbursements'!$G:$G)</f>
        <v>124841.57</v>
      </c>
      <c r="AB39" s="229" t="str">
        <f t="shared" ref="AB39" si="918">$B39&amp;AC$1</f>
        <v>4402044378</v>
      </c>
      <c r="AC39" s="229">
        <f>SUMIF('All 531A Disbursements'!$F:$F,AB39,'All 531A Disbursements'!$G:$G)</f>
        <v>0</v>
      </c>
      <c r="AD39" s="229" t="str">
        <f t="shared" ref="AD39" si="919">$B39&amp;AE$1</f>
        <v>4402044409</v>
      </c>
      <c r="AE39" s="229">
        <f>SUMIF('All 531A Disbursements'!$F:$F,AD39,'All 531A Disbursements'!$G:$G)</f>
        <v>120553.91</v>
      </c>
      <c r="AF39" s="229" t="str">
        <f t="shared" ref="AF39" si="920">$B39&amp;AG$1</f>
        <v>4402044440</v>
      </c>
      <c r="AG39" s="229">
        <f>SUMIF('All 531A Disbursements'!$F:$F,AF39,'All 531A Disbursements'!$G:$G)</f>
        <v>0</v>
      </c>
      <c r="AH39" s="229" t="str">
        <f t="shared" ref="AH39" si="921">$B39&amp;AI$1</f>
        <v>4402044470</v>
      </c>
      <c r="AI39" s="229">
        <f>SUMIF('All 531A Disbursements'!$F:$F,AH39,'All 531A Disbursements'!$G:$G)</f>
        <v>0</v>
      </c>
      <c r="AJ39" s="229" t="str">
        <f t="shared" ref="AJ39" si="922">$B39&amp;AK$1</f>
        <v>4402044501</v>
      </c>
      <c r="AK39" s="229">
        <f>SUMIF('All 531A Disbursements'!$F:$F,AJ39,'All 531A Disbursements'!$G:$G)</f>
        <v>0</v>
      </c>
      <c r="AL39" s="229" t="str">
        <f t="shared" ref="AL39:AN39" si="923">$B39&amp;AM$1</f>
        <v>4402044531</v>
      </c>
      <c r="AM39" s="229">
        <f>SUMIF('All 531A Disbursements'!$F:$F,AL39,'All 531A Disbursements'!$G:$G)</f>
        <v>0</v>
      </c>
      <c r="AN39" s="229" t="str">
        <f t="shared" si="923"/>
        <v>4402044562</v>
      </c>
      <c r="AO39" s="229">
        <f>SUMIF('All 531A Disbursements'!$F:$F,AN39,'All 531A Disbursements'!$G:$G)</f>
        <v>0</v>
      </c>
      <c r="AP39" s="229" t="str">
        <f t="shared" ref="AP39" si="924">$B39&amp;AQ$1</f>
        <v>4402044593</v>
      </c>
      <c r="AQ39" s="229">
        <f>SUMIF('All 531A Disbursements'!$F:$F,AP39,'All 531A Disbursements'!$G:$G)</f>
        <v>0</v>
      </c>
      <c r="AR39" s="229" t="str">
        <f t="shared" ref="AR39" si="925">$B39&amp;AS$1</f>
        <v>4402044621</v>
      </c>
      <c r="AS39" s="229">
        <f>SUMIF('All 531A Disbursements'!$F:$F,AR39,'All 531A Disbursements'!$G:$G)</f>
        <v>0</v>
      </c>
      <c r="AT39" s="229" t="str">
        <f t="shared" ref="AT39" si="926">$B39&amp;AU$1</f>
        <v>4402044652</v>
      </c>
      <c r="AU39" s="229">
        <f>SUMIF('All 531A Disbursements'!$F:$F,AT39,'All 531A Disbursements'!$G:$G)</f>
        <v>0</v>
      </c>
      <c r="AV39" s="229" t="str">
        <f t="shared" ref="AV39" si="927">$B39&amp;AW$1</f>
        <v>4402044682</v>
      </c>
      <c r="AW39" s="229">
        <f>SUMIF('All 531A Disbursements'!$F:$F,AV39,'All 531A Disbursements'!$G:$G)</f>
        <v>0</v>
      </c>
      <c r="AX39" s="229" t="str">
        <f t="shared" ref="AX39" si="928">$B39&amp;AY$1</f>
        <v>4402044713</v>
      </c>
      <c r="AY39" s="229">
        <f>SUMIF('All 531A Disbursements'!$F:$F,AX39,'All 531A Disbursements'!$G:$G)</f>
        <v>0</v>
      </c>
      <c r="AZ39" s="229" t="str">
        <f t="shared" ref="AZ39" si="929">$B39&amp;BA$1</f>
        <v>4402044743</v>
      </c>
      <c r="BA39" s="229">
        <f>SUMIF('All 531A Disbursements'!$F:$F,AZ39,'All 531A Disbursements'!$G:$G)</f>
        <v>0</v>
      </c>
      <c r="BB39" s="229" t="str">
        <f t="shared" ref="BB39" si="930">$B39&amp;BC$1</f>
        <v>4402044774</v>
      </c>
      <c r="BC39" s="229">
        <f>SUMIF('All 531A Disbursements'!$F:$F,BB39,'All 531A Disbursements'!$G:$G)</f>
        <v>0</v>
      </c>
      <c r="BD39" s="229" t="str">
        <f t="shared" ref="BD39" si="931">$B39&amp;BE$1</f>
        <v>4402044805</v>
      </c>
      <c r="BE39" s="229">
        <f>SUMIF('All 531A Disbursements'!$F:$F,BD39,'All 531A Disbursements'!$G:$G)</f>
        <v>0</v>
      </c>
      <c r="BF39" s="229" t="str">
        <f t="shared" ref="BF39" si="932">$B39&amp;BG$1</f>
        <v>4402044835</v>
      </c>
      <c r="BG39" s="229">
        <f>SUMIF('All 531A Disbursements'!$F:$F,BF39,'All 531A Disbursements'!$G:$G)</f>
        <v>0</v>
      </c>
      <c r="BH39" s="229" t="str">
        <f t="shared" ref="BH39" si="933">$B39&amp;BI$1</f>
        <v>4402044866</v>
      </c>
      <c r="BI39" s="229">
        <f>SUMIF('All 531A Disbursements'!$F:$F,BH39,'All 531A Disbursements'!$G:$G)</f>
        <v>0</v>
      </c>
      <c r="BJ39" s="229" t="str">
        <f t="shared" ref="BJ39" si="934">$B39&amp;BK$1</f>
        <v>4402044896</v>
      </c>
      <c r="BK39" s="229">
        <f>SUMIF('All 531A Disbursements'!$F:$F,BJ39,'All 531A Disbursements'!$G:$G)</f>
        <v>0</v>
      </c>
      <c r="BL39" s="229">
        <f t="shared" si="807"/>
        <v>628923.05000000005</v>
      </c>
      <c r="BM39" s="229">
        <f t="shared" si="808"/>
        <v>80925.949999999953</v>
      </c>
      <c r="BN39" s="230">
        <f t="shared" si="809"/>
        <v>80925.949999999953</v>
      </c>
    </row>
    <row r="40" spans="1:67" s="226" customFormat="1" x14ac:dyDescent="0.2">
      <c r="A40" s="231" t="s">
        <v>1282</v>
      </c>
      <c r="B40" s="232" t="s">
        <v>3328</v>
      </c>
      <c r="C40" s="231" t="s">
        <v>3329</v>
      </c>
      <c r="D40" s="233">
        <f>Recon!D40</f>
        <v>244279</v>
      </c>
      <c r="E40" s="233">
        <v>0</v>
      </c>
      <c r="F40" s="233">
        <f t="shared" si="3"/>
        <v>244279</v>
      </c>
      <c r="G40" s="233">
        <f>-SUMIF('All 531A Disbursements'!A:A,Recon!A:A,'All 531A Disbursements'!G:G)</f>
        <v>-244279</v>
      </c>
      <c r="H40" s="233" t="str">
        <f t="shared" si="781"/>
        <v>4901044075</v>
      </c>
      <c r="I40" s="233">
        <f>SUMIF('All 531A Disbursements'!$F:$F,H40,'All 531A Disbursements'!$G:$G)</f>
        <v>0</v>
      </c>
      <c r="J40" s="233" t="str">
        <f t="shared" si="4"/>
        <v>4901044105</v>
      </c>
      <c r="K40" s="233">
        <f>SUMIF('All 531A Disbursements'!$F:$F,J40,'All 531A Disbursements'!$G:$G)</f>
        <v>0</v>
      </c>
      <c r="L40" s="233" t="str">
        <f t="shared" ref="L40" si="935">$B40&amp;M$1</f>
        <v>4901044136</v>
      </c>
      <c r="M40" s="233">
        <f>SUMIF('All 531A Disbursements'!$F:$F,L40,'All 531A Disbursements'!$G:$G)</f>
        <v>0</v>
      </c>
      <c r="N40" s="233" t="str">
        <f t="shared" ref="N40" si="936">$B40&amp;O$1</f>
        <v>4901044166</v>
      </c>
      <c r="O40" s="233">
        <f>SUMIF('All 531A Disbursements'!$F:$F,N40,'All 531A Disbursements'!$G:$G)</f>
        <v>0</v>
      </c>
      <c r="P40" s="233" t="str">
        <f t="shared" ref="P40" si="937">$B40&amp;Q$1</f>
        <v>4901044197</v>
      </c>
      <c r="Q40" s="233">
        <f>SUMIF('All 531A Disbursements'!$F:$F,P40,'All 531A Disbursements'!$G:$G)</f>
        <v>0</v>
      </c>
      <c r="R40" s="233" t="str">
        <f t="shared" ref="R40" si="938">$B40&amp;S$1</f>
        <v>4901044228</v>
      </c>
      <c r="S40" s="233">
        <f>SUMIF('All 531A Disbursements'!$F:$F,R40,'All 531A Disbursements'!$G:$G)</f>
        <v>240259.66</v>
      </c>
      <c r="T40" s="233" t="str">
        <f t="shared" ref="T40" si="939">$B40&amp;U$1</f>
        <v>4901044256</v>
      </c>
      <c r="U40" s="233">
        <f>SUMIF('All 531A Disbursements'!$F:$F,T40,'All 531A Disbursements'!$G:$G)</f>
        <v>0</v>
      </c>
      <c r="V40" s="233" t="str">
        <f t="shared" ref="V40" si="940">$B40&amp;W$1</f>
        <v>4901044287</v>
      </c>
      <c r="W40" s="233">
        <f>SUMIF('All 531A Disbursements'!$F:$F,V40,'All 531A Disbursements'!$G:$G)</f>
        <v>0</v>
      </c>
      <c r="X40" s="233" t="str">
        <f t="shared" ref="X40" si="941">$B40&amp;Y$1</f>
        <v>4901044317</v>
      </c>
      <c r="Y40" s="233">
        <f>SUMIF('All 531A Disbursements'!$F:$F,X40,'All 531A Disbursements'!$G:$G)</f>
        <v>0</v>
      </c>
      <c r="Z40" s="233" t="str">
        <f t="shared" ref="Z40" si="942">$B40&amp;AA$1</f>
        <v>4901044348</v>
      </c>
      <c r="AA40" s="233">
        <f>SUMIF('All 531A Disbursements'!$F:$F,Z40,'All 531A Disbursements'!$G:$G)</f>
        <v>0</v>
      </c>
      <c r="AB40" s="233" t="str">
        <f t="shared" ref="AB40" si="943">$B40&amp;AC$1</f>
        <v>4901044378</v>
      </c>
      <c r="AC40" s="233">
        <f>SUMIF('All 531A Disbursements'!$F:$F,AB40,'All 531A Disbursements'!$G:$G)</f>
        <v>0</v>
      </c>
      <c r="AD40" s="233" t="str">
        <f t="shared" ref="AD40" si="944">$B40&amp;AE$1</f>
        <v>4901044409</v>
      </c>
      <c r="AE40" s="233">
        <f>SUMIF('All 531A Disbursements'!$F:$F,AD40,'All 531A Disbursements'!$G:$G)</f>
        <v>0</v>
      </c>
      <c r="AF40" s="233" t="str">
        <f t="shared" ref="AF40" si="945">$B40&amp;AG$1</f>
        <v>4901044440</v>
      </c>
      <c r="AG40" s="233">
        <f>SUMIF('All 531A Disbursements'!$F:$F,AF40,'All 531A Disbursements'!$G:$G)</f>
        <v>0</v>
      </c>
      <c r="AH40" s="233" t="str">
        <f t="shared" ref="AH40" si="946">$B40&amp;AI$1</f>
        <v>4901044470</v>
      </c>
      <c r="AI40" s="233">
        <f>SUMIF('All 531A Disbursements'!$F:$F,AH40,'All 531A Disbursements'!$G:$G)</f>
        <v>4019.34</v>
      </c>
      <c r="AJ40" s="233" t="str">
        <f t="shared" ref="AJ40" si="947">$B40&amp;AK$1</f>
        <v>4901044501</v>
      </c>
      <c r="AK40" s="233">
        <f>SUMIF('All 531A Disbursements'!$F:$F,AJ40,'All 531A Disbursements'!$G:$G)</f>
        <v>0</v>
      </c>
      <c r="AL40" s="233" t="str">
        <f t="shared" ref="AL40:AN40" si="948">$B40&amp;AM$1</f>
        <v>4901044531</v>
      </c>
      <c r="AM40" s="233">
        <f>SUMIF('All 531A Disbursements'!$F:$F,AL40,'All 531A Disbursements'!$G:$G)</f>
        <v>0</v>
      </c>
      <c r="AN40" s="233" t="str">
        <f t="shared" si="948"/>
        <v>4901044562</v>
      </c>
      <c r="AO40" s="233">
        <f>SUMIF('All 531A Disbursements'!$F:$F,AN40,'All 531A Disbursements'!$G:$G)</f>
        <v>0</v>
      </c>
      <c r="AP40" s="233" t="str">
        <f t="shared" ref="AP40" si="949">$B40&amp;AQ$1</f>
        <v>4901044593</v>
      </c>
      <c r="AQ40" s="233">
        <f>SUMIF('All 531A Disbursements'!$F:$F,AP40,'All 531A Disbursements'!$G:$G)</f>
        <v>0</v>
      </c>
      <c r="AR40" s="233" t="str">
        <f t="shared" ref="AR40" si="950">$B40&amp;AS$1</f>
        <v>4901044621</v>
      </c>
      <c r="AS40" s="233">
        <f>SUMIF('All 531A Disbursements'!$F:$F,AR40,'All 531A Disbursements'!$G:$G)</f>
        <v>0</v>
      </c>
      <c r="AT40" s="233" t="str">
        <f t="shared" ref="AT40" si="951">$B40&amp;AU$1</f>
        <v>4901044652</v>
      </c>
      <c r="AU40" s="233">
        <f>SUMIF('All 531A Disbursements'!$F:$F,AT40,'All 531A Disbursements'!$G:$G)</f>
        <v>0</v>
      </c>
      <c r="AV40" s="233" t="str">
        <f t="shared" ref="AV40" si="952">$B40&amp;AW$1</f>
        <v>4901044682</v>
      </c>
      <c r="AW40" s="233">
        <f>SUMIF('All 531A Disbursements'!$F:$F,AV40,'All 531A Disbursements'!$G:$G)</f>
        <v>0</v>
      </c>
      <c r="AX40" s="233" t="str">
        <f t="shared" ref="AX40" si="953">$B40&amp;AY$1</f>
        <v>4901044713</v>
      </c>
      <c r="AY40" s="233">
        <f>SUMIF('All 531A Disbursements'!$F:$F,AX40,'All 531A Disbursements'!$G:$G)</f>
        <v>0</v>
      </c>
      <c r="AZ40" s="233" t="str">
        <f t="shared" ref="AZ40" si="954">$B40&amp;BA$1</f>
        <v>4901044743</v>
      </c>
      <c r="BA40" s="233">
        <f>SUMIF('All 531A Disbursements'!$F:$F,AZ40,'All 531A Disbursements'!$G:$G)</f>
        <v>0</v>
      </c>
      <c r="BB40" s="233" t="str">
        <f t="shared" ref="BB40" si="955">$B40&amp;BC$1</f>
        <v>4901044774</v>
      </c>
      <c r="BC40" s="233">
        <f>SUMIF('All 531A Disbursements'!$F:$F,BB40,'All 531A Disbursements'!$G:$G)</f>
        <v>0</v>
      </c>
      <c r="BD40" s="233" t="str">
        <f t="shared" ref="BD40" si="956">$B40&amp;BE$1</f>
        <v>4901044805</v>
      </c>
      <c r="BE40" s="233">
        <f>SUMIF('All 531A Disbursements'!$F:$F,BD40,'All 531A Disbursements'!$G:$G)</f>
        <v>0</v>
      </c>
      <c r="BF40" s="233" t="str">
        <f t="shared" ref="BF40" si="957">$B40&amp;BG$1</f>
        <v>4901044835</v>
      </c>
      <c r="BG40" s="233">
        <f>SUMIF('All 531A Disbursements'!$F:$F,BF40,'All 531A Disbursements'!$G:$G)</f>
        <v>0</v>
      </c>
      <c r="BH40" s="233" t="str">
        <f t="shared" ref="BH40" si="958">$B40&amp;BI$1</f>
        <v>4901044866</v>
      </c>
      <c r="BI40" s="233">
        <f>SUMIF('All 531A Disbursements'!$F:$F,BH40,'All 531A Disbursements'!$G:$G)</f>
        <v>0</v>
      </c>
      <c r="BJ40" s="233" t="str">
        <f t="shared" ref="BJ40" si="959">$B40&amp;BK$1</f>
        <v>4901044896</v>
      </c>
      <c r="BK40" s="233">
        <f>SUMIF('All 531A Disbursements'!$F:$F,BJ40,'All 531A Disbursements'!$G:$G)</f>
        <v>0</v>
      </c>
      <c r="BL40" s="233">
        <f t="shared" si="807"/>
        <v>244279</v>
      </c>
      <c r="BM40" s="233">
        <f t="shared" si="808"/>
        <v>0</v>
      </c>
      <c r="BN40" s="233">
        <f t="shared" si="809"/>
        <v>0</v>
      </c>
      <c r="BO40" s="222"/>
    </row>
    <row r="41" spans="1:67" x14ac:dyDescent="0.2">
      <c r="A41" s="227" t="s">
        <v>42</v>
      </c>
      <c r="B41" s="228" t="s">
        <v>137</v>
      </c>
      <c r="C41" s="227" t="s">
        <v>138</v>
      </c>
      <c r="D41" s="229">
        <f>Recon!D41</f>
        <v>3385305</v>
      </c>
      <c r="E41" s="229">
        <v>0</v>
      </c>
      <c r="F41" s="229">
        <f t="shared" si="3"/>
        <v>3385305</v>
      </c>
      <c r="G41" s="229">
        <f>-SUMIF('All 531A Disbursements'!A:A,Recon!A:A,'All 531A Disbursements'!G:G)</f>
        <v>-3385304.9999999995</v>
      </c>
      <c r="H41" s="229" t="str">
        <f t="shared" si="781"/>
        <v>5101044075</v>
      </c>
      <c r="I41" s="229">
        <f>SUMIF('All 531A Disbursements'!$F:$F,H41,'All 531A Disbursements'!$G:$G)</f>
        <v>0</v>
      </c>
      <c r="J41" s="229" t="str">
        <f t="shared" si="4"/>
        <v>5101044105</v>
      </c>
      <c r="K41" s="229">
        <f>SUMIF('All 531A Disbursements'!$F:$F,J41,'All 531A Disbursements'!$G:$G)</f>
        <v>0</v>
      </c>
      <c r="L41" s="229" t="str">
        <f t="shared" ref="L41" si="960">$B41&amp;M$1</f>
        <v>5101044136</v>
      </c>
      <c r="M41" s="229">
        <f>SUMIF('All 531A Disbursements'!$F:$F,L41,'All 531A Disbursements'!$G:$G)</f>
        <v>505857.66</v>
      </c>
      <c r="N41" s="229" t="str">
        <f t="shared" ref="N41" si="961">$B41&amp;O$1</f>
        <v>5101044166</v>
      </c>
      <c r="O41" s="229">
        <f>SUMIF('All 531A Disbursements'!$F:$F,N41,'All 531A Disbursements'!$G:$G)</f>
        <v>267564.07</v>
      </c>
      <c r="P41" s="229" t="str">
        <f t="shared" ref="P41" si="962">$B41&amp;Q$1</f>
        <v>5101044197</v>
      </c>
      <c r="Q41" s="229">
        <f>SUMIF('All 531A Disbursements'!$F:$F,P41,'All 531A Disbursements'!$G:$G)</f>
        <v>256341.97</v>
      </c>
      <c r="R41" s="229" t="str">
        <f t="shared" ref="R41" si="963">$B41&amp;S$1</f>
        <v>5101044228</v>
      </c>
      <c r="S41" s="229">
        <f>SUMIF('All 531A Disbursements'!$F:$F,R41,'All 531A Disbursements'!$G:$G)</f>
        <v>380486.45</v>
      </c>
      <c r="T41" s="229" t="str">
        <f t="shared" ref="T41" si="964">$B41&amp;U$1</f>
        <v>5101044256</v>
      </c>
      <c r="U41" s="229">
        <f>SUMIF('All 531A Disbursements'!$F:$F,T41,'All 531A Disbursements'!$G:$G)</f>
        <v>251432.57</v>
      </c>
      <c r="V41" s="229" t="str">
        <f t="shared" ref="V41" si="965">$B41&amp;W$1</f>
        <v>5101044287</v>
      </c>
      <c r="W41" s="229">
        <f>SUMIF('All 531A Disbursements'!$F:$F,V41,'All 531A Disbursements'!$G:$G)</f>
        <v>317529.3</v>
      </c>
      <c r="X41" s="229" t="str">
        <f t="shared" ref="X41" si="966">$B41&amp;Y$1</f>
        <v>5101044317</v>
      </c>
      <c r="Y41" s="229">
        <f>SUMIF('All 531A Disbursements'!$F:$F,X41,'All 531A Disbursements'!$G:$G)</f>
        <v>261814.42</v>
      </c>
      <c r="Z41" s="229" t="str">
        <f t="shared" ref="Z41" si="967">$B41&amp;AA$1</f>
        <v>5101044348</v>
      </c>
      <c r="AA41" s="229">
        <f>SUMIF('All 531A Disbursements'!$F:$F,Z41,'All 531A Disbursements'!$G:$G)</f>
        <v>272032.24</v>
      </c>
      <c r="AB41" s="229" t="str">
        <f t="shared" ref="AB41" si="968">$B41&amp;AC$1</f>
        <v>5101044378</v>
      </c>
      <c r="AC41" s="229">
        <f>SUMIF('All 531A Disbursements'!$F:$F,AB41,'All 531A Disbursements'!$G:$G)</f>
        <v>0</v>
      </c>
      <c r="AD41" s="229" t="str">
        <f t="shared" ref="AD41" si="969">$B41&amp;AE$1</f>
        <v>5101044409</v>
      </c>
      <c r="AE41" s="229">
        <f>SUMIF('All 531A Disbursements'!$F:$F,AD41,'All 531A Disbursements'!$G:$G)</f>
        <v>0</v>
      </c>
      <c r="AF41" s="229" t="str">
        <f t="shared" ref="AF41" si="970">$B41&amp;AG$1</f>
        <v>5101044440</v>
      </c>
      <c r="AG41" s="229">
        <f>SUMIF('All 531A Disbursements'!$F:$F,AF41,'All 531A Disbursements'!$G:$G)</f>
        <v>707363.46</v>
      </c>
      <c r="AH41" s="229" t="str">
        <f t="shared" ref="AH41" si="971">$B41&amp;AI$1</f>
        <v>5101044470</v>
      </c>
      <c r="AI41" s="229">
        <f>SUMIF('All 531A Disbursements'!$F:$F,AH41,'All 531A Disbursements'!$G:$G)</f>
        <v>59547.86</v>
      </c>
      <c r="AJ41" s="229" t="str">
        <f t="shared" ref="AJ41" si="972">$B41&amp;AK$1</f>
        <v>5101044501</v>
      </c>
      <c r="AK41" s="229">
        <f>SUMIF('All 531A Disbursements'!$F:$F,AJ41,'All 531A Disbursements'!$G:$G)</f>
        <v>105335</v>
      </c>
      <c r="AL41" s="229" t="str">
        <f t="shared" ref="AL41:AN41" si="973">$B41&amp;AM$1</f>
        <v>5101044531</v>
      </c>
      <c r="AM41" s="229">
        <f>SUMIF('All 531A Disbursements'!$F:$F,AL41,'All 531A Disbursements'!$G:$G)</f>
        <v>0</v>
      </c>
      <c r="AN41" s="229" t="str">
        <f t="shared" si="973"/>
        <v>5101044562</v>
      </c>
      <c r="AO41" s="229">
        <f>SUMIF('All 531A Disbursements'!$F:$F,AN41,'All 531A Disbursements'!$G:$G)</f>
        <v>0</v>
      </c>
      <c r="AP41" s="229" t="str">
        <f t="shared" ref="AP41" si="974">$B41&amp;AQ$1</f>
        <v>5101044593</v>
      </c>
      <c r="AQ41" s="229">
        <f>SUMIF('All 531A Disbursements'!$F:$F,AP41,'All 531A Disbursements'!$G:$G)</f>
        <v>0</v>
      </c>
      <c r="AR41" s="229" t="str">
        <f t="shared" ref="AR41" si="975">$B41&amp;AS$1</f>
        <v>5101044621</v>
      </c>
      <c r="AS41" s="229">
        <f>SUMIF('All 531A Disbursements'!$F:$F,AR41,'All 531A Disbursements'!$G:$G)</f>
        <v>0</v>
      </c>
      <c r="AT41" s="229" t="str">
        <f t="shared" ref="AT41" si="976">$B41&amp;AU$1</f>
        <v>5101044652</v>
      </c>
      <c r="AU41" s="229">
        <f>SUMIF('All 531A Disbursements'!$F:$F,AT41,'All 531A Disbursements'!$G:$G)</f>
        <v>0</v>
      </c>
      <c r="AV41" s="229" t="str">
        <f t="shared" ref="AV41" si="977">$B41&amp;AW$1</f>
        <v>5101044682</v>
      </c>
      <c r="AW41" s="229">
        <f>SUMIF('All 531A Disbursements'!$F:$F,AV41,'All 531A Disbursements'!$G:$G)</f>
        <v>0</v>
      </c>
      <c r="AX41" s="229" t="str">
        <f t="shared" ref="AX41" si="978">$B41&amp;AY$1</f>
        <v>5101044713</v>
      </c>
      <c r="AY41" s="229">
        <f>SUMIF('All 531A Disbursements'!$F:$F,AX41,'All 531A Disbursements'!$G:$G)</f>
        <v>0</v>
      </c>
      <c r="AZ41" s="229" t="str">
        <f t="shared" ref="AZ41" si="979">$B41&amp;BA$1</f>
        <v>5101044743</v>
      </c>
      <c r="BA41" s="229">
        <f>SUMIF('All 531A Disbursements'!$F:$F,AZ41,'All 531A Disbursements'!$G:$G)</f>
        <v>0</v>
      </c>
      <c r="BB41" s="229" t="str">
        <f t="shared" ref="BB41" si="980">$B41&amp;BC$1</f>
        <v>5101044774</v>
      </c>
      <c r="BC41" s="229">
        <f>SUMIF('All 531A Disbursements'!$F:$F,BB41,'All 531A Disbursements'!$G:$G)</f>
        <v>0</v>
      </c>
      <c r="BD41" s="229" t="str">
        <f t="shared" ref="BD41" si="981">$B41&amp;BE$1</f>
        <v>5101044805</v>
      </c>
      <c r="BE41" s="229">
        <f>SUMIF('All 531A Disbursements'!$F:$F,BD41,'All 531A Disbursements'!$G:$G)</f>
        <v>0</v>
      </c>
      <c r="BF41" s="229" t="str">
        <f t="shared" ref="BF41" si="982">$B41&amp;BG$1</f>
        <v>5101044835</v>
      </c>
      <c r="BG41" s="229">
        <f>SUMIF('All 531A Disbursements'!$F:$F,BF41,'All 531A Disbursements'!$G:$G)</f>
        <v>0</v>
      </c>
      <c r="BH41" s="229" t="str">
        <f t="shared" ref="BH41" si="983">$B41&amp;BI$1</f>
        <v>5101044866</v>
      </c>
      <c r="BI41" s="229">
        <f>SUMIF('All 531A Disbursements'!$F:$F,BH41,'All 531A Disbursements'!$G:$G)</f>
        <v>0</v>
      </c>
      <c r="BJ41" s="229" t="str">
        <f t="shared" ref="BJ41" si="984">$B41&amp;BK$1</f>
        <v>5101044896</v>
      </c>
      <c r="BK41" s="229">
        <f>SUMIF('All 531A Disbursements'!$F:$F,BJ41,'All 531A Disbursements'!$G:$G)</f>
        <v>0</v>
      </c>
      <c r="BL41" s="229">
        <f t="shared" si="807"/>
        <v>3385305.0000000005</v>
      </c>
      <c r="BM41" s="229">
        <f t="shared" si="808"/>
        <v>0</v>
      </c>
      <c r="BN41" s="230">
        <f t="shared" si="809"/>
        <v>0</v>
      </c>
    </row>
    <row r="42" spans="1:67" s="226" customFormat="1" x14ac:dyDescent="0.2">
      <c r="A42" s="231" t="s">
        <v>43</v>
      </c>
      <c r="B42" s="232" t="s">
        <v>139</v>
      </c>
      <c r="C42" s="231" t="s">
        <v>140</v>
      </c>
      <c r="D42" s="233">
        <f>Recon!D42</f>
        <v>1727206</v>
      </c>
      <c r="E42" s="233">
        <v>0</v>
      </c>
      <c r="F42" s="233">
        <f t="shared" si="3"/>
        <v>1727206</v>
      </c>
      <c r="G42" s="233">
        <f>-SUMIF('All 531A Disbursements'!A:A,Recon!A:A,'All 531A Disbursements'!G:G)</f>
        <v>-1727205.9999999998</v>
      </c>
      <c r="H42" s="233" t="str">
        <f t="shared" si="781"/>
        <v>5102044075</v>
      </c>
      <c r="I42" s="233">
        <f>SUMIF('All 531A Disbursements'!$F:$F,H42,'All 531A Disbursements'!$G:$G)</f>
        <v>0</v>
      </c>
      <c r="J42" s="233" t="str">
        <f t="shared" si="4"/>
        <v>5102044105</v>
      </c>
      <c r="K42" s="233">
        <f>SUMIF('All 531A Disbursements'!$F:$F,J42,'All 531A Disbursements'!$G:$G)</f>
        <v>0</v>
      </c>
      <c r="L42" s="233" t="str">
        <f t="shared" ref="L42" si="985">$B42&amp;M$1</f>
        <v>5102044136</v>
      </c>
      <c r="M42" s="233">
        <f>SUMIF('All 531A Disbursements'!$F:$F,L42,'All 531A Disbursements'!$G:$G)</f>
        <v>0</v>
      </c>
      <c r="N42" s="233" t="str">
        <f t="shared" ref="N42" si="986">$B42&amp;O$1</f>
        <v>5102044166</v>
      </c>
      <c r="O42" s="233">
        <f>SUMIF('All 531A Disbursements'!$F:$F,N42,'All 531A Disbursements'!$G:$G)</f>
        <v>181913.91</v>
      </c>
      <c r="P42" s="233" t="str">
        <f t="shared" ref="P42" si="987">$B42&amp;Q$1</f>
        <v>5102044197</v>
      </c>
      <c r="Q42" s="233">
        <f>SUMIF('All 531A Disbursements'!$F:$F,P42,'All 531A Disbursements'!$G:$G)</f>
        <v>557302.07999999996</v>
      </c>
      <c r="R42" s="233" t="str">
        <f t="shared" ref="R42" si="988">$B42&amp;S$1</f>
        <v>5102044228</v>
      </c>
      <c r="S42" s="233">
        <f>SUMIF('All 531A Disbursements'!$F:$F,R42,'All 531A Disbursements'!$G:$G)</f>
        <v>144048.72</v>
      </c>
      <c r="T42" s="233" t="str">
        <f t="shared" ref="T42" si="989">$B42&amp;U$1</f>
        <v>5102044256</v>
      </c>
      <c r="U42" s="233">
        <f>SUMIF('All 531A Disbursements'!$F:$F,T42,'All 531A Disbursements'!$G:$G)</f>
        <v>144365.94</v>
      </c>
      <c r="V42" s="233" t="str">
        <f t="shared" ref="V42" si="990">$B42&amp;W$1</f>
        <v>5102044287</v>
      </c>
      <c r="W42" s="233">
        <f>SUMIF('All 531A Disbursements'!$F:$F,V42,'All 531A Disbursements'!$G:$G)</f>
        <v>145055.65</v>
      </c>
      <c r="X42" s="233" t="str">
        <f t="shared" ref="X42" si="991">$B42&amp;Y$1</f>
        <v>5102044317</v>
      </c>
      <c r="Y42" s="233">
        <f>SUMIF('All 531A Disbursements'!$F:$F,X42,'All 531A Disbursements'!$G:$G)</f>
        <v>0</v>
      </c>
      <c r="Z42" s="233" t="str">
        <f t="shared" ref="Z42" si="992">$B42&amp;AA$1</f>
        <v>5102044348</v>
      </c>
      <c r="AA42" s="233">
        <f>SUMIF('All 531A Disbursements'!$F:$F,Z42,'All 531A Disbursements'!$G:$G)</f>
        <v>144888.76999999999</v>
      </c>
      <c r="AB42" s="233" t="str">
        <f t="shared" ref="AB42" si="993">$B42&amp;AC$1</f>
        <v>5102044378</v>
      </c>
      <c r="AC42" s="233">
        <f>SUMIF('All 531A Disbursements'!$F:$F,AB42,'All 531A Disbursements'!$G:$G)</f>
        <v>146533.79999999999</v>
      </c>
      <c r="AD42" s="233" t="str">
        <f t="shared" ref="AD42" si="994">$B42&amp;AE$1</f>
        <v>5102044409</v>
      </c>
      <c r="AE42" s="233">
        <f>SUMIF('All 531A Disbursements'!$F:$F,AD42,'All 531A Disbursements'!$G:$G)</f>
        <v>144836.12</v>
      </c>
      <c r="AF42" s="233" t="str">
        <f t="shared" ref="AF42" si="995">$B42&amp;AG$1</f>
        <v>5102044440</v>
      </c>
      <c r="AG42" s="233">
        <f>SUMIF('All 531A Disbursements'!$F:$F,AF42,'All 531A Disbursements'!$G:$G)</f>
        <v>0</v>
      </c>
      <c r="AH42" s="233" t="str">
        <f t="shared" ref="AH42" si="996">$B42&amp;AI$1</f>
        <v>5102044470</v>
      </c>
      <c r="AI42" s="233">
        <f>SUMIF('All 531A Disbursements'!$F:$F,AH42,'All 531A Disbursements'!$G:$G)</f>
        <v>118261.01</v>
      </c>
      <c r="AJ42" s="233" t="str">
        <f t="shared" ref="AJ42" si="997">$B42&amp;AK$1</f>
        <v>5102044501</v>
      </c>
      <c r="AK42" s="233">
        <f>SUMIF('All 531A Disbursements'!$F:$F,AJ42,'All 531A Disbursements'!$G:$G)</f>
        <v>0</v>
      </c>
      <c r="AL42" s="233" t="str">
        <f t="shared" ref="AL42:AN42" si="998">$B42&amp;AM$1</f>
        <v>5102044531</v>
      </c>
      <c r="AM42" s="233">
        <f>SUMIF('All 531A Disbursements'!$F:$F,AL42,'All 531A Disbursements'!$G:$G)</f>
        <v>0</v>
      </c>
      <c r="AN42" s="233" t="str">
        <f t="shared" si="998"/>
        <v>5102044562</v>
      </c>
      <c r="AO42" s="233">
        <f>SUMIF('All 531A Disbursements'!$F:$F,AN42,'All 531A Disbursements'!$G:$G)</f>
        <v>0</v>
      </c>
      <c r="AP42" s="233" t="str">
        <f t="shared" ref="AP42" si="999">$B42&amp;AQ$1</f>
        <v>5102044593</v>
      </c>
      <c r="AQ42" s="233">
        <f>SUMIF('All 531A Disbursements'!$F:$F,AP42,'All 531A Disbursements'!$G:$G)</f>
        <v>0</v>
      </c>
      <c r="AR42" s="233" t="str">
        <f t="shared" ref="AR42" si="1000">$B42&amp;AS$1</f>
        <v>5102044621</v>
      </c>
      <c r="AS42" s="233">
        <f>SUMIF('All 531A Disbursements'!$F:$F,AR42,'All 531A Disbursements'!$G:$G)</f>
        <v>0</v>
      </c>
      <c r="AT42" s="233" t="str">
        <f t="shared" ref="AT42" si="1001">$B42&amp;AU$1</f>
        <v>5102044652</v>
      </c>
      <c r="AU42" s="233">
        <f>SUMIF('All 531A Disbursements'!$F:$F,AT42,'All 531A Disbursements'!$G:$G)</f>
        <v>0</v>
      </c>
      <c r="AV42" s="233" t="str">
        <f t="shared" ref="AV42" si="1002">$B42&amp;AW$1</f>
        <v>5102044682</v>
      </c>
      <c r="AW42" s="233">
        <f>SUMIF('All 531A Disbursements'!$F:$F,AV42,'All 531A Disbursements'!$G:$G)</f>
        <v>0</v>
      </c>
      <c r="AX42" s="233" t="str">
        <f t="shared" ref="AX42" si="1003">$B42&amp;AY$1</f>
        <v>5102044713</v>
      </c>
      <c r="AY42" s="233">
        <f>SUMIF('All 531A Disbursements'!$F:$F,AX42,'All 531A Disbursements'!$G:$G)</f>
        <v>0</v>
      </c>
      <c r="AZ42" s="233" t="str">
        <f t="shared" ref="AZ42" si="1004">$B42&amp;BA$1</f>
        <v>5102044743</v>
      </c>
      <c r="BA42" s="233">
        <f>SUMIF('All 531A Disbursements'!$F:$F,AZ42,'All 531A Disbursements'!$G:$G)</f>
        <v>0</v>
      </c>
      <c r="BB42" s="233" t="str">
        <f t="shared" ref="BB42" si="1005">$B42&amp;BC$1</f>
        <v>5102044774</v>
      </c>
      <c r="BC42" s="233">
        <f>SUMIF('All 531A Disbursements'!$F:$F,BB42,'All 531A Disbursements'!$G:$G)</f>
        <v>0</v>
      </c>
      <c r="BD42" s="233" t="str">
        <f t="shared" ref="BD42" si="1006">$B42&amp;BE$1</f>
        <v>5102044805</v>
      </c>
      <c r="BE42" s="233">
        <f>SUMIF('All 531A Disbursements'!$F:$F,BD42,'All 531A Disbursements'!$G:$G)</f>
        <v>0</v>
      </c>
      <c r="BF42" s="233" t="str">
        <f t="shared" ref="BF42" si="1007">$B42&amp;BG$1</f>
        <v>5102044835</v>
      </c>
      <c r="BG42" s="233">
        <f>SUMIF('All 531A Disbursements'!$F:$F,BF42,'All 531A Disbursements'!$G:$G)</f>
        <v>0</v>
      </c>
      <c r="BH42" s="233" t="str">
        <f t="shared" ref="BH42" si="1008">$B42&amp;BI$1</f>
        <v>5102044866</v>
      </c>
      <c r="BI42" s="233">
        <f>SUMIF('All 531A Disbursements'!$F:$F,BH42,'All 531A Disbursements'!$G:$G)</f>
        <v>0</v>
      </c>
      <c r="BJ42" s="233" t="str">
        <f t="shared" ref="BJ42" si="1009">$B42&amp;BK$1</f>
        <v>5102044896</v>
      </c>
      <c r="BK42" s="233">
        <f>SUMIF('All 531A Disbursements'!$F:$F,BJ42,'All 531A Disbursements'!$G:$G)</f>
        <v>0</v>
      </c>
      <c r="BL42" s="233">
        <f t="shared" si="807"/>
        <v>1727205.9999999998</v>
      </c>
      <c r="BM42" s="233">
        <f t="shared" si="808"/>
        <v>0</v>
      </c>
      <c r="BN42" s="233">
        <f t="shared" si="809"/>
        <v>0</v>
      </c>
      <c r="BO42" s="222"/>
    </row>
    <row r="43" spans="1:67" s="226" customFormat="1" x14ac:dyDescent="0.2">
      <c r="A43" s="231" t="s">
        <v>757</v>
      </c>
      <c r="B43" s="232" t="s">
        <v>3472</v>
      </c>
      <c r="C43" s="231" t="s">
        <v>3473</v>
      </c>
      <c r="D43" s="233">
        <f>Recon!D43</f>
        <v>993256</v>
      </c>
      <c r="E43" s="233">
        <v>0</v>
      </c>
      <c r="F43" s="233">
        <f t="shared" ref="F43" si="1010">D43-E43</f>
        <v>993256</v>
      </c>
      <c r="G43" s="233">
        <f>-SUMIF('All 531A Disbursements'!A:A,Recon!A:A,'All 531A Disbursements'!G:G)</f>
        <v>-993256</v>
      </c>
      <c r="H43" s="233" t="str">
        <f t="shared" si="781"/>
        <v>5401044075</v>
      </c>
      <c r="I43" s="233">
        <f>SUMIF('All 531A Disbursements'!$F:$F,H43,'All 531A Disbursements'!$G:$G)</f>
        <v>0</v>
      </c>
      <c r="J43" s="233" t="str">
        <f t="shared" ref="J43" si="1011">$B43&amp;K$1</f>
        <v>5401044105</v>
      </c>
      <c r="K43" s="233">
        <f>SUMIF('All 531A Disbursements'!$F:$F,J43,'All 531A Disbursements'!$G:$G)</f>
        <v>0</v>
      </c>
      <c r="L43" s="233" t="str">
        <f t="shared" ref="L43" si="1012">$B43&amp;M$1</f>
        <v>5401044136</v>
      </c>
      <c r="M43" s="233">
        <f>SUMIF('All 531A Disbursements'!$F:$F,L43,'All 531A Disbursements'!$G:$G)</f>
        <v>0</v>
      </c>
      <c r="N43" s="233" t="str">
        <f t="shared" ref="N43" si="1013">$B43&amp;O$1</f>
        <v>5401044166</v>
      </c>
      <c r="O43" s="233">
        <f>SUMIF('All 531A Disbursements'!$F:$F,N43,'All 531A Disbursements'!$G:$G)</f>
        <v>0</v>
      </c>
      <c r="P43" s="233" t="str">
        <f t="shared" ref="P43" si="1014">$B43&amp;Q$1</f>
        <v>5401044197</v>
      </c>
      <c r="Q43" s="233">
        <f>SUMIF('All 531A Disbursements'!$F:$F,P43,'All 531A Disbursements'!$G:$G)</f>
        <v>0</v>
      </c>
      <c r="R43" s="233" t="str">
        <f t="shared" ref="R43" si="1015">$B43&amp;S$1</f>
        <v>5401044228</v>
      </c>
      <c r="S43" s="233">
        <f>SUMIF('All 531A Disbursements'!$F:$F,R43,'All 531A Disbursements'!$G:$G)</f>
        <v>455724.96</v>
      </c>
      <c r="T43" s="233" t="str">
        <f t="shared" ref="T43" si="1016">$B43&amp;U$1</f>
        <v>5401044256</v>
      </c>
      <c r="U43" s="233">
        <f>SUMIF('All 531A Disbursements'!$F:$F,T43,'All 531A Disbursements'!$G:$G)</f>
        <v>0</v>
      </c>
      <c r="V43" s="233" t="str">
        <f t="shared" ref="V43" si="1017">$B43&amp;W$1</f>
        <v>5401044287</v>
      </c>
      <c r="W43" s="233">
        <f>SUMIF('All 531A Disbursements'!$F:$F,V43,'All 531A Disbursements'!$G:$G)</f>
        <v>0</v>
      </c>
      <c r="X43" s="233" t="str">
        <f t="shared" ref="X43" si="1018">$B43&amp;Y$1</f>
        <v>5401044317</v>
      </c>
      <c r="Y43" s="233">
        <f>SUMIF('All 531A Disbursements'!$F:$F,X43,'All 531A Disbursements'!$G:$G)</f>
        <v>226294.44</v>
      </c>
      <c r="Z43" s="233" t="str">
        <f t="shared" ref="Z43" si="1019">$B43&amp;AA$1</f>
        <v>5401044348</v>
      </c>
      <c r="AA43" s="233">
        <f>SUMIF('All 531A Disbursements'!$F:$F,Z43,'All 531A Disbursements'!$G:$G)</f>
        <v>0</v>
      </c>
      <c r="AB43" s="233" t="str">
        <f t="shared" ref="AB43" si="1020">$B43&amp;AC$1</f>
        <v>5401044378</v>
      </c>
      <c r="AC43" s="233">
        <f>SUMIF('All 531A Disbursements'!$F:$F,AB43,'All 531A Disbursements'!$G:$G)</f>
        <v>0</v>
      </c>
      <c r="AD43" s="233" t="str">
        <f t="shared" ref="AD43" si="1021">$B43&amp;AE$1</f>
        <v>5401044409</v>
      </c>
      <c r="AE43" s="233">
        <f>SUMIF('All 531A Disbursements'!$F:$F,AD43,'All 531A Disbursements'!$G:$G)</f>
        <v>233517.71</v>
      </c>
      <c r="AF43" s="233" t="str">
        <f t="shared" ref="AF43" si="1022">$B43&amp;AG$1</f>
        <v>5401044440</v>
      </c>
      <c r="AG43" s="233">
        <f>SUMIF('All 531A Disbursements'!$F:$F,AF43,'All 531A Disbursements'!$G:$G)</f>
        <v>0</v>
      </c>
      <c r="AH43" s="233" t="str">
        <f t="shared" ref="AH43" si="1023">$B43&amp;AI$1</f>
        <v>5401044470</v>
      </c>
      <c r="AI43" s="233">
        <f>SUMIF('All 531A Disbursements'!$F:$F,AH43,'All 531A Disbursements'!$G:$G)</f>
        <v>77718.89</v>
      </c>
      <c r="AJ43" s="233" t="str">
        <f t="shared" ref="AJ43" si="1024">$B43&amp;AK$1</f>
        <v>5401044501</v>
      </c>
      <c r="AK43" s="233">
        <f>SUMIF('All 531A Disbursements'!$F:$F,AJ43,'All 531A Disbursements'!$G:$G)</f>
        <v>0</v>
      </c>
      <c r="AL43" s="233" t="str">
        <f t="shared" ref="AL43" si="1025">$B43&amp;AM$1</f>
        <v>5401044531</v>
      </c>
      <c r="AM43" s="233">
        <f>SUMIF('All 531A Disbursements'!$F:$F,AL43,'All 531A Disbursements'!$G:$G)</f>
        <v>0</v>
      </c>
      <c r="AN43" s="233" t="str">
        <f t="shared" ref="AN43" si="1026">$B43&amp;AO$1</f>
        <v>5401044562</v>
      </c>
      <c r="AO43" s="233">
        <f>SUMIF('All 531A Disbursements'!$F:$F,AN43,'All 531A Disbursements'!$G:$G)</f>
        <v>0</v>
      </c>
      <c r="AP43" s="233" t="str">
        <f t="shared" ref="AP43" si="1027">$B43&amp;AQ$1</f>
        <v>5401044593</v>
      </c>
      <c r="AQ43" s="233">
        <f>SUMIF('All 531A Disbursements'!$F:$F,AP43,'All 531A Disbursements'!$G:$G)</f>
        <v>0</v>
      </c>
      <c r="AR43" s="233" t="str">
        <f t="shared" ref="AR43" si="1028">$B43&amp;AS$1</f>
        <v>5401044621</v>
      </c>
      <c r="AS43" s="233">
        <f>SUMIF('All 531A Disbursements'!$F:$F,AR43,'All 531A Disbursements'!$G:$G)</f>
        <v>0</v>
      </c>
      <c r="AT43" s="233" t="str">
        <f t="shared" ref="AT43" si="1029">$B43&amp;AU$1</f>
        <v>5401044652</v>
      </c>
      <c r="AU43" s="233">
        <f>SUMIF('All 531A Disbursements'!$F:$F,AT43,'All 531A Disbursements'!$G:$G)</f>
        <v>0</v>
      </c>
      <c r="AV43" s="233" t="str">
        <f t="shared" ref="AV43" si="1030">$B43&amp;AW$1</f>
        <v>5401044682</v>
      </c>
      <c r="AW43" s="233">
        <f>SUMIF('All 531A Disbursements'!$F:$F,AV43,'All 531A Disbursements'!$G:$G)</f>
        <v>0</v>
      </c>
      <c r="AX43" s="233" t="str">
        <f t="shared" ref="AX43" si="1031">$B43&amp;AY$1</f>
        <v>5401044713</v>
      </c>
      <c r="AY43" s="233">
        <f>SUMIF('All 531A Disbursements'!$F:$F,AX43,'All 531A Disbursements'!$G:$G)</f>
        <v>0</v>
      </c>
      <c r="AZ43" s="233" t="str">
        <f t="shared" ref="AZ43" si="1032">$B43&amp;BA$1</f>
        <v>5401044743</v>
      </c>
      <c r="BA43" s="233">
        <f>SUMIF('All 531A Disbursements'!$F:$F,AZ43,'All 531A Disbursements'!$G:$G)</f>
        <v>0</v>
      </c>
      <c r="BB43" s="233" t="str">
        <f t="shared" ref="BB43" si="1033">$B43&amp;BC$1</f>
        <v>5401044774</v>
      </c>
      <c r="BC43" s="233">
        <f>SUMIF('All 531A Disbursements'!$F:$F,BB43,'All 531A Disbursements'!$G:$G)</f>
        <v>0</v>
      </c>
      <c r="BD43" s="233" t="str">
        <f t="shared" ref="BD43" si="1034">$B43&amp;BE$1</f>
        <v>5401044805</v>
      </c>
      <c r="BE43" s="233">
        <f>SUMIF('All 531A Disbursements'!$F:$F,BD43,'All 531A Disbursements'!$G:$G)</f>
        <v>0</v>
      </c>
      <c r="BF43" s="233" t="str">
        <f t="shared" ref="BF43" si="1035">$B43&amp;BG$1</f>
        <v>5401044835</v>
      </c>
      <c r="BG43" s="233">
        <f>SUMIF('All 531A Disbursements'!$F:$F,BF43,'All 531A Disbursements'!$G:$G)</f>
        <v>0</v>
      </c>
      <c r="BH43" s="233" t="str">
        <f t="shared" ref="BH43" si="1036">$B43&amp;BI$1</f>
        <v>5401044866</v>
      </c>
      <c r="BI43" s="233">
        <f>SUMIF('All 531A Disbursements'!$F:$F,BH43,'All 531A Disbursements'!$G:$G)</f>
        <v>0</v>
      </c>
      <c r="BJ43" s="233" t="str">
        <f t="shared" ref="BJ43" si="1037">$B43&amp;BK$1</f>
        <v>5401044896</v>
      </c>
      <c r="BK43" s="233">
        <f>SUMIF('All 531A Disbursements'!$F:$F,BJ43,'All 531A Disbursements'!$G:$G)</f>
        <v>0</v>
      </c>
      <c r="BL43" s="233">
        <f t="shared" si="807"/>
        <v>993256</v>
      </c>
      <c r="BM43" s="233">
        <f t="shared" si="808"/>
        <v>0</v>
      </c>
      <c r="BN43" s="233">
        <f t="shared" si="809"/>
        <v>0</v>
      </c>
      <c r="BO43" s="222"/>
    </row>
    <row r="44" spans="1:67" x14ac:dyDescent="0.2">
      <c r="A44" s="227" t="s">
        <v>1439</v>
      </c>
      <c r="B44" s="228" t="s">
        <v>3330</v>
      </c>
      <c r="C44" s="227" t="s">
        <v>3331</v>
      </c>
      <c r="D44" s="229">
        <f>Recon!D44</f>
        <v>593941</v>
      </c>
      <c r="E44" s="229">
        <v>0</v>
      </c>
      <c r="F44" s="229">
        <f t="shared" si="3"/>
        <v>593941</v>
      </c>
      <c r="G44" s="229">
        <f>-SUMIF('All 531A Disbursements'!A:A,Recon!A:A,'All 531A Disbursements'!G:G)</f>
        <v>-593941</v>
      </c>
      <c r="H44" s="229" t="str">
        <f t="shared" si="781"/>
        <v>5901044075</v>
      </c>
      <c r="I44" s="229">
        <f>SUMIF('All 531A Disbursements'!$F:$F,H44,'All 531A Disbursements'!$G:$G)</f>
        <v>0</v>
      </c>
      <c r="J44" s="229" t="str">
        <f t="shared" si="4"/>
        <v>5901044105</v>
      </c>
      <c r="K44" s="229">
        <f>SUMIF('All 531A Disbursements'!$F:$F,J44,'All 531A Disbursements'!$G:$G)</f>
        <v>32764.41</v>
      </c>
      <c r="L44" s="229" t="str">
        <f t="shared" ref="L44" si="1038">$B44&amp;M$1</f>
        <v>5901044136</v>
      </c>
      <c r="M44" s="229">
        <f>SUMIF('All 531A Disbursements'!$F:$F,L44,'All 531A Disbursements'!$G:$G)</f>
        <v>0</v>
      </c>
      <c r="N44" s="229" t="str">
        <f t="shared" ref="N44" si="1039">$B44&amp;O$1</f>
        <v>5901044166</v>
      </c>
      <c r="O44" s="229">
        <f>SUMIF('All 531A Disbursements'!$F:$F,N44,'All 531A Disbursements'!$G:$G)</f>
        <v>88247.52</v>
      </c>
      <c r="P44" s="229" t="str">
        <f t="shared" ref="P44" si="1040">$B44&amp;Q$1</f>
        <v>5901044197</v>
      </c>
      <c r="Q44" s="229">
        <f>SUMIF('All 531A Disbursements'!$F:$F,P44,'All 531A Disbursements'!$G:$G)</f>
        <v>40319</v>
      </c>
      <c r="R44" s="229" t="str">
        <f t="shared" ref="R44" si="1041">$B44&amp;S$1</f>
        <v>5901044228</v>
      </c>
      <c r="S44" s="229">
        <f>SUMIF('All 531A Disbursements'!$F:$F,R44,'All 531A Disbursements'!$G:$G)</f>
        <v>40308.379999999997</v>
      </c>
      <c r="T44" s="229" t="str">
        <f t="shared" ref="T44" si="1042">$B44&amp;U$1</f>
        <v>5901044256</v>
      </c>
      <c r="U44" s="229">
        <f>SUMIF('All 531A Disbursements'!$F:$F,T44,'All 531A Disbursements'!$G:$G)</f>
        <v>40310.67</v>
      </c>
      <c r="V44" s="229" t="str">
        <f t="shared" ref="V44" si="1043">$B44&amp;W$1</f>
        <v>5901044287</v>
      </c>
      <c r="W44" s="229">
        <f>SUMIF('All 531A Disbursements'!$F:$F,V44,'All 531A Disbursements'!$G:$G)</f>
        <v>40308.379999999997</v>
      </c>
      <c r="X44" s="229" t="str">
        <f t="shared" ref="X44" si="1044">$B44&amp;Y$1</f>
        <v>5901044317</v>
      </c>
      <c r="Y44" s="229">
        <f>SUMIF('All 531A Disbursements'!$F:$F,X44,'All 531A Disbursements'!$G:$G)</f>
        <v>40306.699999999997</v>
      </c>
      <c r="Z44" s="229" t="str">
        <f t="shared" ref="Z44" si="1045">$B44&amp;AA$1</f>
        <v>5901044348</v>
      </c>
      <c r="AA44" s="229">
        <f>SUMIF('All 531A Disbursements'!$F:$F,Z44,'All 531A Disbursements'!$G:$G)</f>
        <v>102705.41</v>
      </c>
      <c r="AB44" s="229" t="str">
        <f t="shared" ref="AB44" si="1046">$B44&amp;AC$1</f>
        <v>5901044378</v>
      </c>
      <c r="AC44" s="229">
        <f>SUMIF('All 531A Disbursements'!$F:$F,AB44,'All 531A Disbursements'!$G:$G)</f>
        <v>168670.53</v>
      </c>
      <c r="AD44" s="229" t="str">
        <f t="shared" ref="AD44" si="1047">$B44&amp;AE$1</f>
        <v>5901044409</v>
      </c>
      <c r="AE44" s="229">
        <f>SUMIF('All 531A Disbursements'!$F:$F,AD44,'All 531A Disbursements'!$G:$G)</f>
        <v>0</v>
      </c>
      <c r="AF44" s="229" t="str">
        <f t="shared" ref="AF44" si="1048">$B44&amp;AG$1</f>
        <v>5901044440</v>
      </c>
      <c r="AG44" s="229">
        <f>SUMIF('All 531A Disbursements'!$F:$F,AF44,'All 531A Disbursements'!$G:$G)</f>
        <v>0</v>
      </c>
      <c r="AH44" s="229" t="str">
        <f t="shared" ref="AH44" si="1049">$B44&amp;AI$1</f>
        <v>5901044470</v>
      </c>
      <c r="AI44" s="229">
        <f>SUMIF('All 531A Disbursements'!$F:$F,AH44,'All 531A Disbursements'!$G:$G)</f>
        <v>0</v>
      </c>
      <c r="AJ44" s="229" t="str">
        <f t="shared" ref="AJ44" si="1050">$B44&amp;AK$1</f>
        <v>5901044501</v>
      </c>
      <c r="AK44" s="229">
        <f>SUMIF('All 531A Disbursements'!$F:$F,AJ44,'All 531A Disbursements'!$G:$G)</f>
        <v>0</v>
      </c>
      <c r="AL44" s="229" t="str">
        <f t="shared" ref="AL44:AN44" si="1051">$B44&amp;AM$1</f>
        <v>5901044531</v>
      </c>
      <c r="AM44" s="229">
        <f>SUMIF('All 531A Disbursements'!$F:$F,AL44,'All 531A Disbursements'!$G:$G)</f>
        <v>0</v>
      </c>
      <c r="AN44" s="229" t="str">
        <f t="shared" si="1051"/>
        <v>5901044562</v>
      </c>
      <c r="AO44" s="229">
        <f>SUMIF('All 531A Disbursements'!$F:$F,AN44,'All 531A Disbursements'!$G:$G)</f>
        <v>0</v>
      </c>
      <c r="AP44" s="229" t="str">
        <f t="shared" ref="AP44" si="1052">$B44&amp;AQ$1</f>
        <v>5901044593</v>
      </c>
      <c r="AQ44" s="229">
        <f>SUMIF('All 531A Disbursements'!$F:$F,AP44,'All 531A Disbursements'!$G:$G)</f>
        <v>0</v>
      </c>
      <c r="AR44" s="229" t="str">
        <f t="shared" ref="AR44" si="1053">$B44&amp;AS$1</f>
        <v>5901044621</v>
      </c>
      <c r="AS44" s="229">
        <f>SUMIF('All 531A Disbursements'!$F:$F,AR44,'All 531A Disbursements'!$G:$G)</f>
        <v>0</v>
      </c>
      <c r="AT44" s="229" t="str">
        <f t="shared" ref="AT44" si="1054">$B44&amp;AU$1</f>
        <v>5901044652</v>
      </c>
      <c r="AU44" s="229">
        <f>SUMIF('All 531A Disbursements'!$F:$F,AT44,'All 531A Disbursements'!$G:$G)</f>
        <v>0</v>
      </c>
      <c r="AV44" s="229" t="str">
        <f t="shared" ref="AV44" si="1055">$B44&amp;AW$1</f>
        <v>5901044682</v>
      </c>
      <c r="AW44" s="229">
        <f>SUMIF('All 531A Disbursements'!$F:$F,AV44,'All 531A Disbursements'!$G:$G)</f>
        <v>0</v>
      </c>
      <c r="AX44" s="229" t="str">
        <f t="shared" ref="AX44" si="1056">$B44&amp;AY$1</f>
        <v>5901044713</v>
      </c>
      <c r="AY44" s="229">
        <f>SUMIF('All 531A Disbursements'!$F:$F,AX44,'All 531A Disbursements'!$G:$G)</f>
        <v>0</v>
      </c>
      <c r="AZ44" s="229" t="str">
        <f t="shared" ref="AZ44" si="1057">$B44&amp;BA$1</f>
        <v>5901044743</v>
      </c>
      <c r="BA44" s="229">
        <f>SUMIF('All 531A Disbursements'!$F:$F,AZ44,'All 531A Disbursements'!$G:$G)</f>
        <v>0</v>
      </c>
      <c r="BB44" s="229" t="str">
        <f t="shared" ref="BB44" si="1058">$B44&amp;BC$1</f>
        <v>5901044774</v>
      </c>
      <c r="BC44" s="229">
        <f>SUMIF('All 531A Disbursements'!$F:$F,BB44,'All 531A Disbursements'!$G:$G)</f>
        <v>0</v>
      </c>
      <c r="BD44" s="229" t="str">
        <f t="shared" ref="BD44" si="1059">$B44&amp;BE$1</f>
        <v>5901044805</v>
      </c>
      <c r="BE44" s="229">
        <f>SUMIF('All 531A Disbursements'!$F:$F,BD44,'All 531A Disbursements'!$G:$G)</f>
        <v>0</v>
      </c>
      <c r="BF44" s="229" t="str">
        <f t="shared" ref="BF44" si="1060">$B44&amp;BG$1</f>
        <v>5901044835</v>
      </c>
      <c r="BG44" s="229">
        <f>SUMIF('All 531A Disbursements'!$F:$F,BF44,'All 531A Disbursements'!$G:$G)</f>
        <v>0</v>
      </c>
      <c r="BH44" s="229" t="str">
        <f t="shared" ref="BH44" si="1061">$B44&amp;BI$1</f>
        <v>5901044866</v>
      </c>
      <c r="BI44" s="229">
        <f>SUMIF('All 531A Disbursements'!$F:$F,BH44,'All 531A Disbursements'!$G:$G)</f>
        <v>0</v>
      </c>
      <c r="BJ44" s="229" t="str">
        <f t="shared" ref="BJ44" si="1062">$B44&amp;BK$1</f>
        <v>5901044896</v>
      </c>
      <c r="BK44" s="229">
        <f>SUMIF('All 531A Disbursements'!$F:$F,BJ44,'All 531A Disbursements'!$G:$G)</f>
        <v>0</v>
      </c>
      <c r="BL44" s="229">
        <f t="shared" si="807"/>
        <v>593941</v>
      </c>
      <c r="BM44" s="229">
        <f t="shared" si="808"/>
        <v>0</v>
      </c>
      <c r="BN44" s="230">
        <f t="shared" si="809"/>
        <v>0</v>
      </c>
    </row>
    <row r="45" spans="1:67" s="226" customFormat="1" x14ac:dyDescent="0.2">
      <c r="A45" s="231" t="s">
        <v>59</v>
      </c>
      <c r="B45" s="232" t="s">
        <v>141</v>
      </c>
      <c r="C45" s="231" t="s">
        <v>142</v>
      </c>
      <c r="D45" s="233">
        <f>Recon!D45</f>
        <v>977779</v>
      </c>
      <c r="E45" s="233">
        <v>0</v>
      </c>
      <c r="F45" s="233">
        <f t="shared" si="3"/>
        <v>977779</v>
      </c>
      <c r="G45" s="233">
        <f>-SUMIF('All 531A Disbursements'!A:A,Recon!A:A,'All 531A Disbursements'!G:G)</f>
        <v>-977779</v>
      </c>
      <c r="H45" s="233" t="str">
        <f t="shared" si="781"/>
        <v>6204044075</v>
      </c>
      <c r="I45" s="233">
        <f>SUMIF('All 531A Disbursements'!$F:$F,H45,'All 531A Disbursements'!$G:$G)</f>
        <v>0</v>
      </c>
      <c r="J45" s="233" t="str">
        <f t="shared" si="4"/>
        <v>6204044105</v>
      </c>
      <c r="K45" s="233">
        <f>SUMIF('All 531A Disbursements'!$F:$F,J45,'All 531A Disbursements'!$G:$G)</f>
        <v>29841.66</v>
      </c>
      <c r="L45" s="233" t="str">
        <f t="shared" ref="L45" si="1063">$B45&amp;M$1</f>
        <v>6204044136</v>
      </c>
      <c r="M45" s="233">
        <f>SUMIF('All 531A Disbursements'!$F:$F,L45,'All 531A Disbursements'!$G:$G)</f>
        <v>79005.52</v>
      </c>
      <c r="N45" s="233" t="str">
        <f t="shared" ref="N45" si="1064">$B45&amp;O$1</f>
        <v>6204044166</v>
      </c>
      <c r="O45" s="233">
        <f>SUMIF('All 531A Disbursements'!$F:$F,N45,'All 531A Disbursements'!$G:$G)</f>
        <v>77732.960000000006</v>
      </c>
      <c r="P45" s="233" t="str">
        <f t="shared" ref="P45" si="1065">$B45&amp;Q$1</f>
        <v>6204044197</v>
      </c>
      <c r="Q45" s="233">
        <f>SUMIF('All 531A Disbursements'!$F:$F,P45,'All 531A Disbursements'!$G:$G)</f>
        <v>0</v>
      </c>
      <c r="R45" s="233" t="str">
        <f t="shared" ref="R45" si="1066">$B45&amp;S$1</f>
        <v>6204044228</v>
      </c>
      <c r="S45" s="233">
        <f>SUMIF('All 531A Disbursements'!$F:$F,R45,'All 531A Disbursements'!$G:$G)</f>
        <v>162645.82999999999</v>
      </c>
      <c r="T45" s="233" t="str">
        <f t="shared" ref="T45" si="1067">$B45&amp;U$1</f>
        <v>6204044256</v>
      </c>
      <c r="U45" s="233">
        <f>SUMIF('All 531A Disbursements'!$F:$F,T45,'All 531A Disbursements'!$G:$G)</f>
        <v>0</v>
      </c>
      <c r="V45" s="233" t="str">
        <f t="shared" ref="V45" si="1068">$B45&amp;W$1</f>
        <v>6204044287</v>
      </c>
      <c r="W45" s="233">
        <f>SUMIF('All 531A Disbursements'!$F:$F,V45,'All 531A Disbursements'!$G:$G)</f>
        <v>0</v>
      </c>
      <c r="X45" s="233" t="str">
        <f t="shared" ref="X45" si="1069">$B45&amp;Y$1</f>
        <v>6204044317</v>
      </c>
      <c r="Y45" s="233">
        <f>SUMIF('All 531A Disbursements'!$F:$F,X45,'All 531A Disbursements'!$G:$G)</f>
        <v>252620.63</v>
      </c>
      <c r="Z45" s="233" t="str">
        <f t="shared" ref="Z45" si="1070">$B45&amp;AA$1</f>
        <v>6204044348</v>
      </c>
      <c r="AA45" s="233">
        <f>SUMIF('All 531A Disbursements'!$F:$F,Z45,'All 531A Disbursements'!$G:$G)</f>
        <v>81171.72</v>
      </c>
      <c r="AB45" s="233" t="str">
        <f t="shared" ref="AB45" si="1071">$B45&amp;AC$1</f>
        <v>6204044378</v>
      </c>
      <c r="AC45" s="233">
        <f>SUMIF('All 531A Disbursements'!$F:$F,AB45,'All 531A Disbursements'!$G:$G)</f>
        <v>0</v>
      </c>
      <c r="AD45" s="233" t="str">
        <f t="shared" ref="AD45" si="1072">$B45&amp;AE$1</f>
        <v>6204044409</v>
      </c>
      <c r="AE45" s="233">
        <f>SUMIF('All 531A Disbursements'!$F:$F,AD45,'All 531A Disbursements'!$G:$G)</f>
        <v>151668.60999999999</v>
      </c>
      <c r="AF45" s="233" t="str">
        <f t="shared" ref="AF45" si="1073">$B45&amp;AG$1</f>
        <v>6204044440</v>
      </c>
      <c r="AG45" s="233">
        <f>SUMIF('All 531A Disbursements'!$F:$F,AF45,'All 531A Disbursements'!$G:$G)</f>
        <v>74749.8</v>
      </c>
      <c r="AH45" s="233" t="str">
        <f t="shared" ref="AH45" si="1074">$B45&amp;AI$1</f>
        <v>6204044470</v>
      </c>
      <c r="AI45" s="233">
        <f>SUMIF('All 531A Disbursements'!$F:$F,AH45,'All 531A Disbursements'!$G:$G)</f>
        <v>68342.27</v>
      </c>
      <c r="AJ45" s="233" t="str">
        <f t="shared" ref="AJ45" si="1075">$B45&amp;AK$1</f>
        <v>6204044501</v>
      </c>
      <c r="AK45" s="233">
        <f>SUMIF('All 531A Disbursements'!$F:$F,AJ45,'All 531A Disbursements'!$G:$G)</f>
        <v>0</v>
      </c>
      <c r="AL45" s="233" t="str">
        <f t="shared" ref="AL45:AN45" si="1076">$B45&amp;AM$1</f>
        <v>6204044531</v>
      </c>
      <c r="AM45" s="233">
        <f>SUMIF('All 531A Disbursements'!$F:$F,AL45,'All 531A Disbursements'!$G:$G)</f>
        <v>0</v>
      </c>
      <c r="AN45" s="233" t="str">
        <f t="shared" si="1076"/>
        <v>6204044562</v>
      </c>
      <c r="AO45" s="233">
        <f>SUMIF('All 531A Disbursements'!$F:$F,AN45,'All 531A Disbursements'!$G:$G)</f>
        <v>0</v>
      </c>
      <c r="AP45" s="233" t="str">
        <f t="shared" ref="AP45" si="1077">$B45&amp;AQ$1</f>
        <v>6204044593</v>
      </c>
      <c r="AQ45" s="233">
        <f>SUMIF('All 531A Disbursements'!$F:$F,AP45,'All 531A Disbursements'!$G:$G)</f>
        <v>0</v>
      </c>
      <c r="AR45" s="233" t="str">
        <f t="shared" ref="AR45" si="1078">$B45&amp;AS$1</f>
        <v>6204044621</v>
      </c>
      <c r="AS45" s="233">
        <f>SUMIF('All 531A Disbursements'!$F:$F,AR45,'All 531A Disbursements'!$G:$G)</f>
        <v>0</v>
      </c>
      <c r="AT45" s="233" t="str">
        <f t="shared" ref="AT45" si="1079">$B45&amp;AU$1</f>
        <v>6204044652</v>
      </c>
      <c r="AU45" s="233">
        <f>SUMIF('All 531A Disbursements'!$F:$F,AT45,'All 531A Disbursements'!$G:$G)</f>
        <v>0</v>
      </c>
      <c r="AV45" s="233" t="str">
        <f t="shared" ref="AV45" si="1080">$B45&amp;AW$1</f>
        <v>6204044682</v>
      </c>
      <c r="AW45" s="233">
        <f>SUMIF('All 531A Disbursements'!$F:$F,AV45,'All 531A Disbursements'!$G:$G)</f>
        <v>0</v>
      </c>
      <c r="AX45" s="233" t="str">
        <f t="shared" ref="AX45" si="1081">$B45&amp;AY$1</f>
        <v>6204044713</v>
      </c>
      <c r="AY45" s="233">
        <f>SUMIF('All 531A Disbursements'!$F:$F,AX45,'All 531A Disbursements'!$G:$G)</f>
        <v>0</v>
      </c>
      <c r="AZ45" s="233" t="str">
        <f t="shared" ref="AZ45" si="1082">$B45&amp;BA$1</f>
        <v>6204044743</v>
      </c>
      <c r="BA45" s="233">
        <f>SUMIF('All 531A Disbursements'!$F:$F,AZ45,'All 531A Disbursements'!$G:$G)</f>
        <v>0</v>
      </c>
      <c r="BB45" s="233" t="str">
        <f t="shared" ref="BB45" si="1083">$B45&amp;BC$1</f>
        <v>6204044774</v>
      </c>
      <c r="BC45" s="233">
        <f>SUMIF('All 531A Disbursements'!$F:$F,BB45,'All 531A Disbursements'!$G:$G)</f>
        <v>0</v>
      </c>
      <c r="BD45" s="233" t="str">
        <f t="shared" ref="BD45" si="1084">$B45&amp;BE$1</f>
        <v>6204044805</v>
      </c>
      <c r="BE45" s="233">
        <f>SUMIF('All 531A Disbursements'!$F:$F,BD45,'All 531A Disbursements'!$G:$G)</f>
        <v>0</v>
      </c>
      <c r="BF45" s="233" t="str">
        <f t="shared" ref="BF45" si="1085">$B45&amp;BG$1</f>
        <v>6204044835</v>
      </c>
      <c r="BG45" s="233">
        <f>SUMIF('All 531A Disbursements'!$F:$F,BF45,'All 531A Disbursements'!$G:$G)</f>
        <v>0</v>
      </c>
      <c r="BH45" s="233" t="str">
        <f t="shared" ref="BH45" si="1086">$B45&amp;BI$1</f>
        <v>6204044866</v>
      </c>
      <c r="BI45" s="233">
        <f>SUMIF('All 531A Disbursements'!$F:$F,BH45,'All 531A Disbursements'!$G:$G)</f>
        <v>0</v>
      </c>
      <c r="BJ45" s="233" t="str">
        <f t="shared" ref="BJ45" si="1087">$B45&amp;BK$1</f>
        <v>6204044896</v>
      </c>
      <c r="BK45" s="233">
        <f>SUMIF('All 531A Disbursements'!$F:$F,BJ45,'All 531A Disbursements'!$G:$G)</f>
        <v>0</v>
      </c>
      <c r="BL45" s="233">
        <f t="shared" si="807"/>
        <v>977779</v>
      </c>
      <c r="BM45" s="233">
        <f t="shared" si="808"/>
        <v>0</v>
      </c>
      <c r="BN45" s="233">
        <f t="shared" si="809"/>
        <v>0</v>
      </c>
      <c r="BO45" s="222"/>
    </row>
    <row r="46" spans="1:67" x14ac:dyDescent="0.2">
      <c r="A46" s="227" t="s">
        <v>29</v>
      </c>
      <c r="B46" s="228" t="s">
        <v>143</v>
      </c>
      <c r="C46" s="227" t="s">
        <v>144</v>
      </c>
      <c r="D46" s="229">
        <f>Recon!D46</f>
        <v>643157</v>
      </c>
      <c r="E46" s="229">
        <v>0</v>
      </c>
      <c r="F46" s="229">
        <f t="shared" si="3"/>
        <v>643157</v>
      </c>
      <c r="G46" s="229">
        <f>-SUMIF('All 531A Disbursements'!A:A,Recon!A:A,'All 531A Disbursements'!G:G)</f>
        <v>-643157</v>
      </c>
      <c r="H46" s="229" t="str">
        <f t="shared" si="781"/>
        <v>6205044075</v>
      </c>
      <c r="I46" s="229">
        <f>SUMIF('All 531A Disbursements'!$F:$F,H46,'All 531A Disbursements'!$G:$G)</f>
        <v>0</v>
      </c>
      <c r="J46" s="229" t="str">
        <f t="shared" si="4"/>
        <v>6205044105</v>
      </c>
      <c r="K46" s="229">
        <f>SUMIF('All 531A Disbursements'!$F:$F,J46,'All 531A Disbursements'!$G:$G)</f>
        <v>0</v>
      </c>
      <c r="L46" s="229" t="str">
        <f t="shared" ref="L46" si="1088">$B46&amp;M$1</f>
        <v>6205044136</v>
      </c>
      <c r="M46" s="229">
        <f>SUMIF('All 531A Disbursements'!$F:$F,L46,'All 531A Disbursements'!$G:$G)</f>
        <v>0</v>
      </c>
      <c r="N46" s="229" t="str">
        <f t="shared" ref="N46" si="1089">$B46&amp;O$1</f>
        <v>6205044166</v>
      </c>
      <c r="O46" s="229">
        <f>SUMIF('All 531A Disbursements'!$F:$F,N46,'All 531A Disbursements'!$G:$G)</f>
        <v>0</v>
      </c>
      <c r="P46" s="229" t="str">
        <f t="shared" ref="P46" si="1090">$B46&amp;Q$1</f>
        <v>6205044197</v>
      </c>
      <c r="Q46" s="229">
        <f>SUMIF('All 531A Disbursements'!$F:$F,P46,'All 531A Disbursements'!$G:$G)</f>
        <v>0</v>
      </c>
      <c r="R46" s="229" t="str">
        <f t="shared" ref="R46" si="1091">$B46&amp;S$1</f>
        <v>6205044228</v>
      </c>
      <c r="S46" s="229">
        <f>SUMIF('All 531A Disbursements'!$F:$F,R46,'All 531A Disbursements'!$G:$G)</f>
        <v>0</v>
      </c>
      <c r="T46" s="229" t="str">
        <f t="shared" ref="T46" si="1092">$B46&amp;U$1</f>
        <v>6205044256</v>
      </c>
      <c r="U46" s="229">
        <f>SUMIF('All 531A Disbursements'!$F:$F,T46,'All 531A Disbursements'!$G:$G)</f>
        <v>0</v>
      </c>
      <c r="V46" s="229" t="str">
        <f t="shared" ref="V46" si="1093">$B46&amp;W$1</f>
        <v>6205044287</v>
      </c>
      <c r="W46" s="229">
        <f>SUMIF('All 531A Disbursements'!$F:$F,V46,'All 531A Disbursements'!$G:$G)</f>
        <v>0</v>
      </c>
      <c r="X46" s="229" t="str">
        <f t="shared" ref="X46" si="1094">$B46&amp;Y$1</f>
        <v>6205044317</v>
      </c>
      <c r="Y46" s="229">
        <f>SUMIF('All 531A Disbursements'!$F:$F,X46,'All 531A Disbursements'!$G:$G)</f>
        <v>0</v>
      </c>
      <c r="Z46" s="229" t="str">
        <f t="shared" ref="Z46" si="1095">$B46&amp;AA$1</f>
        <v>6205044348</v>
      </c>
      <c r="AA46" s="229">
        <f>SUMIF('All 531A Disbursements'!$F:$F,Z46,'All 531A Disbursements'!$G:$G)</f>
        <v>0</v>
      </c>
      <c r="AB46" s="229" t="str">
        <f t="shared" ref="AB46" si="1096">$B46&amp;AC$1</f>
        <v>6205044378</v>
      </c>
      <c r="AC46" s="229">
        <f>SUMIF('All 531A Disbursements'!$F:$F,AB46,'All 531A Disbursements'!$G:$G)</f>
        <v>0</v>
      </c>
      <c r="AD46" s="229" t="str">
        <f t="shared" ref="AD46" si="1097">$B46&amp;AE$1</f>
        <v>6205044409</v>
      </c>
      <c r="AE46" s="229">
        <f>SUMIF('All 531A Disbursements'!$F:$F,AD46,'All 531A Disbursements'!$G:$G)</f>
        <v>0</v>
      </c>
      <c r="AF46" s="229" t="str">
        <f t="shared" ref="AF46" si="1098">$B46&amp;AG$1</f>
        <v>6205044440</v>
      </c>
      <c r="AG46" s="229">
        <f>SUMIF('All 531A Disbursements'!$F:$F,AF46,'All 531A Disbursements'!$G:$G)</f>
        <v>0</v>
      </c>
      <c r="AH46" s="229" t="str">
        <f t="shared" ref="AH46" si="1099">$B46&amp;AI$1</f>
        <v>6205044470</v>
      </c>
      <c r="AI46" s="229">
        <f>SUMIF('All 531A Disbursements'!$F:$F,AH46,'All 531A Disbursements'!$G:$G)</f>
        <v>430137.89</v>
      </c>
      <c r="AJ46" s="229" t="str">
        <f t="shared" ref="AJ46" si="1100">$B46&amp;AK$1</f>
        <v>6205044501</v>
      </c>
      <c r="AK46" s="229">
        <f>SUMIF('All 531A Disbursements'!$F:$F,AJ46,'All 531A Disbursements'!$G:$G)</f>
        <v>0</v>
      </c>
      <c r="AL46" s="229" t="str">
        <f t="shared" ref="AL46:AN46" si="1101">$B46&amp;AM$1</f>
        <v>6205044531</v>
      </c>
      <c r="AM46" s="229">
        <f>SUMIF('All 531A Disbursements'!$F:$F,AL46,'All 531A Disbursements'!$G:$G)</f>
        <v>0</v>
      </c>
      <c r="AN46" s="229" t="str">
        <f t="shared" si="1101"/>
        <v>6205044562</v>
      </c>
      <c r="AO46" s="229">
        <f>SUMIF('All 531A Disbursements'!$F:$F,AN46,'All 531A Disbursements'!$G:$G)</f>
        <v>185947.12</v>
      </c>
      <c r="AP46" s="229" t="str">
        <f t="shared" ref="AP46" si="1102">$B46&amp;AQ$1</f>
        <v>6205044593</v>
      </c>
      <c r="AQ46" s="229">
        <f>SUMIF('All 531A Disbursements'!$F:$F,AP46,'All 531A Disbursements'!$G:$G)</f>
        <v>27071.99</v>
      </c>
      <c r="AR46" s="229" t="str">
        <f t="shared" ref="AR46" si="1103">$B46&amp;AS$1</f>
        <v>6205044621</v>
      </c>
      <c r="AS46" s="229">
        <f>SUMIF('All 531A Disbursements'!$F:$F,AR46,'All 531A Disbursements'!$G:$G)</f>
        <v>0</v>
      </c>
      <c r="AT46" s="229" t="str">
        <f t="shared" ref="AT46" si="1104">$B46&amp;AU$1</f>
        <v>6205044652</v>
      </c>
      <c r="AU46" s="229">
        <f>SUMIF('All 531A Disbursements'!$F:$F,AT46,'All 531A Disbursements'!$G:$G)</f>
        <v>0</v>
      </c>
      <c r="AV46" s="229" t="str">
        <f t="shared" ref="AV46" si="1105">$B46&amp;AW$1</f>
        <v>6205044682</v>
      </c>
      <c r="AW46" s="229">
        <f>SUMIF('All 531A Disbursements'!$F:$F,AV46,'All 531A Disbursements'!$G:$G)</f>
        <v>0</v>
      </c>
      <c r="AX46" s="229" t="str">
        <f t="shared" ref="AX46" si="1106">$B46&amp;AY$1</f>
        <v>6205044713</v>
      </c>
      <c r="AY46" s="229">
        <f>SUMIF('All 531A Disbursements'!$F:$F,AX46,'All 531A Disbursements'!$G:$G)</f>
        <v>0</v>
      </c>
      <c r="AZ46" s="229" t="str">
        <f t="shared" ref="AZ46" si="1107">$B46&amp;BA$1</f>
        <v>6205044743</v>
      </c>
      <c r="BA46" s="229">
        <f>SUMIF('All 531A Disbursements'!$F:$F,AZ46,'All 531A Disbursements'!$G:$G)</f>
        <v>0</v>
      </c>
      <c r="BB46" s="229" t="str">
        <f t="shared" ref="BB46" si="1108">$B46&amp;BC$1</f>
        <v>6205044774</v>
      </c>
      <c r="BC46" s="229">
        <f>SUMIF('All 531A Disbursements'!$F:$F,BB46,'All 531A Disbursements'!$G:$G)</f>
        <v>0</v>
      </c>
      <c r="BD46" s="229" t="str">
        <f t="shared" ref="BD46" si="1109">$B46&amp;BE$1</f>
        <v>6205044805</v>
      </c>
      <c r="BE46" s="229">
        <f>SUMIF('All 531A Disbursements'!$F:$F,BD46,'All 531A Disbursements'!$G:$G)</f>
        <v>0</v>
      </c>
      <c r="BF46" s="229" t="str">
        <f t="shared" ref="BF46" si="1110">$B46&amp;BG$1</f>
        <v>6205044835</v>
      </c>
      <c r="BG46" s="229">
        <f>SUMIF('All 531A Disbursements'!$F:$F,BF46,'All 531A Disbursements'!$G:$G)</f>
        <v>0</v>
      </c>
      <c r="BH46" s="229" t="str">
        <f t="shared" ref="BH46" si="1111">$B46&amp;BI$1</f>
        <v>6205044866</v>
      </c>
      <c r="BI46" s="229">
        <f>SUMIF('All 531A Disbursements'!$F:$F,BH46,'All 531A Disbursements'!$G:$G)</f>
        <v>0</v>
      </c>
      <c r="BJ46" s="229" t="str">
        <f t="shared" ref="BJ46" si="1112">$B46&amp;BK$1</f>
        <v>6205044896</v>
      </c>
      <c r="BK46" s="229">
        <f>SUMIF('All 531A Disbursements'!$F:$F,BJ46,'All 531A Disbursements'!$G:$G)</f>
        <v>0</v>
      </c>
      <c r="BL46" s="229">
        <f t="shared" si="807"/>
        <v>643157</v>
      </c>
      <c r="BM46" s="229">
        <f t="shared" si="808"/>
        <v>0</v>
      </c>
      <c r="BN46" s="230">
        <f t="shared" si="809"/>
        <v>0</v>
      </c>
    </row>
    <row r="47" spans="1:67" s="226" customFormat="1" x14ac:dyDescent="0.2">
      <c r="A47" s="231" t="s">
        <v>25</v>
      </c>
      <c r="B47" s="232" t="s">
        <v>145</v>
      </c>
      <c r="C47" s="231" t="s">
        <v>146</v>
      </c>
      <c r="D47" s="233">
        <f>Recon!D47</f>
        <v>4213474</v>
      </c>
      <c r="E47" s="233">
        <v>0</v>
      </c>
      <c r="F47" s="233">
        <f t="shared" si="3"/>
        <v>4213474</v>
      </c>
      <c r="G47" s="233">
        <f>-SUMIF('All 531A Disbursements'!A:A,Recon!A:A,'All 531A Disbursements'!G:G)</f>
        <v>-4213473.9999999991</v>
      </c>
      <c r="H47" s="233" t="str">
        <f t="shared" si="781"/>
        <v>6206044075</v>
      </c>
      <c r="I47" s="233">
        <f>SUMIF('All 531A Disbursements'!$F:$F,H47,'All 531A Disbursements'!$G:$G)</f>
        <v>0</v>
      </c>
      <c r="J47" s="233" t="str">
        <f t="shared" si="4"/>
        <v>6206044105</v>
      </c>
      <c r="K47" s="233">
        <f>SUMIF('All 531A Disbursements'!$F:$F,J47,'All 531A Disbursements'!$G:$G)</f>
        <v>0</v>
      </c>
      <c r="L47" s="233" t="str">
        <f t="shared" ref="L47" si="1113">$B47&amp;M$1</f>
        <v>6206044136</v>
      </c>
      <c r="M47" s="233">
        <f>SUMIF('All 531A Disbursements'!$F:$F,L47,'All 531A Disbursements'!$G:$G)</f>
        <v>0</v>
      </c>
      <c r="N47" s="233" t="str">
        <f t="shared" ref="N47" si="1114">$B47&amp;O$1</f>
        <v>6206044166</v>
      </c>
      <c r="O47" s="233">
        <f>SUMIF('All 531A Disbursements'!$F:$F,N47,'All 531A Disbursements'!$G:$G)</f>
        <v>0</v>
      </c>
      <c r="P47" s="233" t="str">
        <f t="shared" ref="P47" si="1115">$B47&amp;Q$1</f>
        <v>6206044197</v>
      </c>
      <c r="Q47" s="233">
        <f>SUMIF('All 531A Disbursements'!$F:$F,P47,'All 531A Disbursements'!$G:$G)</f>
        <v>987600.02</v>
      </c>
      <c r="R47" s="233" t="str">
        <f t="shared" ref="R47" si="1116">$B47&amp;S$1</f>
        <v>6206044228</v>
      </c>
      <c r="S47" s="233">
        <f>SUMIF('All 531A Disbursements'!$F:$F,R47,'All 531A Disbursements'!$G:$G)</f>
        <v>0</v>
      </c>
      <c r="T47" s="233" t="str">
        <f t="shared" ref="T47" si="1117">$B47&amp;U$1</f>
        <v>6206044256</v>
      </c>
      <c r="U47" s="233">
        <f>SUMIF('All 531A Disbursements'!$F:$F,T47,'All 531A Disbursements'!$G:$G)</f>
        <v>1048604.92</v>
      </c>
      <c r="V47" s="233" t="str">
        <f t="shared" ref="V47" si="1118">$B47&amp;W$1</f>
        <v>6206044287</v>
      </c>
      <c r="W47" s="233">
        <f>SUMIF('All 531A Disbursements'!$F:$F,V47,'All 531A Disbursements'!$G:$G)</f>
        <v>287150.34000000003</v>
      </c>
      <c r="X47" s="233" t="str">
        <f t="shared" ref="X47" si="1119">$B47&amp;Y$1</f>
        <v>6206044317</v>
      </c>
      <c r="Y47" s="233">
        <f>SUMIF('All 531A Disbursements'!$F:$F,X47,'All 531A Disbursements'!$G:$G)</f>
        <v>319517.24</v>
      </c>
      <c r="Z47" s="233" t="str">
        <f t="shared" ref="Z47" si="1120">$B47&amp;AA$1</f>
        <v>6206044348</v>
      </c>
      <c r="AA47" s="233">
        <f>SUMIF('All 531A Disbursements'!$F:$F,Z47,'All 531A Disbursements'!$G:$G)</f>
        <v>316011.56</v>
      </c>
      <c r="AB47" s="233" t="str">
        <f t="shared" ref="AB47" si="1121">$B47&amp;AC$1</f>
        <v>6206044378</v>
      </c>
      <c r="AC47" s="233">
        <f>SUMIF('All 531A Disbursements'!$F:$F,AB47,'All 531A Disbursements'!$G:$G)</f>
        <v>317778.53000000003</v>
      </c>
      <c r="AD47" s="233" t="str">
        <f t="shared" ref="AD47" si="1122">$B47&amp;AE$1</f>
        <v>6206044409</v>
      </c>
      <c r="AE47" s="233">
        <f>SUMIF('All 531A Disbursements'!$F:$F,AD47,'All 531A Disbursements'!$G:$G)</f>
        <v>0</v>
      </c>
      <c r="AF47" s="233" t="str">
        <f t="shared" ref="AF47" si="1123">$B47&amp;AG$1</f>
        <v>6206044440</v>
      </c>
      <c r="AG47" s="233">
        <f>SUMIF('All 531A Disbursements'!$F:$F,AF47,'All 531A Disbursements'!$G:$G)</f>
        <v>0</v>
      </c>
      <c r="AH47" s="233" t="str">
        <f t="shared" ref="AH47" si="1124">$B47&amp;AI$1</f>
        <v>6206044470</v>
      </c>
      <c r="AI47" s="233">
        <f>SUMIF('All 531A Disbursements'!$F:$F,AH47,'All 531A Disbursements'!$G:$G)</f>
        <v>891382.07</v>
      </c>
      <c r="AJ47" s="233" t="str">
        <f t="shared" ref="AJ47" si="1125">$B47&amp;AK$1</f>
        <v>6206044501</v>
      </c>
      <c r="AK47" s="233">
        <f>SUMIF('All 531A Disbursements'!$F:$F,AJ47,'All 531A Disbursements'!$G:$G)</f>
        <v>45429.32</v>
      </c>
      <c r="AL47" s="233" t="str">
        <f t="shared" ref="AL47:AN47" si="1126">$B47&amp;AM$1</f>
        <v>6206044531</v>
      </c>
      <c r="AM47" s="233">
        <f>SUMIF('All 531A Disbursements'!$F:$F,AL47,'All 531A Disbursements'!$G:$G)</f>
        <v>0</v>
      </c>
      <c r="AN47" s="233" t="str">
        <f t="shared" si="1126"/>
        <v>6206044562</v>
      </c>
      <c r="AO47" s="233">
        <f>SUMIF('All 531A Disbursements'!$F:$F,AN47,'All 531A Disbursements'!$G:$G)</f>
        <v>0</v>
      </c>
      <c r="AP47" s="233" t="str">
        <f t="shared" ref="AP47" si="1127">$B47&amp;AQ$1</f>
        <v>6206044593</v>
      </c>
      <c r="AQ47" s="233">
        <f>SUMIF('All 531A Disbursements'!$F:$F,AP47,'All 531A Disbursements'!$G:$G)</f>
        <v>0</v>
      </c>
      <c r="AR47" s="233" t="str">
        <f t="shared" ref="AR47" si="1128">$B47&amp;AS$1</f>
        <v>6206044621</v>
      </c>
      <c r="AS47" s="233">
        <f>SUMIF('All 531A Disbursements'!$F:$F,AR47,'All 531A Disbursements'!$G:$G)</f>
        <v>0</v>
      </c>
      <c r="AT47" s="233" t="str">
        <f t="shared" ref="AT47" si="1129">$B47&amp;AU$1</f>
        <v>6206044652</v>
      </c>
      <c r="AU47" s="233">
        <f>SUMIF('All 531A Disbursements'!$F:$F,AT47,'All 531A Disbursements'!$G:$G)</f>
        <v>0</v>
      </c>
      <c r="AV47" s="233" t="str">
        <f t="shared" ref="AV47" si="1130">$B47&amp;AW$1</f>
        <v>6206044682</v>
      </c>
      <c r="AW47" s="233">
        <f>SUMIF('All 531A Disbursements'!$F:$F,AV47,'All 531A Disbursements'!$G:$G)</f>
        <v>0</v>
      </c>
      <c r="AX47" s="233" t="str">
        <f t="shared" ref="AX47" si="1131">$B47&amp;AY$1</f>
        <v>6206044713</v>
      </c>
      <c r="AY47" s="233">
        <f>SUMIF('All 531A Disbursements'!$F:$F,AX47,'All 531A Disbursements'!$G:$G)</f>
        <v>0</v>
      </c>
      <c r="AZ47" s="233" t="str">
        <f t="shared" ref="AZ47" si="1132">$B47&amp;BA$1</f>
        <v>6206044743</v>
      </c>
      <c r="BA47" s="233">
        <f>SUMIF('All 531A Disbursements'!$F:$F,AZ47,'All 531A Disbursements'!$G:$G)</f>
        <v>0</v>
      </c>
      <c r="BB47" s="233" t="str">
        <f t="shared" ref="BB47" si="1133">$B47&amp;BC$1</f>
        <v>6206044774</v>
      </c>
      <c r="BC47" s="233">
        <f>SUMIF('All 531A Disbursements'!$F:$F,BB47,'All 531A Disbursements'!$G:$G)</f>
        <v>0</v>
      </c>
      <c r="BD47" s="233" t="str">
        <f t="shared" ref="BD47" si="1134">$B47&amp;BE$1</f>
        <v>6206044805</v>
      </c>
      <c r="BE47" s="233">
        <f>SUMIF('All 531A Disbursements'!$F:$F,BD47,'All 531A Disbursements'!$G:$G)</f>
        <v>0</v>
      </c>
      <c r="BF47" s="233" t="str">
        <f t="shared" ref="BF47" si="1135">$B47&amp;BG$1</f>
        <v>6206044835</v>
      </c>
      <c r="BG47" s="233">
        <f>SUMIF('All 531A Disbursements'!$F:$F,BF47,'All 531A Disbursements'!$G:$G)</f>
        <v>0</v>
      </c>
      <c r="BH47" s="233" t="str">
        <f t="shared" ref="BH47" si="1136">$B47&amp;BI$1</f>
        <v>6206044866</v>
      </c>
      <c r="BI47" s="233">
        <f>SUMIF('All 531A Disbursements'!$F:$F,BH47,'All 531A Disbursements'!$G:$G)</f>
        <v>0</v>
      </c>
      <c r="BJ47" s="233" t="str">
        <f t="shared" ref="BJ47" si="1137">$B47&amp;BK$1</f>
        <v>6206044896</v>
      </c>
      <c r="BK47" s="233">
        <f>SUMIF('All 531A Disbursements'!$F:$F,BJ47,'All 531A Disbursements'!$G:$G)</f>
        <v>0</v>
      </c>
      <c r="BL47" s="233">
        <f t="shared" si="807"/>
        <v>4213474</v>
      </c>
      <c r="BM47" s="233">
        <f t="shared" si="808"/>
        <v>0</v>
      </c>
      <c r="BN47" s="233">
        <f t="shared" si="809"/>
        <v>0</v>
      </c>
      <c r="BO47" s="222"/>
    </row>
    <row r="48" spans="1:67" x14ac:dyDescent="0.2">
      <c r="A48" s="227" t="s">
        <v>20</v>
      </c>
      <c r="B48" s="228" t="s">
        <v>147</v>
      </c>
      <c r="C48" s="227" t="s">
        <v>148</v>
      </c>
      <c r="D48" s="229">
        <f>Recon!D48</f>
        <v>1402713</v>
      </c>
      <c r="E48" s="229">
        <v>0</v>
      </c>
      <c r="F48" s="229">
        <f t="shared" si="3"/>
        <v>1402713</v>
      </c>
      <c r="G48" s="229">
        <f>-SUMIF('All 531A Disbursements'!A:A,Recon!A:A,'All 531A Disbursements'!G:G)</f>
        <v>-1402713</v>
      </c>
      <c r="H48" s="229" t="str">
        <f t="shared" si="781"/>
        <v>6404344075</v>
      </c>
      <c r="I48" s="229">
        <f>SUMIF('All 531A Disbursements'!$F:$F,H48,'All 531A Disbursements'!$G:$G)</f>
        <v>0</v>
      </c>
      <c r="J48" s="229" t="str">
        <f t="shared" si="4"/>
        <v>6404344105</v>
      </c>
      <c r="K48" s="229">
        <f>SUMIF('All 531A Disbursements'!$F:$F,J48,'All 531A Disbursements'!$G:$G)</f>
        <v>73744.649999999994</v>
      </c>
      <c r="L48" s="229" t="str">
        <f t="shared" ref="L48" si="1138">$B48&amp;M$1</f>
        <v>6404344136</v>
      </c>
      <c r="M48" s="229">
        <f>SUMIF('All 531A Disbursements'!$F:$F,L48,'All 531A Disbursements'!$G:$G)</f>
        <v>103257.32</v>
      </c>
      <c r="N48" s="229" t="str">
        <f t="shared" ref="N48" si="1139">$B48&amp;O$1</f>
        <v>6404344166</v>
      </c>
      <c r="O48" s="229">
        <f>SUMIF('All 531A Disbursements'!$F:$F,N48,'All 531A Disbursements'!$G:$G)</f>
        <v>135485.75</v>
      </c>
      <c r="P48" s="229" t="str">
        <f t="shared" ref="P48" si="1140">$B48&amp;Q$1</f>
        <v>6404344197</v>
      </c>
      <c r="Q48" s="229">
        <f>SUMIF('All 531A Disbursements'!$F:$F,P48,'All 531A Disbursements'!$G:$G)</f>
        <v>132417.47</v>
      </c>
      <c r="R48" s="229" t="str">
        <f t="shared" ref="R48" si="1141">$B48&amp;S$1</f>
        <v>6404344228</v>
      </c>
      <c r="S48" s="229">
        <f>SUMIF('All 531A Disbursements'!$F:$F,R48,'All 531A Disbursements'!$G:$G)</f>
        <v>132222.48000000001</v>
      </c>
      <c r="T48" s="229" t="str">
        <f t="shared" ref="T48" si="1142">$B48&amp;U$1</f>
        <v>6404344256</v>
      </c>
      <c r="U48" s="229">
        <f>SUMIF('All 531A Disbursements'!$F:$F,T48,'All 531A Disbursements'!$G:$G)</f>
        <v>133193.16</v>
      </c>
      <c r="V48" s="229" t="str">
        <f t="shared" ref="V48" si="1143">$B48&amp;W$1</f>
        <v>6404344287</v>
      </c>
      <c r="W48" s="229">
        <f>SUMIF('All 531A Disbursements'!$F:$F,V48,'All 531A Disbursements'!$G:$G)</f>
        <v>131131.01999999999</v>
      </c>
      <c r="X48" s="229" t="str">
        <f t="shared" ref="X48" si="1144">$B48&amp;Y$1</f>
        <v>6404344317</v>
      </c>
      <c r="Y48" s="229">
        <f>SUMIF('All 531A Disbursements'!$F:$F,X48,'All 531A Disbursements'!$G:$G)</f>
        <v>131152.03</v>
      </c>
      <c r="Z48" s="229" t="str">
        <f t="shared" ref="Z48" si="1145">$B48&amp;AA$1</f>
        <v>6404344348</v>
      </c>
      <c r="AA48" s="229">
        <f>SUMIF('All 531A Disbursements'!$F:$F,Z48,'All 531A Disbursements'!$G:$G)</f>
        <v>131500.92000000001</v>
      </c>
      <c r="AB48" s="229" t="str">
        <f t="shared" ref="AB48" si="1146">$B48&amp;AC$1</f>
        <v>6404344378</v>
      </c>
      <c r="AC48" s="229">
        <f>SUMIF('All 531A Disbursements'!$F:$F,AB48,'All 531A Disbursements'!$G:$G)</f>
        <v>129227.83</v>
      </c>
      <c r="AD48" s="229" t="str">
        <f t="shared" ref="AD48" si="1147">$B48&amp;AE$1</f>
        <v>6404344409</v>
      </c>
      <c r="AE48" s="229">
        <f>SUMIF('All 531A Disbursements'!$F:$F,AD48,'All 531A Disbursements'!$G:$G)</f>
        <v>169380.37</v>
      </c>
      <c r="AF48" s="229" t="str">
        <f t="shared" ref="AF48" si="1148">$B48&amp;AG$1</f>
        <v>6404344440</v>
      </c>
      <c r="AG48" s="229">
        <f>SUMIF('All 531A Disbursements'!$F:$F,AF48,'All 531A Disbursements'!$G:$G)</f>
        <v>0</v>
      </c>
      <c r="AH48" s="229" t="str">
        <f t="shared" ref="AH48" si="1149">$B48&amp;AI$1</f>
        <v>6404344470</v>
      </c>
      <c r="AI48" s="229">
        <f>SUMIF('All 531A Disbursements'!$F:$F,AH48,'All 531A Disbursements'!$G:$G)</f>
        <v>0</v>
      </c>
      <c r="AJ48" s="229" t="str">
        <f t="shared" ref="AJ48" si="1150">$B48&amp;AK$1</f>
        <v>6404344501</v>
      </c>
      <c r="AK48" s="229">
        <f>SUMIF('All 531A Disbursements'!$F:$F,AJ48,'All 531A Disbursements'!$G:$G)</f>
        <v>0</v>
      </c>
      <c r="AL48" s="229" t="str">
        <f t="shared" ref="AL48:AN48" si="1151">$B48&amp;AM$1</f>
        <v>6404344531</v>
      </c>
      <c r="AM48" s="229">
        <f>SUMIF('All 531A Disbursements'!$F:$F,AL48,'All 531A Disbursements'!$G:$G)</f>
        <v>0</v>
      </c>
      <c r="AN48" s="229" t="str">
        <f t="shared" si="1151"/>
        <v>6404344562</v>
      </c>
      <c r="AO48" s="229">
        <f>SUMIF('All 531A Disbursements'!$F:$F,AN48,'All 531A Disbursements'!$G:$G)</f>
        <v>0</v>
      </c>
      <c r="AP48" s="229" t="str">
        <f t="shared" ref="AP48" si="1152">$B48&amp;AQ$1</f>
        <v>6404344593</v>
      </c>
      <c r="AQ48" s="229">
        <f>SUMIF('All 531A Disbursements'!$F:$F,AP48,'All 531A Disbursements'!$G:$G)</f>
        <v>0</v>
      </c>
      <c r="AR48" s="229" t="str">
        <f t="shared" ref="AR48" si="1153">$B48&amp;AS$1</f>
        <v>6404344621</v>
      </c>
      <c r="AS48" s="229">
        <f>SUMIF('All 531A Disbursements'!$F:$F,AR48,'All 531A Disbursements'!$G:$G)</f>
        <v>0</v>
      </c>
      <c r="AT48" s="229" t="str">
        <f t="shared" ref="AT48" si="1154">$B48&amp;AU$1</f>
        <v>6404344652</v>
      </c>
      <c r="AU48" s="229">
        <f>SUMIF('All 531A Disbursements'!$F:$F,AT48,'All 531A Disbursements'!$G:$G)</f>
        <v>0</v>
      </c>
      <c r="AV48" s="229" t="str">
        <f t="shared" ref="AV48" si="1155">$B48&amp;AW$1</f>
        <v>6404344682</v>
      </c>
      <c r="AW48" s="229">
        <f>SUMIF('All 531A Disbursements'!$F:$F,AV48,'All 531A Disbursements'!$G:$G)</f>
        <v>0</v>
      </c>
      <c r="AX48" s="229" t="str">
        <f t="shared" ref="AX48" si="1156">$B48&amp;AY$1</f>
        <v>6404344713</v>
      </c>
      <c r="AY48" s="229">
        <f>SUMIF('All 531A Disbursements'!$F:$F,AX48,'All 531A Disbursements'!$G:$G)</f>
        <v>0</v>
      </c>
      <c r="AZ48" s="229" t="str">
        <f t="shared" ref="AZ48" si="1157">$B48&amp;BA$1</f>
        <v>6404344743</v>
      </c>
      <c r="BA48" s="229">
        <f>SUMIF('All 531A Disbursements'!$F:$F,AZ48,'All 531A Disbursements'!$G:$G)</f>
        <v>0</v>
      </c>
      <c r="BB48" s="229" t="str">
        <f t="shared" ref="BB48" si="1158">$B48&amp;BC$1</f>
        <v>6404344774</v>
      </c>
      <c r="BC48" s="229">
        <f>SUMIF('All 531A Disbursements'!$F:$F,BB48,'All 531A Disbursements'!$G:$G)</f>
        <v>0</v>
      </c>
      <c r="BD48" s="229" t="str">
        <f t="shared" ref="BD48" si="1159">$B48&amp;BE$1</f>
        <v>6404344805</v>
      </c>
      <c r="BE48" s="229">
        <f>SUMIF('All 531A Disbursements'!$F:$F,BD48,'All 531A Disbursements'!$G:$G)</f>
        <v>0</v>
      </c>
      <c r="BF48" s="229" t="str">
        <f t="shared" ref="BF48" si="1160">$B48&amp;BG$1</f>
        <v>6404344835</v>
      </c>
      <c r="BG48" s="229">
        <f>SUMIF('All 531A Disbursements'!$F:$F,BF48,'All 531A Disbursements'!$G:$G)</f>
        <v>0</v>
      </c>
      <c r="BH48" s="229" t="str">
        <f t="shared" ref="BH48" si="1161">$B48&amp;BI$1</f>
        <v>6404344866</v>
      </c>
      <c r="BI48" s="229">
        <f>SUMIF('All 531A Disbursements'!$F:$F,BH48,'All 531A Disbursements'!$G:$G)</f>
        <v>0</v>
      </c>
      <c r="BJ48" s="229" t="str">
        <f t="shared" ref="BJ48" si="1162">$B48&amp;BK$1</f>
        <v>6404344896</v>
      </c>
      <c r="BK48" s="229">
        <f>SUMIF('All 531A Disbursements'!$F:$F,BJ48,'All 531A Disbursements'!$G:$G)</f>
        <v>0</v>
      </c>
      <c r="BL48" s="229">
        <f t="shared" si="807"/>
        <v>1402713</v>
      </c>
      <c r="BM48" s="229">
        <f t="shared" si="808"/>
        <v>0</v>
      </c>
      <c r="BN48" s="230">
        <f t="shared" si="809"/>
        <v>0</v>
      </c>
    </row>
    <row r="49" spans="1:67" x14ac:dyDescent="0.2">
      <c r="A49" s="227" t="s">
        <v>3254</v>
      </c>
      <c r="B49" s="228" t="s">
        <v>3441</v>
      </c>
      <c r="C49" s="227" t="s">
        <v>3460</v>
      </c>
      <c r="D49" s="229">
        <f>Recon!D49</f>
        <v>362868</v>
      </c>
      <c r="E49" s="229">
        <v>0</v>
      </c>
      <c r="F49" s="229">
        <f t="shared" si="3"/>
        <v>362868</v>
      </c>
      <c r="G49" s="229">
        <f>-SUMIF('All 531A Disbursements'!A:A,Recon!A:A,'All 531A Disbursements'!G:G)</f>
        <v>-362401</v>
      </c>
      <c r="H49" s="229" t="str">
        <f t="shared" si="781"/>
        <v>6404544075</v>
      </c>
      <c r="I49" s="229">
        <f>SUMIF('All 531A Disbursements'!$F:$F,H49,'All 531A Disbursements'!$G:$G)</f>
        <v>0</v>
      </c>
      <c r="J49" s="229" t="str">
        <f t="shared" si="4"/>
        <v>6404544105</v>
      </c>
      <c r="K49" s="229">
        <f>SUMIF('All 531A Disbursements'!$F:$F,J49,'All 531A Disbursements'!$G:$G)</f>
        <v>0</v>
      </c>
      <c r="L49" s="229" t="str">
        <f t="shared" ref="L49" si="1163">$B49&amp;M$1</f>
        <v>6404544136</v>
      </c>
      <c r="M49" s="229">
        <f>SUMIF('All 531A Disbursements'!$F:$F,L49,'All 531A Disbursements'!$G:$G)</f>
        <v>0</v>
      </c>
      <c r="N49" s="229" t="str">
        <f t="shared" ref="N49" si="1164">$B49&amp;O$1</f>
        <v>6404544166</v>
      </c>
      <c r="O49" s="229">
        <f>SUMIF('All 531A Disbursements'!$F:$F,N49,'All 531A Disbursements'!$G:$G)</f>
        <v>0</v>
      </c>
      <c r="P49" s="229" t="str">
        <f t="shared" ref="P49" si="1165">$B49&amp;Q$1</f>
        <v>6404544197</v>
      </c>
      <c r="Q49" s="229">
        <f>SUMIF('All 531A Disbursements'!$F:$F,P49,'All 531A Disbursements'!$G:$G)</f>
        <v>0</v>
      </c>
      <c r="R49" s="229" t="str">
        <f t="shared" ref="R49" si="1166">$B49&amp;S$1</f>
        <v>6404544228</v>
      </c>
      <c r="S49" s="229">
        <f>SUMIF('All 531A Disbursements'!$F:$F,R49,'All 531A Disbursements'!$G:$G)</f>
        <v>0</v>
      </c>
      <c r="T49" s="229" t="str">
        <f t="shared" ref="T49" si="1167">$B49&amp;U$1</f>
        <v>6404544256</v>
      </c>
      <c r="U49" s="229">
        <f>SUMIF('All 531A Disbursements'!$F:$F,T49,'All 531A Disbursements'!$G:$G)</f>
        <v>0</v>
      </c>
      <c r="V49" s="229" t="str">
        <f t="shared" ref="V49" si="1168">$B49&amp;W$1</f>
        <v>6404544287</v>
      </c>
      <c r="W49" s="229">
        <f>SUMIF('All 531A Disbursements'!$F:$F,V49,'All 531A Disbursements'!$G:$G)</f>
        <v>0</v>
      </c>
      <c r="X49" s="229" t="str">
        <f t="shared" ref="X49" si="1169">$B49&amp;Y$1</f>
        <v>6404544317</v>
      </c>
      <c r="Y49" s="229">
        <f>SUMIF('All 531A Disbursements'!$F:$F,X49,'All 531A Disbursements'!$G:$G)</f>
        <v>0</v>
      </c>
      <c r="Z49" s="229" t="str">
        <f t="shared" ref="Z49" si="1170">$B49&amp;AA$1</f>
        <v>6404544348</v>
      </c>
      <c r="AA49" s="229">
        <f>SUMIF('All 531A Disbursements'!$F:$F,Z49,'All 531A Disbursements'!$G:$G)</f>
        <v>0</v>
      </c>
      <c r="AB49" s="229" t="str">
        <f t="shared" ref="AB49" si="1171">$B49&amp;AC$1</f>
        <v>6404544378</v>
      </c>
      <c r="AC49" s="229">
        <f>SUMIF('All 531A Disbursements'!$F:$F,AB49,'All 531A Disbursements'!$G:$G)</f>
        <v>41810.75</v>
      </c>
      <c r="AD49" s="229" t="str">
        <f t="shared" ref="AD49" si="1172">$B49&amp;AE$1</f>
        <v>6404544409</v>
      </c>
      <c r="AE49" s="229">
        <f>SUMIF('All 531A Disbursements'!$F:$F,AD49,'All 531A Disbursements'!$G:$G)</f>
        <v>0</v>
      </c>
      <c r="AF49" s="229" t="str">
        <f t="shared" ref="AF49" si="1173">$B49&amp;AG$1</f>
        <v>6404544440</v>
      </c>
      <c r="AG49" s="229">
        <f>SUMIF('All 531A Disbursements'!$F:$F,AF49,'All 531A Disbursements'!$G:$G)</f>
        <v>0</v>
      </c>
      <c r="AH49" s="229" t="str">
        <f t="shared" ref="AH49" si="1174">$B49&amp;AI$1</f>
        <v>6404544470</v>
      </c>
      <c r="AI49" s="229">
        <f>SUMIF('All 531A Disbursements'!$F:$F,AH49,'All 531A Disbursements'!$G:$G)</f>
        <v>16503.580000000002</v>
      </c>
      <c r="AJ49" s="229" t="str">
        <f t="shared" ref="AJ49" si="1175">$B49&amp;AK$1</f>
        <v>6404544501</v>
      </c>
      <c r="AK49" s="229">
        <f>SUMIF('All 531A Disbursements'!$F:$F,AJ49,'All 531A Disbursements'!$G:$G)</f>
        <v>0</v>
      </c>
      <c r="AL49" s="229" t="str">
        <f t="shared" ref="AL49:AN49" si="1176">$B49&amp;AM$1</f>
        <v>6404544531</v>
      </c>
      <c r="AM49" s="229">
        <f>SUMIF('All 531A Disbursements'!$F:$F,AL49,'All 531A Disbursements'!$G:$G)</f>
        <v>41693.68</v>
      </c>
      <c r="AN49" s="229" t="str">
        <f t="shared" si="1176"/>
        <v>6404544562</v>
      </c>
      <c r="AO49" s="229">
        <f>SUMIF('All 531A Disbursements'!$F:$F,AN49,'All 531A Disbursements'!$G:$G)</f>
        <v>0</v>
      </c>
      <c r="AP49" s="229" t="str">
        <f t="shared" ref="AP49" si="1177">$B49&amp;AQ$1</f>
        <v>6404544593</v>
      </c>
      <c r="AQ49" s="229">
        <f>SUMIF('All 531A Disbursements'!$F:$F,AP49,'All 531A Disbursements'!$G:$G)</f>
        <v>0</v>
      </c>
      <c r="AR49" s="229" t="str">
        <f t="shared" ref="AR49" si="1178">$B49&amp;AS$1</f>
        <v>6404544621</v>
      </c>
      <c r="AS49" s="229">
        <f>SUMIF('All 531A Disbursements'!$F:$F,AR49,'All 531A Disbursements'!$G:$G)</f>
        <v>262392.99</v>
      </c>
      <c r="AT49" s="229" t="str">
        <f t="shared" ref="AT49" si="1179">$B49&amp;AU$1</f>
        <v>6404544652</v>
      </c>
      <c r="AU49" s="229">
        <f>SUMIF('All 531A Disbursements'!$F:$F,AT49,'All 531A Disbursements'!$G:$G)</f>
        <v>0</v>
      </c>
      <c r="AV49" s="229" t="str">
        <f t="shared" ref="AV49" si="1180">$B49&amp;AW$1</f>
        <v>6404544682</v>
      </c>
      <c r="AW49" s="229">
        <f>SUMIF('All 531A Disbursements'!$F:$F,AV49,'All 531A Disbursements'!$G:$G)</f>
        <v>0</v>
      </c>
      <c r="AX49" s="229" t="str">
        <f t="shared" ref="AX49" si="1181">$B49&amp;AY$1</f>
        <v>6404544713</v>
      </c>
      <c r="AY49" s="229">
        <f>SUMIF('All 531A Disbursements'!$F:$F,AX49,'All 531A Disbursements'!$G:$G)</f>
        <v>0</v>
      </c>
      <c r="AZ49" s="229" t="str">
        <f t="shared" ref="AZ49" si="1182">$B49&amp;BA$1</f>
        <v>6404544743</v>
      </c>
      <c r="BA49" s="229">
        <f>SUMIF('All 531A Disbursements'!$F:$F,AZ49,'All 531A Disbursements'!$G:$G)</f>
        <v>0</v>
      </c>
      <c r="BB49" s="229" t="str">
        <f t="shared" ref="BB49" si="1183">$B49&amp;BC$1</f>
        <v>6404544774</v>
      </c>
      <c r="BC49" s="229">
        <f>SUMIF('All 531A Disbursements'!$F:$F,BB49,'All 531A Disbursements'!$G:$G)</f>
        <v>0</v>
      </c>
      <c r="BD49" s="229" t="str">
        <f t="shared" ref="BD49" si="1184">$B49&amp;BE$1</f>
        <v>6404544805</v>
      </c>
      <c r="BE49" s="229">
        <f>SUMIF('All 531A Disbursements'!$F:$F,BD49,'All 531A Disbursements'!$G:$G)</f>
        <v>0</v>
      </c>
      <c r="BF49" s="229" t="str">
        <f t="shared" ref="BF49" si="1185">$B49&amp;BG$1</f>
        <v>6404544835</v>
      </c>
      <c r="BG49" s="229">
        <f>SUMIF('All 531A Disbursements'!$F:$F,BF49,'All 531A Disbursements'!$G:$G)</f>
        <v>0</v>
      </c>
      <c r="BH49" s="229" t="str">
        <f t="shared" ref="BH49" si="1186">$B49&amp;BI$1</f>
        <v>6404544866</v>
      </c>
      <c r="BI49" s="229">
        <f>SUMIF('All 531A Disbursements'!$F:$F,BH49,'All 531A Disbursements'!$G:$G)</f>
        <v>0</v>
      </c>
      <c r="BJ49" s="229" t="str">
        <f t="shared" ref="BJ49" si="1187">$B49&amp;BK$1</f>
        <v>6404544896</v>
      </c>
      <c r="BK49" s="229">
        <f>SUMIF('All 531A Disbursements'!$F:$F,BJ49,'All 531A Disbursements'!$G:$G)</f>
        <v>0</v>
      </c>
      <c r="BL49" s="229">
        <f t="shared" si="807"/>
        <v>362401</v>
      </c>
      <c r="BM49" s="229">
        <f t="shared" si="808"/>
        <v>467</v>
      </c>
      <c r="BN49" s="230">
        <f t="shared" si="809"/>
        <v>467</v>
      </c>
    </row>
    <row r="50" spans="1:67" s="226" customFormat="1" x14ac:dyDescent="0.2">
      <c r="A50" s="231" t="s">
        <v>36</v>
      </c>
      <c r="B50" s="232" t="s">
        <v>149</v>
      </c>
      <c r="C50" s="231" t="s">
        <v>150</v>
      </c>
      <c r="D50" s="233">
        <f>Recon!D50</f>
        <v>449228</v>
      </c>
      <c r="E50" s="233">
        <v>0</v>
      </c>
      <c r="F50" s="233">
        <f t="shared" si="3"/>
        <v>449228</v>
      </c>
      <c r="G50" s="233">
        <f>-SUMIF('All 531A Disbursements'!A:A,Recon!A:A,'All 531A Disbursements'!G:G)</f>
        <v>-449228</v>
      </c>
      <c r="H50" s="233" t="str">
        <f t="shared" si="781"/>
        <v>6405344075</v>
      </c>
      <c r="I50" s="233">
        <f>SUMIF('All 531A Disbursements'!$F:$F,H50,'All 531A Disbursements'!$G:$G)</f>
        <v>0</v>
      </c>
      <c r="J50" s="233" t="str">
        <f t="shared" si="4"/>
        <v>6405344105</v>
      </c>
      <c r="K50" s="233">
        <f>SUMIF('All 531A Disbursements'!$F:$F,J50,'All 531A Disbursements'!$G:$G)</f>
        <v>0</v>
      </c>
      <c r="L50" s="233" t="str">
        <f t="shared" ref="L50" si="1188">$B50&amp;M$1</f>
        <v>6405344136</v>
      </c>
      <c r="M50" s="233">
        <f>SUMIF('All 531A Disbursements'!$F:$F,L50,'All 531A Disbursements'!$G:$G)</f>
        <v>0</v>
      </c>
      <c r="N50" s="233" t="str">
        <f t="shared" ref="N50" si="1189">$B50&amp;O$1</f>
        <v>6405344166</v>
      </c>
      <c r="O50" s="233">
        <f>SUMIF('All 531A Disbursements'!$F:$F,N50,'All 531A Disbursements'!$G:$G)</f>
        <v>0</v>
      </c>
      <c r="P50" s="233" t="str">
        <f t="shared" ref="P50" si="1190">$B50&amp;Q$1</f>
        <v>6405344197</v>
      </c>
      <c r="Q50" s="233">
        <f>SUMIF('All 531A Disbursements'!$F:$F,P50,'All 531A Disbursements'!$G:$G)</f>
        <v>0</v>
      </c>
      <c r="R50" s="233" t="str">
        <f t="shared" ref="R50" si="1191">$B50&amp;S$1</f>
        <v>6405344228</v>
      </c>
      <c r="S50" s="233">
        <f>SUMIF('All 531A Disbursements'!$F:$F,R50,'All 531A Disbursements'!$G:$G)</f>
        <v>47444</v>
      </c>
      <c r="T50" s="233" t="str">
        <f t="shared" ref="T50" si="1192">$B50&amp;U$1</f>
        <v>6405344256</v>
      </c>
      <c r="U50" s="233">
        <f>SUMIF('All 531A Disbursements'!$F:$F,T50,'All 531A Disbursements'!$G:$G)</f>
        <v>0</v>
      </c>
      <c r="V50" s="233" t="str">
        <f t="shared" ref="V50" si="1193">$B50&amp;W$1</f>
        <v>6405344287</v>
      </c>
      <c r="W50" s="233">
        <f>SUMIF('All 531A Disbursements'!$F:$F,V50,'All 531A Disbursements'!$G:$G)</f>
        <v>84983</v>
      </c>
      <c r="X50" s="233" t="str">
        <f t="shared" ref="X50" si="1194">$B50&amp;Y$1</f>
        <v>6405344317</v>
      </c>
      <c r="Y50" s="233">
        <f>SUMIF('All 531A Disbursements'!$F:$F,X50,'All 531A Disbursements'!$G:$G)</f>
        <v>0</v>
      </c>
      <c r="Z50" s="233" t="str">
        <f t="shared" ref="Z50" si="1195">$B50&amp;AA$1</f>
        <v>6405344348</v>
      </c>
      <c r="AA50" s="233">
        <f>SUMIF('All 531A Disbursements'!$F:$F,Z50,'All 531A Disbursements'!$G:$G)</f>
        <v>0</v>
      </c>
      <c r="AB50" s="233" t="str">
        <f t="shared" ref="AB50" si="1196">$B50&amp;AC$1</f>
        <v>6405344378</v>
      </c>
      <c r="AC50" s="233">
        <f>SUMIF('All 531A Disbursements'!$F:$F,AB50,'All 531A Disbursements'!$G:$G)</f>
        <v>0</v>
      </c>
      <c r="AD50" s="233" t="str">
        <f t="shared" ref="AD50" si="1197">$B50&amp;AE$1</f>
        <v>6405344409</v>
      </c>
      <c r="AE50" s="233">
        <f>SUMIF('All 531A Disbursements'!$F:$F,AD50,'All 531A Disbursements'!$G:$G)</f>
        <v>0</v>
      </c>
      <c r="AF50" s="233" t="str">
        <f t="shared" ref="AF50" si="1198">$B50&amp;AG$1</f>
        <v>6405344440</v>
      </c>
      <c r="AG50" s="233">
        <f>SUMIF('All 531A Disbursements'!$F:$F,AF50,'All 531A Disbursements'!$G:$G)</f>
        <v>190180</v>
      </c>
      <c r="AH50" s="233" t="str">
        <f t="shared" ref="AH50" si="1199">$B50&amp;AI$1</f>
        <v>6405344470</v>
      </c>
      <c r="AI50" s="233">
        <f>SUMIF('All 531A Disbursements'!$F:$F,AH50,'All 531A Disbursements'!$G:$G)</f>
        <v>0</v>
      </c>
      <c r="AJ50" s="233" t="str">
        <f t="shared" ref="AJ50" si="1200">$B50&amp;AK$1</f>
        <v>6405344501</v>
      </c>
      <c r="AK50" s="233">
        <f>SUMIF('All 531A Disbursements'!$F:$F,AJ50,'All 531A Disbursements'!$G:$G)</f>
        <v>0</v>
      </c>
      <c r="AL50" s="233" t="str">
        <f t="shared" ref="AL50:AN50" si="1201">$B50&amp;AM$1</f>
        <v>6405344531</v>
      </c>
      <c r="AM50" s="233">
        <f>SUMIF('All 531A Disbursements'!$F:$F,AL50,'All 531A Disbursements'!$G:$G)</f>
        <v>0</v>
      </c>
      <c r="AN50" s="233" t="str">
        <f t="shared" si="1201"/>
        <v>6405344562</v>
      </c>
      <c r="AO50" s="233">
        <f>SUMIF('All 531A Disbursements'!$F:$F,AN50,'All 531A Disbursements'!$G:$G)</f>
        <v>126621</v>
      </c>
      <c r="AP50" s="233" t="str">
        <f t="shared" ref="AP50" si="1202">$B50&amp;AQ$1</f>
        <v>6405344593</v>
      </c>
      <c r="AQ50" s="233">
        <f>SUMIF('All 531A Disbursements'!$F:$F,AP50,'All 531A Disbursements'!$G:$G)</f>
        <v>0</v>
      </c>
      <c r="AR50" s="233" t="str">
        <f t="shared" ref="AR50" si="1203">$B50&amp;AS$1</f>
        <v>6405344621</v>
      </c>
      <c r="AS50" s="233">
        <f>SUMIF('All 531A Disbursements'!$F:$F,AR50,'All 531A Disbursements'!$G:$G)</f>
        <v>0</v>
      </c>
      <c r="AT50" s="233" t="str">
        <f t="shared" ref="AT50" si="1204">$B50&amp;AU$1</f>
        <v>6405344652</v>
      </c>
      <c r="AU50" s="233">
        <f>SUMIF('All 531A Disbursements'!$F:$F,AT50,'All 531A Disbursements'!$G:$G)</f>
        <v>0</v>
      </c>
      <c r="AV50" s="233" t="str">
        <f t="shared" ref="AV50" si="1205">$B50&amp;AW$1</f>
        <v>6405344682</v>
      </c>
      <c r="AW50" s="233">
        <f>SUMIF('All 531A Disbursements'!$F:$F,AV50,'All 531A Disbursements'!$G:$G)</f>
        <v>0</v>
      </c>
      <c r="AX50" s="233" t="str">
        <f t="shared" ref="AX50" si="1206">$B50&amp;AY$1</f>
        <v>6405344713</v>
      </c>
      <c r="AY50" s="233">
        <f>SUMIF('All 531A Disbursements'!$F:$F,AX50,'All 531A Disbursements'!$G:$G)</f>
        <v>0</v>
      </c>
      <c r="AZ50" s="233" t="str">
        <f t="shared" ref="AZ50" si="1207">$B50&amp;BA$1</f>
        <v>6405344743</v>
      </c>
      <c r="BA50" s="233">
        <f>SUMIF('All 531A Disbursements'!$F:$F,AZ50,'All 531A Disbursements'!$G:$G)</f>
        <v>0</v>
      </c>
      <c r="BB50" s="233" t="str">
        <f t="shared" ref="BB50" si="1208">$B50&amp;BC$1</f>
        <v>6405344774</v>
      </c>
      <c r="BC50" s="233">
        <f>SUMIF('All 531A Disbursements'!$F:$F,BB50,'All 531A Disbursements'!$G:$G)</f>
        <v>0</v>
      </c>
      <c r="BD50" s="233" t="str">
        <f t="shared" ref="BD50" si="1209">$B50&amp;BE$1</f>
        <v>6405344805</v>
      </c>
      <c r="BE50" s="233">
        <f>SUMIF('All 531A Disbursements'!$F:$F,BD50,'All 531A Disbursements'!$G:$G)</f>
        <v>0</v>
      </c>
      <c r="BF50" s="233" t="str">
        <f t="shared" ref="BF50" si="1210">$B50&amp;BG$1</f>
        <v>6405344835</v>
      </c>
      <c r="BG50" s="233">
        <f>SUMIF('All 531A Disbursements'!$F:$F,BF50,'All 531A Disbursements'!$G:$G)</f>
        <v>0</v>
      </c>
      <c r="BH50" s="233" t="str">
        <f t="shared" ref="BH50" si="1211">$B50&amp;BI$1</f>
        <v>6405344866</v>
      </c>
      <c r="BI50" s="233">
        <f>SUMIF('All 531A Disbursements'!$F:$F,BH50,'All 531A Disbursements'!$G:$G)</f>
        <v>0</v>
      </c>
      <c r="BJ50" s="233" t="str">
        <f t="shared" ref="BJ50" si="1212">$B50&amp;BK$1</f>
        <v>6405344896</v>
      </c>
      <c r="BK50" s="233">
        <f>SUMIF('All 531A Disbursements'!$F:$F,BJ50,'All 531A Disbursements'!$G:$G)</f>
        <v>0</v>
      </c>
      <c r="BL50" s="233">
        <f t="shared" si="807"/>
        <v>449228</v>
      </c>
      <c r="BM50" s="233">
        <f t="shared" si="808"/>
        <v>0</v>
      </c>
      <c r="BN50" s="233">
        <f t="shared" si="809"/>
        <v>0</v>
      </c>
      <c r="BO50" s="222"/>
    </row>
    <row r="51" spans="1:67" x14ac:dyDescent="0.2">
      <c r="A51" s="227" t="s">
        <v>37</v>
      </c>
      <c r="B51" s="228" t="s">
        <v>151</v>
      </c>
      <c r="C51" s="227" t="s">
        <v>152</v>
      </c>
      <c r="D51" s="229">
        <f>Recon!D51</f>
        <v>679370</v>
      </c>
      <c r="E51" s="229">
        <v>0</v>
      </c>
      <c r="F51" s="229">
        <f t="shared" si="3"/>
        <v>679370</v>
      </c>
      <c r="G51" s="229">
        <f>-SUMIF('All 531A Disbursements'!A:A,Recon!A:A,'All 531A Disbursements'!G:G)</f>
        <v>-679370</v>
      </c>
      <c r="H51" s="229" t="str">
        <f t="shared" si="781"/>
        <v>6409344075</v>
      </c>
      <c r="I51" s="229">
        <f>SUMIF('All 531A Disbursements'!$F:$F,H51,'All 531A Disbursements'!$G:$G)</f>
        <v>0</v>
      </c>
      <c r="J51" s="229" t="str">
        <f t="shared" si="4"/>
        <v>6409344105</v>
      </c>
      <c r="K51" s="229">
        <f>SUMIF('All 531A Disbursements'!$F:$F,J51,'All 531A Disbursements'!$G:$G)</f>
        <v>0</v>
      </c>
      <c r="L51" s="229" t="str">
        <f t="shared" ref="L51" si="1213">$B51&amp;M$1</f>
        <v>6409344136</v>
      </c>
      <c r="M51" s="229">
        <f>SUMIF('All 531A Disbursements'!$F:$F,L51,'All 531A Disbursements'!$G:$G)</f>
        <v>0</v>
      </c>
      <c r="N51" s="229" t="str">
        <f t="shared" ref="N51" si="1214">$B51&amp;O$1</f>
        <v>6409344166</v>
      </c>
      <c r="O51" s="229">
        <f>SUMIF('All 531A Disbursements'!$F:$F,N51,'All 531A Disbursements'!$G:$G)</f>
        <v>6594</v>
      </c>
      <c r="P51" s="229" t="str">
        <f t="shared" ref="P51" si="1215">$B51&amp;Q$1</f>
        <v>6409344197</v>
      </c>
      <c r="Q51" s="229">
        <f>SUMIF('All 531A Disbursements'!$F:$F,P51,'All 531A Disbursements'!$G:$G)</f>
        <v>15099</v>
      </c>
      <c r="R51" s="229" t="str">
        <f t="shared" ref="R51" si="1216">$B51&amp;S$1</f>
        <v>6409344228</v>
      </c>
      <c r="S51" s="229">
        <f>SUMIF('All 531A Disbursements'!$F:$F,R51,'All 531A Disbursements'!$G:$G)</f>
        <v>118019</v>
      </c>
      <c r="T51" s="229" t="str">
        <f t="shared" ref="T51" si="1217">$B51&amp;U$1</f>
        <v>6409344256</v>
      </c>
      <c r="U51" s="229">
        <f>SUMIF('All 531A Disbursements'!$F:$F,T51,'All 531A Disbursements'!$G:$G)</f>
        <v>15417</v>
      </c>
      <c r="V51" s="229" t="str">
        <f t="shared" ref="V51" si="1218">$B51&amp;W$1</f>
        <v>6409344287</v>
      </c>
      <c r="W51" s="229">
        <f>SUMIF('All 531A Disbursements'!$F:$F,V51,'All 531A Disbursements'!$G:$G)</f>
        <v>46724</v>
      </c>
      <c r="X51" s="229" t="str">
        <f t="shared" ref="X51" si="1219">$B51&amp;Y$1</f>
        <v>6409344317</v>
      </c>
      <c r="Y51" s="229">
        <f>SUMIF('All 531A Disbursements'!$F:$F,X51,'All 531A Disbursements'!$G:$G)</f>
        <v>127008</v>
      </c>
      <c r="Z51" s="229" t="str">
        <f t="shared" ref="Z51" si="1220">$B51&amp;AA$1</f>
        <v>6409344348</v>
      </c>
      <c r="AA51" s="229">
        <f>SUMIF('All 531A Disbursements'!$F:$F,Z51,'All 531A Disbursements'!$G:$G)</f>
        <v>247295</v>
      </c>
      <c r="AB51" s="229" t="str">
        <f t="shared" ref="AB51" si="1221">$B51&amp;AC$1</f>
        <v>6409344378</v>
      </c>
      <c r="AC51" s="229">
        <f>SUMIF('All 531A Disbursements'!$F:$F,AB51,'All 531A Disbursements'!$G:$G)</f>
        <v>0</v>
      </c>
      <c r="AD51" s="229" t="str">
        <f t="shared" ref="AD51" si="1222">$B51&amp;AE$1</f>
        <v>6409344409</v>
      </c>
      <c r="AE51" s="229">
        <f>SUMIF('All 531A Disbursements'!$F:$F,AD51,'All 531A Disbursements'!$G:$G)</f>
        <v>0</v>
      </c>
      <c r="AF51" s="229" t="str">
        <f t="shared" ref="AF51" si="1223">$B51&amp;AG$1</f>
        <v>6409344440</v>
      </c>
      <c r="AG51" s="229">
        <f>SUMIF('All 531A Disbursements'!$F:$F,AF51,'All 531A Disbursements'!$G:$G)</f>
        <v>16781</v>
      </c>
      <c r="AH51" s="229" t="str">
        <f t="shared" ref="AH51" si="1224">$B51&amp;AI$1</f>
        <v>6409344470</v>
      </c>
      <c r="AI51" s="229">
        <f>SUMIF('All 531A Disbursements'!$F:$F,AH51,'All 531A Disbursements'!$G:$G)</f>
        <v>16780</v>
      </c>
      <c r="AJ51" s="229" t="str">
        <f t="shared" ref="AJ51" si="1225">$B51&amp;AK$1</f>
        <v>6409344501</v>
      </c>
      <c r="AK51" s="229">
        <f>SUMIF('All 531A Disbursements'!$F:$F,AJ51,'All 531A Disbursements'!$G:$G)</f>
        <v>16781</v>
      </c>
      <c r="AL51" s="229" t="str">
        <f t="shared" ref="AL51:AN51" si="1226">$B51&amp;AM$1</f>
        <v>6409344531</v>
      </c>
      <c r="AM51" s="229">
        <f>SUMIF('All 531A Disbursements'!$F:$F,AL51,'All 531A Disbursements'!$G:$G)</f>
        <v>0</v>
      </c>
      <c r="AN51" s="229" t="str">
        <f t="shared" si="1226"/>
        <v>6409344562</v>
      </c>
      <c r="AO51" s="229">
        <f>SUMIF('All 531A Disbursements'!$F:$F,AN51,'All 531A Disbursements'!$G:$G)</f>
        <v>52872</v>
      </c>
      <c r="AP51" s="229" t="str">
        <f t="shared" ref="AP51" si="1227">$B51&amp;AQ$1</f>
        <v>6409344593</v>
      </c>
      <c r="AQ51" s="229">
        <f>SUMIF('All 531A Disbursements'!$F:$F,AP51,'All 531A Disbursements'!$G:$G)</f>
        <v>0</v>
      </c>
      <c r="AR51" s="229" t="str">
        <f t="shared" ref="AR51" si="1228">$B51&amp;AS$1</f>
        <v>6409344621</v>
      </c>
      <c r="AS51" s="229">
        <f>SUMIF('All 531A Disbursements'!$F:$F,AR51,'All 531A Disbursements'!$G:$G)</f>
        <v>0</v>
      </c>
      <c r="AT51" s="229" t="str">
        <f t="shared" ref="AT51" si="1229">$B51&amp;AU$1</f>
        <v>6409344652</v>
      </c>
      <c r="AU51" s="229">
        <f>SUMIF('All 531A Disbursements'!$F:$F,AT51,'All 531A Disbursements'!$G:$G)</f>
        <v>0</v>
      </c>
      <c r="AV51" s="229" t="str">
        <f t="shared" ref="AV51" si="1230">$B51&amp;AW$1</f>
        <v>6409344682</v>
      </c>
      <c r="AW51" s="229">
        <f>SUMIF('All 531A Disbursements'!$F:$F,AV51,'All 531A Disbursements'!$G:$G)</f>
        <v>0</v>
      </c>
      <c r="AX51" s="229" t="str">
        <f t="shared" ref="AX51" si="1231">$B51&amp;AY$1</f>
        <v>6409344713</v>
      </c>
      <c r="AY51" s="229">
        <f>SUMIF('All 531A Disbursements'!$F:$F,AX51,'All 531A Disbursements'!$G:$G)</f>
        <v>0</v>
      </c>
      <c r="AZ51" s="229" t="str">
        <f t="shared" ref="AZ51" si="1232">$B51&amp;BA$1</f>
        <v>6409344743</v>
      </c>
      <c r="BA51" s="229">
        <f>SUMIF('All 531A Disbursements'!$F:$F,AZ51,'All 531A Disbursements'!$G:$G)</f>
        <v>0</v>
      </c>
      <c r="BB51" s="229" t="str">
        <f t="shared" ref="BB51" si="1233">$B51&amp;BC$1</f>
        <v>6409344774</v>
      </c>
      <c r="BC51" s="229">
        <f>SUMIF('All 531A Disbursements'!$F:$F,BB51,'All 531A Disbursements'!$G:$G)</f>
        <v>0</v>
      </c>
      <c r="BD51" s="229" t="str">
        <f t="shared" ref="BD51" si="1234">$B51&amp;BE$1</f>
        <v>6409344805</v>
      </c>
      <c r="BE51" s="229">
        <f>SUMIF('All 531A Disbursements'!$F:$F,BD51,'All 531A Disbursements'!$G:$G)</f>
        <v>0</v>
      </c>
      <c r="BF51" s="229" t="str">
        <f t="shared" ref="BF51" si="1235">$B51&amp;BG$1</f>
        <v>6409344835</v>
      </c>
      <c r="BG51" s="229">
        <f>SUMIF('All 531A Disbursements'!$F:$F,BF51,'All 531A Disbursements'!$G:$G)</f>
        <v>0</v>
      </c>
      <c r="BH51" s="229" t="str">
        <f t="shared" ref="BH51" si="1236">$B51&amp;BI$1</f>
        <v>6409344866</v>
      </c>
      <c r="BI51" s="229">
        <f>SUMIF('All 531A Disbursements'!$F:$F,BH51,'All 531A Disbursements'!$G:$G)</f>
        <v>0</v>
      </c>
      <c r="BJ51" s="229" t="str">
        <f t="shared" ref="BJ51" si="1237">$B51&amp;BK$1</f>
        <v>6409344896</v>
      </c>
      <c r="BK51" s="229">
        <f>SUMIF('All 531A Disbursements'!$F:$F,BJ51,'All 531A Disbursements'!$G:$G)</f>
        <v>0</v>
      </c>
      <c r="BL51" s="229">
        <f t="shared" si="807"/>
        <v>679370</v>
      </c>
      <c r="BM51" s="229">
        <f t="shared" si="808"/>
        <v>0</v>
      </c>
      <c r="BN51" s="230">
        <f t="shared" si="809"/>
        <v>0</v>
      </c>
    </row>
    <row r="52" spans="1:67" s="226" customFormat="1" x14ac:dyDescent="0.2">
      <c r="A52" s="231" t="s">
        <v>38</v>
      </c>
      <c r="B52" s="232" t="s">
        <v>153</v>
      </c>
      <c r="C52" s="231" t="s">
        <v>154</v>
      </c>
      <c r="D52" s="233">
        <f>Recon!D52</f>
        <v>1016916</v>
      </c>
      <c r="E52" s="233">
        <v>0</v>
      </c>
      <c r="F52" s="233">
        <f t="shared" si="3"/>
        <v>1016916</v>
      </c>
      <c r="G52" s="233">
        <f>-SUMIF('All 531A Disbursements'!A:A,Recon!A:A,'All 531A Disbursements'!G:G)</f>
        <v>-1016916</v>
      </c>
      <c r="H52" s="233" t="str">
        <f t="shared" si="781"/>
        <v>6410344075</v>
      </c>
      <c r="I52" s="233">
        <f>SUMIF('All 531A Disbursements'!$F:$F,H52,'All 531A Disbursements'!$G:$G)</f>
        <v>0</v>
      </c>
      <c r="J52" s="233" t="str">
        <f t="shared" si="4"/>
        <v>6410344105</v>
      </c>
      <c r="K52" s="233">
        <f>SUMIF('All 531A Disbursements'!$F:$F,J52,'All 531A Disbursements'!$G:$G)</f>
        <v>89031.21</v>
      </c>
      <c r="L52" s="233" t="str">
        <f t="shared" ref="L52" si="1238">$B52&amp;M$1</f>
        <v>6410344136</v>
      </c>
      <c r="M52" s="233">
        <f>SUMIF('All 531A Disbursements'!$F:$F,L52,'All 531A Disbursements'!$G:$G)</f>
        <v>74600.13</v>
      </c>
      <c r="N52" s="233" t="str">
        <f t="shared" ref="N52" si="1239">$B52&amp;O$1</f>
        <v>6410344166</v>
      </c>
      <c r="O52" s="233">
        <f>SUMIF('All 531A Disbursements'!$F:$F,N52,'All 531A Disbursements'!$G:$G)</f>
        <v>74714.75</v>
      </c>
      <c r="P52" s="233" t="str">
        <f t="shared" ref="P52" si="1240">$B52&amp;Q$1</f>
        <v>6410344197</v>
      </c>
      <c r="Q52" s="233">
        <f>SUMIF('All 531A Disbursements'!$F:$F,P52,'All 531A Disbursements'!$G:$G)</f>
        <v>75017.94</v>
      </c>
      <c r="R52" s="233" t="str">
        <f t="shared" ref="R52" si="1241">$B52&amp;S$1</f>
        <v>6410344228</v>
      </c>
      <c r="S52" s="233">
        <f>SUMIF('All 531A Disbursements'!$F:$F,R52,'All 531A Disbursements'!$G:$G)</f>
        <v>0</v>
      </c>
      <c r="T52" s="233" t="str">
        <f t="shared" ref="T52" si="1242">$B52&amp;U$1</f>
        <v>6410344256</v>
      </c>
      <c r="U52" s="233">
        <f>SUMIF('All 531A Disbursements'!$F:$F,T52,'All 531A Disbursements'!$G:$G)</f>
        <v>148908.87</v>
      </c>
      <c r="V52" s="233" t="str">
        <f t="shared" ref="V52" si="1243">$B52&amp;W$1</f>
        <v>6410344287</v>
      </c>
      <c r="W52" s="233">
        <f>SUMIF('All 531A Disbursements'!$F:$F,V52,'All 531A Disbursements'!$G:$G)</f>
        <v>0</v>
      </c>
      <c r="X52" s="233" t="str">
        <f t="shared" ref="X52" si="1244">$B52&amp;Y$1</f>
        <v>6410344317</v>
      </c>
      <c r="Y52" s="233">
        <f>SUMIF('All 531A Disbursements'!$F:$F,X52,'All 531A Disbursements'!$G:$G)</f>
        <v>148295.41</v>
      </c>
      <c r="Z52" s="233" t="str">
        <f t="shared" ref="Z52" si="1245">$B52&amp;AA$1</f>
        <v>6410344348</v>
      </c>
      <c r="AA52" s="233">
        <f>SUMIF('All 531A Disbursements'!$F:$F,Z52,'All 531A Disbursements'!$G:$G)</f>
        <v>168271.78</v>
      </c>
      <c r="AB52" s="233" t="str">
        <f t="shared" ref="AB52" si="1246">$B52&amp;AC$1</f>
        <v>6410344378</v>
      </c>
      <c r="AC52" s="233">
        <f>SUMIF('All 531A Disbursements'!$F:$F,AB52,'All 531A Disbursements'!$G:$G)</f>
        <v>75290.33</v>
      </c>
      <c r="AD52" s="233" t="str">
        <f t="shared" ref="AD52" si="1247">$B52&amp;AE$1</f>
        <v>6410344409</v>
      </c>
      <c r="AE52" s="233">
        <f>SUMIF('All 531A Disbursements'!$F:$F,AD52,'All 531A Disbursements'!$G:$G)</f>
        <v>0</v>
      </c>
      <c r="AF52" s="233" t="str">
        <f t="shared" ref="AF52" si="1248">$B52&amp;AG$1</f>
        <v>6410344440</v>
      </c>
      <c r="AG52" s="233">
        <f>SUMIF('All 531A Disbursements'!$F:$F,AF52,'All 531A Disbursements'!$G:$G)</f>
        <v>67773.240000000005</v>
      </c>
      <c r="AH52" s="233" t="str">
        <f t="shared" ref="AH52" si="1249">$B52&amp;AI$1</f>
        <v>6410344470</v>
      </c>
      <c r="AI52" s="233">
        <f>SUMIF('All 531A Disbursements'!$F:$F,AH52,'All 531A Disbursements'!$G:$G)</f>
        <v>0</v>
      </c>
      <c r="AJ52" s="233" t="str">
        <f t="shared" ref="AJ52" si="1250">$B52&amp;AK$1</f>
        <v>6410344501</v>
      </c>
      <c r="AK52" s="233">
        <f>SUMIF('All 531A Disbursements'!$F:$F,AJ52,'All 531A Disbursements'!$G:$G)</f>
        <v>95012.34</v>
      </c>
      <c r="AL52" s="233" t="str">
        <f t="shared" ref="AL52:AN52" si="1251">$B52&amp;AM$1</f>
        <v>6410344531</v>
      </c>
      <c r="AM52" s="233">
        <f>SUMIF('All 531A Disbursements'!$F:$F,AL52,'All 531A Disbursements'!$G:$G)</f>
        <v>0</v>
      </c>
      <c r="AN52" s="233" t="str">
        <f t="shared" si="1251"/>
        <v>6410344562</v>
      </c>
      <c r="AO52" s="233">
        <f>SUMIF('All 531A Disbursements'!$F:$F,AN52,'All 531A Disbursements'!$G:$G)</f>
        <v>0</v>
      </c>
      <c r="AP52" s="233" t="str">
        <f t="shared" ref="AP52" si="1252">$B52&amp;AQ$1</f>
        <v>6410344593</v>
      </c>
      <c r="AQ52" s="233">
        <f>SUMIF('All 531A Disbursements'!$F:$F,AP52,'All 531A Disbursements'!$G:$G)</f>
        <v>0</v>
      </c>
      <c r="AR52" s="233" t="str">
        <f t="shared" ref="AR52" si="1253">$B52&amp;AS$1</f>
        <v>6410344621</v>
      </c>
      <c r="AS52" s="233">
        <f>SUMIF('All 531A Disbursements'!$F:$F,AR52,'All 531A Disbursements'!$G:$G)</f>
        <v>0</v>
      </c>
      <c r="AT52" s="233" t="str">
        <f t="shared" ref="AT52" si="1254">$B52&amp;AU$1</f>
        <v>6410344652</v>
      </c>
      <c r="AU52" s="233">
        <f>SUMIF('All 531A Disbursements'!$F:$F,AT52,'All 531A Disbursements'!$G:$G)</f>
        <v>0</v>
      </c>
      <c r="AV52" s="233" t="str">
        <f t="shared" ref="AV52" si="1255">$B52&amp;AW$1</f>
        <v>6410344682</v>
      </c>
      <c r="AW52" s="233">
        <f>SUMIF('All 531A Disbursements'!$F:$F,AV52,'All 531A Disbursements'!$G:$G)</f>
        <v>0</v>
      </c>
      <c r="AX52" s="233" t="str">
        <f t="shared" ref="AX52" si="1256">$B52&amp;AY$1</f>
        <v>6410344713</v>
      </c>
      <c r="AY52" s="233">
        <f>SUMIF('All 531A Disbursements'!$F:$F,AX52,'All 531A Disbursements'!$G:$G)</f>
        <v>0</v>
      </c>
      <c r="AZ52" s="233" t="str">
        <f t="shared" ref="AZ52" si="1257">$B52&amp;BA$1</f>
        <v>6410344743</v>
      </c>
      <c r="BA52" s="233">
        <f>SUMIF('All 531A Disbursements'!$F:$F,AZ52,'All 531A Disbursements'!$G:$G)</f>
        <v>0</v>
      </c>
      <c r="BB52" s="233" t="str">
        <f t="shared" ref="BB52" si="1258">$B52&amp;BC$1</f>
        <v>6410344774</v>
      </c>
      <c r="BC52" s="233">
        <f>SUMIF('All 531A Disbursements'!$F:$F,BB52,'All 531A Disbursements'!$G:$G)</f>
        <v>0</v>
      </c>
      <c r="BD52" s="233" t="str">
        <f t="shared" ref="BD52" si="1259">$B52&amp;BE$1</f>
        <v>6410344805</v>
      </c>
      <c r="BE52" s="233">
        <f>SUMIF('All 531A Disbursements'!$F:$F,BD52,'All 531A Disbursements'!$G:$G)</f>
        <v>0</v>
      </c>
      <c r="BF52" s="233" t="str">
        <f t="shared" ref="BF52" si="1260">$B52&amp;BG$1</f>
        <v>6410344835</v>
      </c>
      <c r="BG52" s="233">
        <f>SUMIF('All 531A Disbursements'!$F:$F,BF52,'All 531A Disbursements'!$G:$G)</f>
        <v>0</v>
      </c>
      <c r="BH52" s="233" t="str">
        <f t="shared" ref="BH52" si="1261">$B52&amp;BI$1</f>
        <v>6410344866</v>
      </c>
      <c r="BI52" s="233">
        <f>SUMIF('All 531A Disbursements'!$F:$F,BH52,'All 531A Disbursements'!$G:$G)</f>
        <v>0</v>
      </c>
      <c r="BJ52" s="233" t="str">
        <f t="shared" ref="BJ52" si="1262">$B52&amp;BK$1</f>
        <v>6410344896</v>
      </c>
      <c r="BK52" s="233">
        <f>SUMIF('All 531A Disbursements'!$F:$F,BJ52,'All 531A Disbursements'!$G:$G)</f>
        <v>0</v>
      </c>
      <c r="BL52" s="233">
        <f t="shared" si="807"/>
        <v>1016916.0000000001</v>
      </c>
      <c r="BM52" s="233">
        <f t="shared" si="808"/>
        <v>0</v>
      </c>
      <c r="BN52" s="233">
        <f t="shared" si="809"/>
        <v>0</v>
      </c>
      <c r="BO52" s="222"/>
    </row>
    <row r="53" spans="1:67" x14ac:dyDescent="0.2">
      <c r="A53" s="227" t="s">
        <v>39</v>
      </c>
      <c r="B53" s="228" t="s">
        <v>155</v>
      </c>
      <c r="C53" s="227" t="s">
        <v>156</v>
      </c>
      <c r="D53" s="229">
        <f>Recon!D53</f>
        <v>997557</v>
      </c>
      <c r="E53" s="229">
        <v>0</v>
      </c>
      <c r="F53" s="229">
        <f t="shared" si="3"/>
        <v>997557</v>
      </c>
      <c r="G53" s="229">
        <f>-SUMIF('All 531A Disbursements'!A:A,Recon!A:A,'All 531A Disbursements'!G:G)</f>
        <v>-997557</v>
      </c>
      <c r="H53" s="229" t="str">
        <f t="shared" si="781"/>
        <v>6412344075</v>
      </c>
      <c r="I53" s="229">
        <f>SUMIF('All 531A Disbursements'!$F:$F,H53,'All 531A Disbursements'!$G:$G)</f>
        <v>0</v>
      </c>
      <c r="J53" s="229" t="str">
        <f t="shared" si="4"/>
        <v>6412344105</v>
      </c>
      <c r="K53" s="229">
        <f>SUMIF('All 531A Disbursements'!$F:$F,J53,'All 531A Disbursements'!$G:$G)</f>
        <v>0</v>
      </c>
      <c r="L53" s="229" t="str">
        <f t="shared" ref="L53" si="1263">$B53&amp;M$1</f>
        <v>6412344136</v>
      </c>
      <c r="M53" s="229">
        <f>SUMIF('All 531A Disbursements'!$F:$F,L53,'All 531A Disbursements'!$G:$G)</f>
        <v>0</v>
      </c>
      <c r="N53" s="229" t="str">
        <f t="shared" ref="N53" si="1264">$B53&amp;O$1</f>
        <v>6412344166</v>
      </c>
      <c r="O53" s="229">
        <f>SUMIF('All 531A Disbursements'!$F:$F,N53,'All 531A Disbursements'!$G:$G)</f>
        <v>0</v>
      </c>
      <c r="P53" s="229" t="str">
        <f t="shared" ref="P53" si="1265">$B53&amp;Q$1</f>
        <v>6412344197</v>
      </c>
      <c r="Q53" s="229">
        <f>SUMIF('All 531A Disbursements'!$F:$F,P53,'All 531A Disbursements'!$G:$G)</f>
        <v>0</v>
      </c>
      <c r="R53" s="229" t="str">
        <f t="shared" ref="R53" si="1266">$B53&amp;S$1</f>
        <v>6412344228</v>
      </c>
      <c r="S53" s="229">
        <f>SUMIF('All 531A Disbursements'!$F:$F,R53,'All 531A Disbursements'!$G:$G)</f>
        <v>399894</v>
      </c>
      <c r="T53" s="229" t="str">
        <f t="shared" ref="T53" si="1267">$B53&amp;U$1</f>
        <v>6412344256</v>
      </c>
      <c r="U53" s="229">
        <f>SUMIF('All 531A Disbursements'!$F:$F,T53,'All 531A Disbursements'!$G:$G)</f>
        <v>0</v>
      </c>
      <c r="V53" s="229" t="str">
        <f t="shared" ref="V53" si="1268">$B53&amp;W$1</f>
        <v>6412344287</v>
      </c>
      <c r="W53" s="229">
        <f>SUMIF('All 531A Disbursements'!$F:$F,V53,'All 531A Disbursements'!$G:$G)</f>
        <v>0</v>
      </c>
      <c r="X53" s="229" t="str">
        <f t="shared" ref="X53" si="1269">$B53&amp;Y$1</f>
        <v>6412344317</v>
      </c>
      <c r="Y53" s="229">
        <f>SUMIF('All 531A Disbursements'!$F:$F,X53,'All 531A Disbursements'!$G:$G)</f>
        <v>265988</v>
      </c>
      <c r="Z53" s="229" t="str">
        <f t="shared" ref="Z53" si="1270">$B53&amp;AA$1</f>
        <v>6412344348</v>
      </c>
      <c r="AA53" s="229">
        <f>SUMIF('All 531A Disbursements'!$F:$F,Z53,'All 531A Disbursements'!$G:$G)</f>
        <v>0</v>
      </c>
      <c r="AB53" s="229" t="str">
        <f t="shared" ref="AB53" si="1271">$B53&amp;AC$1</f>
        <v>6412344378</v>
      </c>
      <c r="AC53" s="229">
        <f>SUMIF('All 531A Disbursements'!$F:$F,AB53,'All 531A Disbursements'!$G:$G)</f>
        <v>167604</v>
      </c>
      <c r="AD53" s="229" t="str">
        <f t="shared" ref="AD53" si="1272">$B53&amp;AE$1</f>
        <v>6412344409</v>
      </c>
      <c r="AE53" s="229">
        <f>SUMIF('All 531A Disbursements'!$F:$F,AD53,'All 531A Disbursements'!$G:$G)</f>
        <v>0</v>
      </c>
      <c r="AF53" s="229" t="str">
        <f t="shared" ref="AF53" si="1273">$B53&amp;AG$1</f>
        <v>6412344440</v>
      </c>
      <c r="AG53" s="229">
        <f>SUMIF('All 531A Disbursements'!$F:$F,AF53,'All 531A Disbursements'!$G:$G)</f>
        <v>164071</v>
      </c>
      <c r="AH53" s="229" t="str">
        <f t="shared" ref="AH53" si="1274">$B53&amp;AI$1</f>
        <v>6412344470</v>
      </c>
      <c r="AI53" s="229">
        <f>SUMIF('All 531A Disbursements'!$F:$F,AH53,'All 531A Disbursements'!$G:$G)</f>
        <v>0</v>
      </c>
      <c r="AJ53" s="229" t="str">
        <f t="shared" ref="AJ53" si="1275">$B53&amp;AK$1</f>
        <v>6412344501</v>
      </c>
      <c r="AK53" s="229">
        <f>SUMIF('All 531A Disbursements'!$F:$F,AJ53,'All 531A Disbursements'!$G:$G)</f>
        <v>0</v>
      </c>
      <c r="AL53" s="229" t="str">
        <f t="shared" ref="AL53:AN53" si="1276">$B53&amp;AM$1</f>
        <v>6412344531</v>
      </c>
      <c r="AM53" s="229">
        <f>SUMIF('All 531A Disbursements'!$F:$F,AL53,'All 531A Disbursements'!$G:$G)</f>
        <v>0</v>
      </c>
      <c r="AN53" s="229" t="str">
        <f t="shared" si="1276"/>
        <v>6412344562</v>
      </c>
      <c r="AO53" s="229">
        <f>SUMIF('All 531A Disbursements'!$F:$F,AN53,'All 531A Disbursements'!$G:$G)</f>
        <v>0</v>
      </c>
      <c r="AP53" s="229" t="str">
        <f t="shared" ref="AP53" si="1277">$B53&amp;AQ$1</f>
        <v>6412344593</v>
      </c>
      <c r="AQ53" s="229">
        <f>SUMIF('All 531A Disbursements'!$F:$F,AP53,'All 531A Disbursements'!$G:$G)</f>
        <v>0</v>
      </c>
      <c r="AR53" s="229" t="str">
        <f t="shared" ref="AR53" si="1278">$B53&amp;AS$1</f>
        <v>6412344621</v>
      </c>
      <c r="AS53" s="229">
        <f>SUMIF('All 531A Disbursements'!$F:$F,AR53,'All 531A Disbursements'!$G:$G)</f>
        <v>0</v>
      </c>
      <c r="AT53" s="229" t="str">
        <f t="shared" ref="AT53" si="1279">$B53&amp;AU$1</f>
        <v>6412344652</v>
      </c>
      <c r="AU53" s="229">
        <f>SUMIF('All 531A Disbursements'!$F:$F,AT53,'All 531A Disbursements'!$G:$G)</f>
        <v>0</v>
      </c>
      <c r="AV53" s="229" t="str">
        <f t="shared" ref="AV53" si="1280">$B53&amp;AW$1</f>
        <v>6412344682</v>
      </c>
      <c r="AW53" s="229">
        <f>SUMIF('All 531A Disbursements'!$F:$F,AV53,'All 531A Disbursements'!$G:$G)</f>
        <v>0</v>
      </c>
      <c r="AX53" s="229" t="str">
        <f t="shared" ref="AX53" si="1281">$B53&amp;AY$1</f>
        <v>6412344713</v>
      </c>
      <c r="AY53" s="229">
        <f>SUMIF('All 531A Disbursements'!$F:$F,AX53,'All 531A Disbursements'!$G:$G)</f>
        <v>0</v>
      </c>
      <c r="AZ53" s="229" t="str">
        <f t="shared" ref="AZ53" si="1282">$B53&amp;BA$1</f>
        <v>6412344743</v>
      </c>
      <c r="BA53" s="229">
        <f>SUMIF('All 531A Disbursements'!$F:$F,AZ53,'All 531A Disbursements'!$G:$G)</f>
        <v>0</v>
      </c>
      <c r="BB53" s="229" t="str">
        <f t="shared" ref="BB53" si="1283">$B53&amp;BC$1</f>
        <v>6412344774</v>
      </c>
      <c r="BC53" s="229">
        <f>SUMIF('All 531A Disbursements'!$F:$F,BB53,'All 531A Disbursements'!$G:$G)</f>
        <v>0</v>
      </c>
      <c r="BD53" s="229" t="str">
        <f t="shared" ref="BD53" si="1284">$B53&amp;BE$1</f>
        <v>6412344805</v>
      </c>
      <c r="BE53" s="229">
        <f>SUMIF('All 531A Disbursements'!$F:$F,BD53,'All 531A Disbursements'!$G:$G)</f>
        <v>0</v>
      </c>
      <c r="BF53" s="229" t="str">
        <f t="shared" ref="BF53" si="1285">$B53&amp;BG$1</f>
        <v>6412344835</v>
      </c>
      <c r="BG53" s="229">
        <f>SUMIF('All 531A Disbursements'!$F:$F,BF53,'All 531A Disbursements'!$G:$G)</f>
        <v>0</v>
      </c>
      <c r="BH53" s="229" t="str">
        <f t="shared" ref="BH53" si="1286">$B53&amp;BI$1</f>
        <v>6412344866</v>
      </c>
      <c r="BI53" s="229">
        <f>SUMIF('All 531A Disbursements'!$F:$F,BH53,'All 531A Disbursements'!$G:$G)</f>
        <v>0</v>
      </c>
      <c r="BJ53" s="229" t="str">
        <f t="shared" ref="BJ53" si="1287">$B53&amp;BK$1</f>
        <v>6412344896</v>
      </c>
      <c r="BK53" s="229">
        <f>SUMIF('All 531A Disbursements'!$F:$F,BJ53,'All 531A Disbursements'!$G:$G)</f>
        <v>0</v>
      </c>
      <c r="BL53" s="229">
        <f t="shared" si="807"/>
        <v>997557</v>
      </c>
      <c r="BM53" s="229">
        <f t="shared" si="808"/>
        <v>0</v>
      </c>
      <c r="BN53" s="230">
        <f t="shared" si="809"/>
        <v>0</v>
      </c>
    </row>
    <row r="54" spans="1:67" s="226" customFormat="1" x14ac:dyDescent="0.2">
      <c r="A54" s="231" t="s">
        <v>40</v>
      </c>
      <c r="B54" s="232" t="s">
        <v>157</v>
      </c>
      <c r="C54" s="231" t="s">
        <v>158</v>
      </c>
      <c r="D54" s="233">
        <f>Recon!D54</f>
        <v>983570</v>
      </c>
      <c r="E54" s="233">
        <v>0</v>
      </c>
      <c r="F54" s="233">
        <f t="shared" si="3"/>
        <v>983570</v>
      </c>
      <c r="G54" s="233">
        <f>-SUMIF('All 531A Disbursements'!A:A,Recon!A:A,'All 531A Disbursements'!G:G)</f>
        <v>-983570</v>
      </c>
      <c r="H54" s="233" t="str">
        <f t="shared" si="781"/>
        <v>6413344075</v>
      </c>
      <c r="I54" s="233">
        <f>SUMIF('All 531A Disbursements'!$F:$F,H54,'All 531A Disbursements'!$G:$G)</f>
        <v>0</v>
      </c>
      <c r="J54" s="233" t="str">
        <f t="shared" si="4"/>
        <v>6413344105</v>
      </c>
      <c r="K54" s="233">
        <f>SUMIF('All 531A Disbursements'!$F:$F,J54,'All 531A Disbursements'!$G:$G)</f>
        <v>0</v>
      </c>
      <c r="L54" s="233" t="str">
        <f t="shared" ref="L54" si="1288">$B54&amp;M$1</f>
        <v>6413344136</v>
      </c>
      <c r="M54" s="233">
        <f>SUMIF('All 531A Disbursements'!$F:$F,L54,'All 531A Disbursements'!$G:$G)</f>
        <v>0</v>
      </c>
      <c r="N54" s="233" t="str">
        <f t="shared" ref="N54" si="1289">$B54&amp;O$1</f>
        <v>6413344166</v>
      </c>
      <c r="O54" s="233">
        <f>SUMIF('All 531A Disbursements'!$F:$F,N54,'All 531A Disbursements'!$G:$G)</f>
        <v>0</v>
      </c>
      <c r="P54" s="233" t="str">
        <f t="shared" ref="P54" si="1290">$B54&amp;Q$1</f>
        <v>6413344197</v>
      </c>
      <c r="Q54" s="233">
        <f>SUMIF('All 531A Disbursements'!$F:$F,P54,'All 531A Disbursements'!$G:$G)</f>
        <v>0</v>
      </c>
      <c r="R54" s="233" t="str">
        <f t="shared" ref="R54" si="1291">$B54&amp;S$1</f>
        <v>6413344228</v>
      </c>
      <c r="S54" s="233">
        <f>SUMIF('All 531A Disbursements'!$F:$F,R54,'All 531A Disbursements'!$G:$G)</f>
        <v>0</v>
      </c>
      <c r="T54" s="233" t="str">
        <f t="shared" ref="T54" si="1292">$B54&amp;U$1</f>
        <v>6413344256</v>
      </c>
      <c r="U54" s="233">
        <f>SUMIF('All 531A Disbursements'!$F:$F,T54,'All 531A Disbursements'!$G:$G)</f>
        <v>0</v>
      </c>
      <c r="V54" s="233" t="str">
        <f t="shared" ref="V54" si="1293">$B54&amp;W$1</f>
        <v>6413344287</v>
      </c>
      <c r="W54" s="233">
        <f>SUMIF('All 531A Disbursements'!$F:$F,V54,'All 531A Disbursements'!$G:$G)</f>
        <v>0</v>
      </c>
      <c r="X54" s="233" t="str">
        <f t="shared" ref="X54" si="1294">$B54&amp;Y$1</f>
        <v>6413344317</v>
      </c>
      <c r="Y54" s="233">
        <f>SUMIF('All 531A Disbursements'!$F:$F,X54,'All 531A Disbursements'!$G:$G)</f>
        <v>0</v>
      </c>
      <c r="Z54" s="233" t="str">
        <f t="shared" ref="Z54" si="1295">$B54&amp;AA$1</f>
        <v>6413344348</v>
      </c>
      <c r="AA54" s="233">
        <f>SUMIF('All 531A Disbursements'!$F:$F,Z54,'All 531A Disbursements'!$G:$G)</f>
        <v>918949</v>
      </c>
      <c r="AB54" s="233" t="str">
        <f t="shared" ref="AB54" si="1296">$B54&amp;AC$1</f>
        <v>6413344378</v>
      </c>
      <c r="AC54" s="233">
        <f>SUMIF('All 531A Disbursements'!$F:$F,AB54,'All 531A Disbursements'!$G:$G)</f>
        <v>0</v>
      </c>
      <c r="AD54" s="233" t="str">
        <f t="shared" ref="AD54" si="1297">$B54&amp;AE$1</f>
        <v>6413344409</v>
      </c>
      <c r="AE54" s="233">
        <f>SUMIF('All 531A Disbursements'!$F:$F,AD54,'All 531A Disbursements'!$G:$G)</f>
        <v>0</v>
      </c>
      <c r="AF54" s="233" t="str">
        <f t="shared" ref="AF54" si="1298">$B54&amp;AG$1</f>
        <v>6413344440</v>
      </c>
      <c r="AG54" s="233">
        <f>SUMIF('All 531A Disbursements'!$F:$F,AF54,'All 531A Disbursements'!$G:$G)</f>
        <v>0</v>
      </c>
      <c r="AH54" s="233" t="str">
        <f t="shared" ref="AH54" si="1299">$B54&amp;AI$1</f>
        <v>6413344470</v>
      </c>
      <c r="AI54" s="233">
        <f>SUMIF('All 531A Disbursements'!$F:$F,AH54,'All 531A Disbursements'!$G:$G)</f>
        <v>0</v>
      </c>
      <c r="AJ54" s="233" t="str">
        <f t="shared" ref="AJ54" si="1300">$B54&amp;AK$1</f>
        <v>6413344501</v>
      </c>
      <c r="AK54" s="233">
        <f>SUMIF('All 531A Disbursements'!$F:$F,AJ54,'All 531A Disbursements'!$G:$G)</f>
        <v>0</v>
      </c>
      <c r="AL54" s="233" t="str">
        <f t="shared" ref="AL54:AN54" si="1301">$B54&amp;AM$1</f>
        <v>6413344531</v>
      </c>
      <c r="AM54" s="233">
        <f>SUMIF('All 531A Disbursements'!$F:$F,AL54,'All 531A Disbursements'!$G:$G)</f>
        <v>0</v>
      </c>
      <c r="AN54" s="233" t="str">
        <f t="shared" si="1301"/>
        <v>6413344562</v>
      </c>
      <c r="AO54" s="233">
        <f>SUMIF('All 531A Disbursements'!$F:$F,AN54,'All 531A Disbursements'!$G:$G)</f>
        <v>0</v>
      </c>
      <c r="AP54" s="233" t="str">
        <f t="shared" ref="AP54" si="1302">$B54&amp;AQ$1</f>
        <v>6413344593</v>
      </c>
      <c r="AQ54" s="233">
        <f>SUMIF('All 531A Disbursements'!$F:$F,AP54,'All 531A Disbursements'!$G:$G)</f>
        <v>0</v>
      </c>
      <c r="AR54" s="233" t="str">
        <f t="shared" ref="AR54" si="1303">$B54&amp;AS$1</f>
        <v>6413344621</v>
      </c>
      <c r="AS54" s="233">
        <f>SUMIF('All 531A Disbursements'!$F:$F,AR54,'All 531A Disbursements'!$G:$G)</f>
        <v>0</v>
      </c>
      <c r="AT54" s="233" t="str">
        <f t="shared" ref="AT54" si="1304">$B54&amp;AU$1</f>
        <v>6413344652</v>
      </c>
      <c r="AU54" s="233">
        <f>SUMIF('All 531A Disbursements'!$F:$F,AT54,'All 531A Disbursements'!$G:$G)</f>
        <v>64621</v>
      </c>
      <c r="AV54" s="233" t="str">
        <f t="shared" ref="AV54" si="1305">$B54&amp;AW$1</f>
        <v>6413344682</v>
      </c>
      <c r="AW54" s="233">
        <f>SUMIF('All 531A Disbursements'!$F:$F,AV54,'All 531A Disbursements'!$G:$G)</f>
        <v>0</v>
      </c>
      <c r="AX54" s="233" t="str">
        <f t="shared" ref="AX54" si="1306">$B54&amp;AY$1</f>
        <v>6413344713</v>
      </c>
      <c r="AY54" s="233">
        <f>SUMIF('All 531A Disbursements'!$F:$F,AX54,'All 531A Disbursements'!$G:$G)</f>
        <v>0</v>
      </c>
      <c r="AZ54" s="233" t="str">
        <f t="shared" ref="AZ54" si="1307">$B54&amp;BA$1</f>
        <v>6413344743</v>
      </c>
      <c r="BA54" s="233">
        <f>SUMIF('All 531A Disbursements'!$F:$F,AZ54,'All 531A Disbursements'!$G:$G)</f>
        <v>0</v>
      </c>
      <c r="BB54" s="233" t="str">
        <f t="shared" ref="BB54" si="1308">$B54&amp;BC$1</f>
        <v>6413344774</v>
      </c>
      <c r="BC54" s="233">
        <f>SUMIF('All 531A Disbursements'!$F:$F,BB54,'All 531A Disbursements'!$G:$G)</f>
        <v>0</v>
      </c>
      <c r="BD54" s="233" t="str">
        <f t="shared" ref="BD54" si="1309">$B54&amp;BE$1</f>
        <v>6413344805</v>
      </c>
      <c r="BE54" s="233">
        <f>SUMIF('All 531A Disbursements'!$F:$F,BD54,'All 531A Disbursements'!$G:$G)</f>
        <v>0</v>
      </c>
      <c r="BF54" s="233" t="str">
        <f t="shared" ref="BF54" si="1310">$B54&amp;BG$1</f>
        <v>6413344835</v>
      </c>
      <c r="BG54" s="233">
        <f>SUMIF('All 531A Disbursements'!$F:$F,BF54,'All 531A Disbursements'!$G:$G)</f>
        <v>0</v>
      </c>
      <c r="BH54" s="233" t="str">
        <f t="shared" ref="BH54" si="1311">$B54&amp;BI$1</f>
        <v>6413344866</v>
      </c>
      <c r="BI54" s="233">
        <f>SUMIF('All 531A Disbursements'!$F:$F,BH54,'All 531A Disbursements'!$G:$G)</f>
        <v>0</v>
      </c>
      <c r="BJ54" s="233" t="str">
        <f t="shared" ref="BJ54" si="1312">$B54&amp;BK$1</f>
        <v>6413344896</v>
      </c>
      <c r="BK54" s="233">
        <f>SUMIF('All 531A Disbursements'!$F:$F,BJ54,'All 531A Disbursements'!$G:$G)</f>
        <v>0</v>
      </c>
      <c r="BL54" s="233">
        <f t="shared" si="807"/>
        <v>983570</v>
      </c>
      <c r="BM54" s="233">
        <f t="shared" si="808"/>
        <v>0</v>
      </c>
      <c r="BN54" s="233">
        <f t="shared" si="809"/>
        <v>0</v>
      </c>
      <c r="BO54" s="222"/>
    </row>
    <row r="55" spans="1:67" x14ac:dyDescent="0.2">
      <c r="A55" s="227" t="s">
        <v>46</v>
      </c>
      <c r="B55" s="228" t="s">
        <v>159</v>
      </c>
      <c r="C55" s="227" t="s">
        <v>160</v>
      </c>
      <c r="D55" s="229">
        <f>Recon!D55</f>
        <v>1621142</v>
      </c>
      <c r="E55" s="229">
        <v>0</v>
      </c>
      <c r="F55" s="229">
        <f t="shared" si="3"/>
        <v>1621142</v>
      </c>
      <c r="G55" s="229">
        <f>-SUMIF('All 531A Disbursements'!A:A,Recon!A:A,'All 531A Disbursements'!G:G)</f>
        <v>-1621142.0000000002</v>
      </c>
      <c r="H55" s="229" t="str">
        <f t="shared" si="781"/>
        <v>6414344075</v>
      </c>
      <c r="I55" s="229">
        <f>SUMIF('All 531A Disbursements'!$F:$F,H55,'All 531A Disbursements'!$G:$G)</f>
        <v>0</v>
      </c>
      <c r="J55" s="229" t="str">
        <f t="shared" si="4"/>
        <v>6414344105</v>
      </c>
      <c r="K55" s="229">
        <f>SUMIF('All 531A Disbursements'!$F:$F,J55,'All 531A Disbursements'!$G:$G)</f>
        <v>0</v>
      </c>
      <c r="L55" s="229" t="str">
        <f t="shared" ref="L55" si="1313">$B55&amp;M$1</f>
        <v>6414344136</v>
      </c>
      <c r="M55" s="229">
        <f>SUMIF('All 531A Disbursements'!$F:$F,L55,'All 531A Disbursements'!$G:$G)</f>
        <v>0</v>
      </c>
      <c r="N55" s="229" t="str">
        <f t="shared" ref="N55" si="1314">$B55&amp;O$1</f>
        <v>6414344166</v>
      </c>
      <c r="O55" s="229">
        <f>SUMIF('All 531A Disbursements'!$F:$F,N55,'All 531A Disbursements'!$G:$G)</f>
        <v>219581.75</v>
      </c>
      <c r="P55" s="229" t="str">
        <f t="shared" ref="P55" si="1315">$B55&amp;Q$1</f>
        <v>6414344197</v>
      </c>
      <c r="Q55" s="229">
        <f>SUMIF('All 531A Disbursements'!$F:$F,P55,'All 531A Disbursements'!$G:$G)</f>
        <v>193345.92000000001</v>
      </c>
      <c r="R55" s="229" t="str">
        <f t="shared" ref="R55" si="1316">$B55&amp;S$1</f>
        <v>6414344228</v>
      </c>
      <c r="S55" s="229">
        <f>SUMIF('All 531A Disbursements'!$F:$F,R55,'All 531A Disbursements'!$G:$G)</f>
        <v>0</v>
      </c>
      <c r="T55" s="229" t="str">
        <f t="shared" ref="T55" si="1317">$B55&amp;U$1</f>
        <v>6414344256</v>
      </c>
      <c r="U55" s="229">
        <f>SUMIF('All 531A Disbursements'!$F:$F,T55,'All 531A Disbursements'!$G:$G)</f>
        <v>304730.26</v>
      </c>
      <c r="V55" s="229" t="str">
        <f t="shared" ref="V55" si="1318">$B55&amp;W$1</f>
        <v>6414344287</v>
      </c>
      <c r="W55" s="229">
        <f>SUMIF('All 531A Disbursements'!$F:$F,V55,'All 531A Disbursements'!$G:$G)</f>
        <v>133437.21</v>
      </c>
      <c r="X55" s="229" t="str">
        <f t="shared" ref="X55" si="1319">$B55&amp;Y$1</f>
        <v>6414344317</v>
      </c>
      <c r="Y55" s="229">
        <f>SUMIF('All 531A Disbursements'!$F:$F,X55,'All 531A Disbursements'!$G:$G)</f>
        <v>135597.53</v>
      </c>
      <c r="Z55" s="229" t="str">
        <f t="shared" ref="Z55" si="1320">$B55&amp;AA$1</f>
        <v>6414344348</v>
      </c>
      <c r="AA55" s="229">
        <f>SUMIF('All 531A Disbursements'!$F:$F,Z55,'All 531A Disbursements'!$G:$G)</f>
        <v>423824.33</v>
      </c>
      <c r="AB55" s="229" t="str">
        <f t="shared" ref="AB55" si="1321">$B55&amp;AC$1</f>
        <v>6414344378</v>
      </c>
      <c r="AC55" s="229">
        <f>SUMIF('All 531A Disbursements'!$F:$F,AB55,'All 531A Disbursements'!$G:$G)</f>
        <v>0</v>
      </c>
      <c r="AD55" s="229" t="str">
        <f t="shared" ref="AD55" si="1322">$B55&amp;AE$1</f>
        <v>6414344409</v>
      </c>
      <c r="AE55" s="229">
        <f>SUMIF('All 531A Disbursements'!$F:$F,AD55,'All 531A Disbursements'!$G:$G)</f>
        <v>17896.580000000002</v>
      </c>
      <c r="AF55" s="229" t="str">
        <f t="shared" ref="AF55" si="1323">$B55&amp;AG$1</f>
        <v>6414344440</v>
      </c>
      <c r="AG55" s="229">
        <f>SUMIF('All 531A Disbursements'!$F:$F,AF55,'All 531A Disbursements'!$G:$G)</f>
        <v>163742.14000000001</v>
      </c>
      <c r="AH55" s="229" t="str">
        <f t="shared" ref="AH55" si="1324">$B55&amp;AI$1</f>
        <v>6414344470</v>
      </c>
      <c r="AI55" s="229">
        <f>SUMIF('All 531A Disbursements'!$F:$F,AH55,'All 531A Disbursements'!$G:$G)</f>
        <v>0</v>
      </c>
      <c r="AJ55" s="229" t="str">
        <f t="shared" ref="AJ55" si="1325">$B55&amp;AK$1</f>
        <v>6414344501</v>
      </c>
      <c r="AK55" s="229">
        <f>SUMIF('All 531A Disbursements'!$F:$F,AJ55,'All 531A Disbursements'!$G:$G)</f>
        <v>28986.28</v>
      </c>
      <c r="AL55" s="229" t="str">
        <f t="shared" ref="AL55:AN55" si="1326">$B55&amp;AM$1</f>
        <v>6414344531</v>
      </c>
      <c r="AM55" s="229">
        <f>SUMIF('All 531A Disbursements'!$F:$F,AL55,'All 531A Disbursements'!$G:$G)</f>
        <v>0</v>
      </c>
      <c r="AN55" s="229" t="str">
        <f t="shared" si="1326"/>
        <v>6414344562</v>
      </c>
      <c r="AO55" s="229">
        <f>SUMIF('All 531A Disbursements'!$F:$F,AN55,'All 531A Disbursements'!$G:$G)</f>
        <v>0</v>
      </c>
      <c r="AP55" s="229" t="str">
        <f t="shared" ref="AP55" si="1327">$B55&amp;AQ$1</f>
        <v>6414344593</v>
      </c>
      <c r="AQ55" s="229">
        <f>SUMIF('All 531A Disbursements'!$F:$F,AP55,'All 531A Disbursements'!$G:$G)</f>
        <v>0</v>
      </c>
      <c r="AR55" s="229" t="str">
        <f t="shared" ref="AR55" si="1328">$B55&amp;AS$1</f>
        <v>6414344621</v>
      </c>
      <c r="AS55" s="229">
        <f>SUMIF('All 531A Disbursements'!$F:$F,AR55,'All 531A Disbursements'!$G:$G)</f>
        <v>0</v>
      </c>
      <c r="AT55" s="229" t="str">
        <f t="shared" ref="AT55" si="1329">$B55&amp;AU$1</f>
        <v>6414344652</v>
      </c>
      <c r="AU55" s="229">
        <f>SUMIF('All 531A Disbursements'!$F:$F,AT55,'All 531A Disbursements'!$G:$G)</f>
        <v>0</v>
      </c>
      <c r="AV55" s="229" t="str">
        <f t="shared" ref="AV55" si="1330">$B55&amp;AW$1</f>
        <v>6414344682</v>
      </c>
      <c r="AW55" s="229">
        <f>SUMIF('All 531A Disbursements'!$F:$F,AV55,'All 531A Disbursements'!$G:$G)</f>
        <v>0</v>
      </c>
      <c r="AX55" s="229" t="str">
        <f t="shared" ref="AX55" si="1331">$B55&amp;AY$1</f>
        <v>6414344713</v>
      </c>
      <c r="AY55" s="229">
        <f>SUMIF('All 531A Disbursements'!$F:$F,AX55,'All 531A Disbursements'!$G:$G)</f>
        <v>0</v>
      </c>
      <c r="AZ55" s="229" t="str">
        <f t="shared" ref="AZ55" si="1332">$B55&amp;BA$1</f>
        <v>6414344743</v>
      </c>
      <c r="BA55" s="229">
        <f>SUMIF('All 531A Disbursements'!$F:$F,AZ55,'All 531A Disbursements'!$G:$G)</f>
        <v>0</v>
      </c>
      <c r="BB55" s="229" t="str">
        <f t="shared" ref="BB55" si="1333">$B55&amp;BC$1</f>
        <v>6414344774</v>
      </c>
      <c r="BC55" s="229">
        <f>SUMIF('All 531A Disbursements'!$F:$F,BB55,'All 531A Disbursements'!$G:$G)</f>
        <v>0</v>
      </c>
      <c r="BD55" s="229" t="str">
        <f t="shared" ref="BD55" si="1334">$B55&amp;BE$1</f>
        <v>6414344805</v>
      </c>
      <c r="BE55" s="229">
        <f>SUMIF('All 531A Disbursements'!$F:$F,BD55,'All 531A Disbursements'!$G:$G)</f>
        <v>0</v>
      </c>
      <c r="BF55" s="229" t="str">
        <f t="shared" ref="BF55" si="1335">$B55&amp;BG$1</f>
        <v>6414344835</v>
      </c>
      <c r="BG55" s="229">
        <f>SUMIF('All 531A Disbursements'!$F:$F,BF55,'All 531A Disbursements'!$G:$G)</f>
        <v>0</v>
      </c>
      <c r="BH55" s="229" t="str">
        <f t="shared" ref="BH55" si="1336">$B55&amp;BI$1</f>
        <v>6414344866</v>
      </c>
      <c r="BI55" s="229">
        <f>SUMIF('All 531A Disbursements'!$F:$F,BH55,'All 531A Disbursements'!$G:$G)</f>
        <v>0</v>
      </c>
      <c r="BJ55" s="229" t="str">
        <f t="shared" ref="BJ55" si="1337">$B55&amp;BK$1</f>
        <v>6414344896</v>
      </c>
      <c r="BK55" s="229">
        <f>SUMIF('All 531A Disbursements'!$F:$F,BJ55,'All 531A Disbursements'!$G:$G)</f>
        <v>0</v>
      </c>
      <c r="BL55" s="229">
        <f t="shared" si="807"/>
        <v>1621142</v>
      </c>
      <c r="BM55" s="229">
        <f t="shared" si="808"/>
        <v>0</v>
      </c>
      <c r="BN55" s="230">
        <f t="shared" si="809"/>
        <v>0</v>
      </c>
    </row>
    <row r="56" spans="1:67" s="226" customFormat="1" x14ac:dyDescent="0.2">
      <c r="A56" s="231" t="s">
        <v>47</v>
      </c>
      <c r="B56" s="232" t="s">
        <v>161</v>
      </c>
      <c r="C56" s="231" t="s">
        <v>162</v>
      </c>
      <c r="D56" s="233">
        <f>Recon!D56</f>
        <v>1598077</v>
      </c>
      <c r="E56" s="233">
        <v>0</v>
      </c>
      <c r="F56" s="233">
        <f t="shared" si="3"/>
        <v>1598077</v>
      </c>
      <c r="G56" s="233">
        <f>-SUMIF('All 531A Disbursements'!A:A,Recon!A:A,'All 531A Disbursements'!G:G)</f>
        <v>-1293951.8</v>
      </c>
      <c r="H56" s="233" t="str">
        <f t="shared" si="781"/>
        <v>6415344075</v>
      </c>
      <c r="I56" s="233">
        <f>SUMIF('All 531A Disbursements'!$F:$F,H56,'All 531A Disbursements'!$G:$G)</f>
        <v>0</v>
      </c>
      <c r="J56" s="233" t="str">
        <f t="shared" si="4"/>
        <v>6415344105</v>
      </c>
      <c r="K56" s="233">
        <f>SUMIF('All 531A Disbursements'!$F:$F,J56,'All 531A Disbursements'!$G:$G)</f>
        <v>0</v>
      </c>
      <c r="L56" s="233" t="str">
        <f t="shared" ref="L56" si="1338">$B56&amp;M$1</f>
        <v>6415344136</v>
      </c>
      <c r="M56" s="233">
        <f>SUMIF('All 531A Disbursements'!$F:$F,L56,'All 531A Disbursements'!$G:$G)</f>
        <v>0</v>
      </c>
      <c r="N56" s="233" t="str">
        <f t="shared" ref="N56" si="1339">$B56&amp;O$1</f>
        <v>6415344166</v>
      </c>
      <c r="O56" s="233">
        <f>SUMIF('All 531A Disbursements'!$F:$F,N56,'All 531A Disbursements'!$G:$G)</f>
        <v>0</v>
      </c>
      <c r="P56" s="233" t="str">
        <f t="shared" ref="P56" si="1340">$B56&amp;Q$1</f>
        <v>6415344197</v>
      </c>
      <c r="Q56" s="233">
        <f>SUMIF('All 531A Disbursements'!$F:$F,P56,'All 531A Disbursements'!$G:$G)</f>
        <v>0</v>
      </c>
      <c r="R56" s="233" t="str">
        <f t="shared" ref="R56" si="1341">$B56&amp;S$1</f>
        <v>6415344228</v>
      </c>
      <c r="S56" s="233">
        <f>SUMIF('All 531A Disbursements'!$F:$F,R56,'All 531A Disbursements'!$G:$G)</f>
        <v>0</v>
      </c>
      <c r="T56" s="233" t="str">
        <f t="shared" ref="T56" si="1342">$B56&amp;U$1</f>
        <v>6415344256</v>
      </c>
      <c r="U56" s="233">
        <f>SUMIF('All 531A Disbursements'!$F:$F,T56,'All 531A Disbursements'!$G:$G)</f>
        <v>63791.86</v>
      </c>
      <c r="V56" s="233" t="str">
        <f t="shared" ref="V56" si="1343">$B56&amp;W$1</f>
        <v>6415344287</v>
      </c>
      <c r="W56" s="233">
        <f>SUMIF('All 531A Disbursements'!$F:$F,V56,'All 531A Disbursements'!$G:$G)</f>
        <v>64551.02</v>
      </c>
      <c r="X56" s="233" t="str">
        <f t="shared" ref="X56" si="1344">$B56&amp;Y$1</f>
        <v>6415344317</v>
      </c>
      <c r="Y56" s="233">
        <f>SUMIF('All 531A Disbursements'!$F:$F,X56,'All 531A Disbursements'!$G:$G)</f>
        <v>0</v>
      </c>
      <c r="Z56" s="233" t="str">
        <f t="shared" ref="Z56" si="1345">$B56&amp;AA$1</f>
        <v>6415344348</v>
      </c>
      <c r="AA56" s="233">
        <f>SUMIF('All 531A Disbursements'!$F:$F,Z56,'All 531A Disbursements'!$G:$G)</f>
        <v>167471.47999999998</v>
      </c>
      <c r="AB56" s="233" t="str">
        <f t="shared" ref="AB56" si="1346">$B56&amp;AC$1</f>
        <v>6415344378</v>
      </c>
      <c r="AC56" s="233">
        <f>SUMIF('All 531A Disbursements'!$F:$F,AB56,'All 531A Disbursements'!$G:$G)</f>
        <v>0</v>
      </c>
      <c r="AD56" s="233" t="str">
        <f t="shared" ref="AD56" si="1347">$B56&amp;AE$1</f>
        <v>6415344409</v>
      </c>
      <c r="AE56" s="233">
        <f>SUMIF('All 531A Disbursements'!$F:$F,AD56,'All 531A Disbursements'!$G:$G)</f>
        <v>96262.84</v>
      </c>
      <c r="AF56" s="233" t="str">
        <f t="shared" ref="AF56" si="1348">$B56&amp;AG$1</f>
        <v>6415344440</v>
      </c>
      <c r="AG56" s="233">
        <f>SUMIF('All 531A Disbursements'!$F:$F,AF56,'All 531A Disbursements'!$G:$G)</f>
        <v>76267.820000000007</v>
      </c>
      <c r="AH56" s="233" t="str">
        <f t="shared" ref="AH56" si="1349">$B56&amp;AI$1</f>
        <v>6415344470</v>
      </c>
      <c r="AI56" s="233">
        <f>SUMIF('All 531A Disbursements'!$F:$F,AH56,'All 531A Disbursements'!$G:$G)</f>
        <v>62038.37</v>
      </c>
      <c r="AJ56" s="233" t="str">
        <f t="shared" ref="AJ56" si="1350">$B56&amp;AK$1</f>
        <v>6415344501</v>
      </c>
      <c r="AK56" s="233">
        <f>SUMIF('All 531A Disbursements'!$F:$F,AJ56,'All 531A Disbursements'!$G:$G)</f>
        <v>186048.57</v>
      </c>
      <c r="AL56" s="233" t="str">
        <f t="shared" ref="AL56:AN56" si="1351">$B56&amp;AM$1</f>
        <v>6415344531</v>
      </c>
      <c r="AM56" s="233">
        <f>SUMIF('All 531A Disbursements'!$F:$F,AL56,'All 531A Disbursements'!$G:$G)</f>
        <v>0</v>
      </c>
      <c r="AN56" s="233" t="str">
        <f t="shared" si="1351"/>
        <v>6415344562</v>
      </c>
      <c r="AO56" s="233">
        <f>SUMIF('All 531A Disbursements'!$F:$F,AN56,'All 531A Disbursements'!$G:$G)</f>
        <v>91818.31</v>
      </c>
      <c r="AP56" s="233" t="str">
        <f t="shared" ref="AP56" si="1352">$B56&amp;AQ$1</f>
        <v>6415344593</v>
      </c>
      <c r="AQ56" s="233">
        <f>SUMIF('All 531A Disbursements'!$F:$F,AP56,'All 531A Disbursements'!$G:$G)</f>
        <v>205725.52000000002</v>
      </c>
      <c r="AR56" s="233" t="str">
        <f t="shared" ref="AR56" si="1353">$B56&amp;AS$1</f>
        <v>6415344621</v>
      </c>
      <c r="AS56" s="233">
        <f>SUMIF('All 531A Disbursements'!$F:$F,AR56,'All 531A Disbursements'!$G:$G)</f>
        <v>83987.85</v>
      </c>
      <c r="AT56" s="233" t="str">
        <f t="shared" ref="AT56" si="1354">$B56&amp;AU$1</f>
        <v>6415344652</v>
      </c>
      <c r="AU56" s="233">
        <f>SUMIF('All 531A Disbursements'!$F:$F,AT56,'All 531A Disbursements'!$G:$G)</f>
        <v>0</v>
      </c>
      <c r="AV56" s="233" t="str">
        <f t="shared" ref="AV56" si="1355">$B56&amp;AW$1</f>
        <v>6415344682</v>
      </c>
      <c r="AW56" s="233">
        <f>SUMIF('All 531A Disbursements'!$F:$F,AV56,'All 531A Disbursements'!$G:$G)</f>
        <v>195988.16</v>
      </c>
      <c r="AX56" s="233" t="str">
        <f t="shared" ref="AX56" si="1356">$B56&amp;AY$1</f>
        <v>6415344713</v>
      </c>
      <c r="AY56" s="233">
        <f>SUMIF('All 531A Disbursements'!$F:$F,AX56,'All 531A Disbursements'!$G:$G)</f>
        <v>0</v>
      </c>
      <c r="AZ56" s="233" t="str">
        <f t="shared" ref="AZ56" si="1357">$B56&amp;BA$1</f>
        <v>6415344743</v>
      </c>
      <c r="BA56" s="233">
        <f>SUMIF('All 531A Disbursements'!$F:$F,AZ56,'All 531A Disbursements'!$G:$G)</f>
        <v>0</v>
      </c>
      <c r="BB56" s="233" t="str">
        <f t="shared" ref="BB56" si="1358">$B56&amp;BC$1</f>
        <v>6415344774</v>
      </c>
      <c r="BC56" s="233">
        <f>SUMIF('All 531A Disbursements'!$F:$F,BB56,'All 531A Disbursements'!$G:$G)</f>
        <v>0</v>
      </c>
      <c r="BD56" s="233" t="str">
        <f t="shared" ref="BD56" si="1359">$B56&amp;BE$1</f>
        <v>6415344805</v>
      </c>
      <c r="BE56" s="233">
        <f>SUMIF('All 531A Disbursements'!$F:$F,BD56,'All 531A Disbursements'!$G:$G)</f>
        <v>0</v>
      </c>
      <c r="BF56" s="233" t="str">
        <f t="shared" ref="BF56" si="1360">$B56&amp;BG$1</f>
        <v>6415344835</v>
      </c>
      <c r="BG56" s="233">
        <f>SUMIF('All 531A Disbursements'!$F:$F,BF56,'All 531A Disbursements'!$G:$G)</f>
        <v>0</v>
      </c>
      <c r="BH56" s="233" t="str">
        <f t="shared" ref="BH56" si="1361">$B56&amp;BI$1</f>
        <v>6415344866</v>
      </c>
      <c r="BI56" s="233">
        <f>SUMIF('All 531A Disbursements'!$F:$F,BH56,'All 531A Disbursements'!$G:$G)</f>
        <v>0</v>
      </c>
      <c r="BJ56" s="233" t="str">
        <f t="shared" ref="BJ56" si="1362">$B56&amp;BK$1</f>
        <v>6415344896</v>
      </c>
      <c r="BK56" s="233">
        <f>SUMIF('All 531A Disbursements'!$F:$F,BJ56,'All 531A Disbursements'!$G:$G)</f>
        <v>0</v>
      </c>
      <c r="BL56" s="233">
        <f t="shared" si="807"/>
        <v>1293951.8</v>
      </c>
      <c r="BM56" s="233">
        <f t="shared" si="808"/>
        <v>304125.19999999995</v>
      </c>
      <c r="BN56" s="233">
        <f t="shared" si="809"/>
        <v>304125.19999999995</v>
      </c>
      <c r="BO56" s="222"/>
    </row>
    <row r="57" spans="1:67" x14ac:dyDescent="0.2">
      <c r="A57" s="227" t="s">
        <v>48</v>
      </c>
      <c r="B57" s="228" t="s">
        <v>163</v>
      </c>
      <c r="C57" s="227" t="s">
        <v>164</v>
      </c>
      <c r="D57" s="229">
        <f>Recon!D57</f>
        <v>1108657</v>
      </c>
      <c r="E57" s="229">
        <v>0</v>
      </c>
      <c r="F57" s="229">
        <f t="shared" si="3"/>
        <v>1108657</v>
      </c>
      <c r="G57" s="229">
        <f>-SUMIF('All 531A Disbursements'!A:A,Recon!A:A,'All 531A Disbursements'!G:G)</f>
        <v>-1108657</v>
      </c>
      <c r="H57" s="229" t="str">
        <f t="shared" si="781"/>
        <v>6416044075</v>
      </c>
      <c r="I57" s="229">
        <f>SUMIF('All 531A Disbursements'!$F:$F,H57,'All 531A Disbursements'!$G:$G)</f>
        <v>0</v>
      </c>
      <c r="J57" s="229" t="str">
        <f t="shared" si="4"/>
        <v>6416044105</v>
      </c>
      <c r="K57" s="229">
        <f>SUMIF('All 531A Disbursements'!$F:$F,J57,'All 531A Disbursements'!$G:$G)</f>
        <v>0</v>
      </c>
      <c r="L57" s="229" t="str">
        <f t="shared" ref="L57" si="1363">$B57&amp;M$1</f>
        <v>6416044136</v>
      </c>
      <c r="M57" s="229">
        <f>SUMIF('All 531A Disbursements'!$F:$F,L57,'All 531A Disbursements'!$G:$G)</f>
        <v>0</v>
      </c>
      <c r="N57" s="229" t="str">
        <f t="shared" ref="N57" si="1364">$B57&amp;O$1</f>
        <v>6416044166</v>
      </c>
      <c r="O57" s="229">
        <f>SUMIF('All 531A Disbursements'!$F:$F,N57,'All 531A Disbursements'!$G:$G)</f>
        <v>0</v>
      </c>
      <c r="P57" s="229" t="str">
        <f t="shared" ref="P57" si="1365">$B57&amp;Q$1</f>
        <v>6416044197</v>
      </c>
      <c r="Q57" s="229">
        <f>SUMIF('All 531A Disbursements'!$F:$F,P57,'All 531A Disbursements'!$G:$G)</f>
        <v>0</v>
      </c>
      <c r="R57" s="229" t="str">
        <f t="shared" ref="R57" si="1366">$B57&amp;S$1</f>
        <v>6416044228</v>
      </c>
      <c r="S57" s="229">
        <f>SUMIF('All 531A Disbursements'!$F:$F,R57,'All 531A Disbursements'!$G:$G)</f>
        <v>554328</v>
      </c>
      <c r="T57" s="229" t="str">
        <f t="shared" ref="T57" si="1367">$B57&amp;U$1</f>
        <v>6416044256</v>
      </c>
      <c r="U57" s="229">
        <f>SUMIF('All 531A Disbursements'!$F:$F,T57,'All 531A Disbursements'!$G:$G)</f>
        <v>0</v>
      </c>
      <c r="V57" s="229" t="str">
        <f t="shared" ref="V57" si="1368">$B57&amp;W$1</f>
        <v>6416044287</v>
      </c>
      <c r="W57" s="229">
        <f>SUMIF('All 531A Disbursements'!$F:$F,V57,'All 531A Disbursements'!$G:$G)</f>
        <v>0</v>
      </c>
      <c r="X57" s="229" t="str">
        <f t="shared" ref="X57" si="1369">$B57&amp;Y$1</f>
        <v>6416044317</v>
      </c>
      <c r="Y57" s="229">
        <f>SUMIF('All 531A Disbursements'!$F:$F,X57,'All 531A Disbursements'!$G:$G)</f>
        <v>0</v>
      </c>
      <c r="Z57" s="229" t="str">
        <f t="shared" ref="Z57" si="1370">$B57&amp;AA$1</f>
        <v>6416044348</v>
      </c>
      <c r="AA57" s="229">
        <f>SUMIF('All 531A Disbursements'!$F:$F,Z57,'All 531A Disbursements'!$G:$G)</f>
        <v>554327</v>
      </c>
      <c r="AB57" s="229" t="str">
        <f t="shared" ref="AB57" si="1371">$B57&amp;AC$1</f>
        <v>6416044378</v>
      </c>
      <c r="AC57" s="229">
        <f>SUMIF('All 531A Disbursements'!$F:$F,AB57,'All 531A Disbursements'!$G:$G)</f>
        <v>0</v>
      </c>
      <c r="AD57" s="229" t="str">
        <f t="shared" ref="AD57" si="1372">$B57&amp;AE$1</f>
        <v>6416044409</v>
      </c>
      <c r="AE57" s="229">
        <f>SUMIF('All 531A Disbursements'!$F:$F,AD57,'All 531A Disbursements'!$G:$G)</f>
        <v>0</v>
      </c>
      <c r="AF57" s="229" t="str">
        <f t="shared" ref="AF57" si="1373">$B57&amp;AG$1</f>
        <v>6416044440</v>
      </c>
      <c r="AG57" s="229">
        <f>SUMIF('All 531A Disbursements'!$F:$F,AF57,'All 531A Disbursements'!$G:$G)</f>
        <v>0</v>
      </c>
      <c r="AH57" s="229" t="str">
        <f t="shared" ref="AH57" si="1374">$B57&amp;AI$1</f>
        <v>6416044470</v>
      </c>
      <c r="AI57" s="229">
        <f>SUMIF('All 531A Disbursements'!$F:$F,AH57,'All 531A Disbursements'!$G:$G)</f>
        <v>0</v>
      </c>
      <c r="AJ57" s="229" t="str">
        <f t="shared" ref="AJ57" si="1375">$B57&amp;AK$1</f>
        <v>6416044501</v>
      </c>
      <c r="AK57" s="229">
        <f>SUMIF('All 531A Disbursements'!$F:$F,AJ57,'All 531A Disbursements'!$G:$G)</f>
        <v>0</v>
      </c>
      <c r="AL57" s="229" t="str">
        <f t="shared" ref="AL57:AN57" si="1376">$B57&amp;AM$1</f>
        <v>6416044531</v>
      </c>
      <c r="AM57" s="229">
        <f>SUMIF('All 531A Disbursements'!$F:$F,AL57,'All 531A Disbursements'!$G:$G)</f>
        <v>0</v>
      </c>
      <c r="AN57" s="229" t="str">
        <f t="shared" si="1376"/>
        <v>6416044562</v>
      </c>
      <c r="AO57" s="229">
        <f>SUMIF('All 531A Disbursements'!$F:$F,AN57,'All 531A Disbursements'!$G:$G)</f>
        <v>0</v>
      </c>
      <c r="AP57" s="229" t="str">
        <f t="shared" ref="AP57" si="1377">$B57&amp;AQ$1</f>
        <v>6416044593</v>
      </c>
      <c r="AQ57" s="229">
        <f>SUMIF('All 531A Disbursements'!$F:$F,AP57,'All 531A Disbursements'!$G:$G)</f>
        <v>0</v>
      </c>
      <c r="AR57" s="229" t="str">
        <f t="shared" ref="AR57" si="1378">$B57&amp;AS$1</f>
        <v>6416044621</v>
      </c>
      <c r="AS57" s="229">
        <f>SUMIF('All 531A Disbursements'!$F:$F,AR57,'All 531A Disbursements'!$G:$G)</f>
        <v>2</v>
      </c>
      <c r="AT57" s="229" t="str">
        <f t="shared" ref="AT57" si="1379">$B57&amp;AU$1</f>
        <v>6416044652</v>
      </c>
      <c r="AU57" s="229">
        <f>SUMIF('All 531A Disbursements'!$F:$F,AT57,'All 531A Disbursements'!$G:$G)</f>
        <v>0</v>
      </c>
      <c r="AV57" s="229" t="str">
        <f t="shared" ref="AV57" si="1380">$B57&amp;AW$1</f>
        <v>6416044682</v>
      </c>
      <c r="AW57" s="229">
        <f>SUMIF('All 531A Disbursements'!$F:$F,AV57,'All 531A Disbursements'!$G:$G)</f>
        <v>0</v>
      </c>
      <c r="AX57" s="229" t="str">
        <f t="shared" ref="AX57" si="1381">$B57&amp;AY$1</f>
        <v>6416044713</v>
      </c>
      <c r="AY57" s="229">
        <f>SUMIF('All 531A Disbursements'!$F:$F,AX57,'All 531A Disbursements'!$G:$G)</f>
        <v>0</v>
      </c>
      <c r="AZ57" s="229" t="str">
        <f t="shared" ref="AZ57" si="1382">$B57&amp;BA$1</f>
        <v>6416044743</v>
      </c>
      <c r="BA57" s="229">
        <f>SUMIF('All 531A Disbursements'!$F:$F,AZ57,'All 531A Disbursements'!$G:$G)</f>
        <v>0</v>
      </c>
      <c r="BB57" s="229" t="str">
        <f t="shared" ref="BB57" si="1383">$B57&amp;BC$1</f>
        <v>6416044774</v>
      </c>
      <c r="BC57" s="229">
        <f>SUMIF('All 531A Disbursements'!$F:$F,BB57,'All 531A Disbursements'!$G:$G)</f>
        <v>0</v>
      </c>
      <c r="BD57" s="229" t="str">
        <f t="shared" ref="BD57" si="1384">$B57&amp;BE$1</f>
        <v>6416044805</v>
      </c>
      <c r="BE57" s="229">
        <f>SUMIF('All 531A Disbursements'!$F:$F,BD57,'All 531A Disbursements'!$G:$G)</f>
        <v>0</v>
      </c>
      <c r="BF57" s="229" t="str">
        <f t="shared" ref="BF57" si="1385">$B57&amp;BG$1</f>
        <v>6416044835</v>
      </c>
      <c r="BG57" s="229">
        <f>SUMIF('All 531A Disbursements'!$F:$F,BF57,'All 531A Disbursements'!$G:$G)</f>
        <v>0</v>
      </c>
      <c r="BH57" s="229" t="str">
        <f t="shared" ref="BH57" si="1386">$B57&amp;BI$1</f>
        <v>6416044866</v>
      </c>
      <c r="BI57" s="229">
        <f>SUMIF('All 531A Disbursements'!$F:$F,BH57,'All 531A Disbursements'!$G:$G)</f>
        <v>0</v>
      </c>
      <c r="BJ57" s="229" t="str">
        <f t="shared" ref="BJ57" si="1387">$B57&amp;BK$1</f>
        <v>6416044896</v>
      </c>
      <c r="BK57" s="229">
        <f>SUMIF('All 531A Disbursements'!$F:$F,BJ57,'All 531A Disbursements'!$G:$G)</f>
        <v>0</v>
      </c>
      <c r="BL57" s="229">
        <f t="shared" si="807"/>
        <v>1108657</v>
      </c>
      <c r="BM57" s="229">
        <f t="shared" si="808"/>
        <v>0</v>
      </c>
      <c r="BN57" s="230">
        <f t="shared" si="809"/>
        <v>0</v>
      </c>
    </row>
    <row r="58" spans="1:67" s="226" customFormat="1" x14ac:dyDescent="0.2">
      <c r="A58" s="231" t="s">
        <v>50</v>
      </c>
      <c r="B58" s="232" t="s">
        <v>165</v>
      </c>
      <c r="C58" s="231" t="s">
        <v>166</v>
      </c>
      <c r="D58" s="233">
        <f>Recon!D58</f>
        <v>949032</v>
      </c>
      <c r="E58" s="233">
        <v>0</v>
      </c>
      <c r="F58" s="233">
        <f t="shared" si="3"/>
        <v>949032</v>
      </c>
      <c r="G58" s="233">
        <f>-SUMIF('All 531A Disbursements'!A:A,Recon!A:A,'All 531A Disbursements'!G:G)</f>
        <v>-633149.97000000009</v>
      </c>
      <c r="H58" s="233" t="str">
        <f t="shared" si="781"/>
        <v>6416344075</v>
      </c>
      <c r="I58" s="233">
        <f>SUMIF('All 531A Disbursements'!$F:$F,H58,'All 531A Disbursements'!$G:$G)</f>
        <v>0</v>
      </c>
      <c r="J58" s="233" t="str">
        <f t="shared" si="4"/>
        <v>6416344105</v>
      </c>
      <c r="K58" s="233">
        <f>SUMIF('All 531A Disbursements'!$F:$F,J58,'All 531A Disbursements'!$G:$G)</f>
        <v>0</v>
      </c>
      <c r="L58" s="233" t="str">
        <f t="shared" ref="L58" si="1388">$B58&amp;M$1</f>
        <v>6416344136</v>
      </c>
      <c r="M58" s="233">
        <f>SUMIF('All 531A Disbursements'!$F:$F,L58,'All 531A Disbursements'!$G:$G)</f>
        <v>0</v>
      </c>
      <c r="N58" s="233" t="str">
        <f t="shared" ref="N58" si="1389">$B58&amp;O$1</f>
        <v>6416344166</v>
      </c>
      <c r="O58" s="233">
        <f>SUMIF('All 531A Disbursements'!$F:$F,N58,'All 531A Disbursements'!$G:$G)</f>
        <v>85214.54</v>
      </c>
      <c r="P58" s="233" t="str">
        <f t="shared" ref="P58" si="1390">$B58&amp;Q$1</f>
        <v>6416344197</v>
      </c>
      <c r="Q58" s="233">
        <f>SUMIF('All 531A Disbursements'!$F:$F,P58,'All 531A Disbursements'!$G:$G)</f>
        <v>0</v>
      </c>
      <c r="R58" s="233" t="str">
        <f t="shared" ref="R58" si="1391">$B58&amp;S$1</f>
        <v>6416344228</v>
      </c>
      <c r="S58" s="233">
        <f>SUMIF('All 531A Disbursements'!$F:$F,R58,'All 531A Disbursements'!$G:$G)</f>
        <v>0</v>
      </c>
      <c r="T58" s="233" t="str">
        <f t="shared" ref="T58" si="1392">$B58&amp;U$1</f>
        <v>6416344256</v>
      </c>
      <c r="U58" s="233">
        <f>SUMIF('All 531A Disbursements'!$F:$F,T58,'All 531A Disbursements'!$G:$G)</f>
        <v>0</v>
      </c>
      <c r="V58" s="233" t="str">
        <f t="shared" ref="V58" si="1393">$B58&amp;W$1</f>
        <v>6416344287</v>
      </c>
      <c r="W58" s="233">
        <f>SUMIF('All 531A Disbursements'!$F:$F,V58,'All 531A Disbursements'!$G:$G)</f>
        <v>0</v>
      </c>
      <c r="X58" s="233" t="str">
        <f t="shared" ref="X58" si="1394">$B58&amp;Y$1</f>
        <v>6416344317</v>
      </c>
      <c r="Y58" s="233">
        <f>SUMIF('All 531A Disbursements'!$F:$F,X58,'All 531A Disbursements'!$G:$G)</f>
        <v>0</v>
      </c>
      <c r="Z58" s="233" t="str">
        <f t="shared" ref="Z58" si="1395">$B58&amp;AA$1</f>
        <v>6416344348</v>
      </c>
      <c r="AA58" s="233">
        <f>SUMIF('All 531A Disbursements'!$F:$F,Z58,'All 531A Disbursements'!$G:$G)</f>
        <v>0</v>
      </c>
      <c r="AB58" s="233" t="str">
        <f t="shared" ref="AB58" si="1396">$B58&amp;AC$1</f>
        <v>6416344378</v>
      </c>
      <c r="AC58" s="233">
        <f>SUMIF('All 531A Disbursements'!$F:$F,AB58,'All 531A Disbursements'!$G:$G)</f>
        <v>0</v>
      </c>
      <c r="AD58" s="233" t="str">
        <f t="shared" ref="AD58" si="1397">$B58&amp;AE$1</f>
        <v>6416344409</v>
      </c>
      <c r="AE58" s="233">
        <f>SUMIF('All 531A Disbursements'!$F:$F,AD58,'All 531A Disbursements'!$G:$G)</f>
        <v>0</v>
      </c>
      <c r="AF58" s="233" t="str">
        <f t="shared" ref="AF58" si="1398">$B58&amp;AG$1</f>
        <v>6416344440</v>
      </c>
      <c r="AG58" s="233">
        <f>SUMIF('All 531A Disbursements'!$F:$F,AF58,'All 531A Disbursements'!$G:$G)</f>
        <v>0</v>
      </c>
      <c r="AH58" s="233" t="str">
        <f t="shared" ref="AH58" si="1399">$B58&amp;AI$1</f>
        <v>6416344470</v>
      </c>
      <c r="AI58" s="233">
        <f>SUMIF('All 531A Disbursements'!$F:$F,AH58,'All 531A Disbursements'!$G:$G)</f>
        <v>0</v>
      </c>
      <c r="AJ58" s="233" t="str">
        <f t="shared" ref="AJ58" si="1400">$B58&amp;AK$1</f>
        <v>6416344501</v>
      </c>
      <c r="AK58" s="233">
        <f>SUMIF('All 531A Disbursements'!$F:$F,AJ58,'All 531A Disbursements'!$G:$G)</f>
        <v>0</v>
      </c>
      <c r="AL58" s="233" t="str">
        <f t="shared" ref="AL58:AN58" si="1401">$B58&amp;AM$1</f>
        <v>6416344531</v>
      </c>
      <c r="AM58" s="233">
        <f>SUMIF('All 531A Disbursements'!$F:$F,AL58,'All 531A Disbursements'!$G:$G)</f>
        <v>0</v>
      </c>
      <c r="AN58" s="233" t="str">
        <f t="shared" si="1401"/>
        <v>6416344562</v>
      </c>
      <c r="AO58" s="233">
        <f>SUMIF('All 531A Disbursements'!$F:$F,AN58,'All 531A Disbursements'!$G:$G)</f>
        <v>0</v>
      </c>
      <c r="AP58" s="233" t="str">
        <f t="shared" ref="AP58" si="1402">$B58&amp;AQ$1</f>
        <v>6416344593</v>
      </c>
      <c r="AQ58" s="233">
        <f>SUMIF('All 531A Disbursements'!$F:$F,AP58,'All 531A Disbursements'!$G:$G)</f>
        <v>0</v>
      </c>
      <c r="AR58" s="233" t="str">
        <f t="shared" ref="AR58" si="1403">$B58&amp;AS$1</f>
        <v>6416344621</v>
      </c>
      <c r="AS58" s="233">
        <f>SUMIF('All 531A Disbursements'!$F:$F,AR58,'All 531A Disbursements'!$G:$G)</f>
        <v>0</v>
      </c>
      <c r="AT58" s="233" t="str">
        <f t="shared" ref="AT58" si="1404">$B58&amp;AU$1</f>
        <v>6416344652</v>
      </c>
      <c r="AU58" s="233">
        <f>SUMIF('All 531A Disbursements'!$F:$F,AT58,'All 531A Disbursements'!$G:$G)</f>
        <v>547935.43000000005</v>
      </c>
      <c r="AV58" s="233" t="str">
        <f t="shared" ref="AV58" si="1405">$B58&amp;AW$1</f>
        <v>6416344682</v>
      </c>
      <c r="AW58" s="233">
        <f>SUMIF('All 531A Disbursements'!$F:$F,AV58,'All 531A Disbursements'!$G:$G)</f>
        <v>0</v>
      </c>
      <c r="AX58" s="233" t="str">
        <f t="shared" ref="AX58" si="1406">$B58&amp;AY$1</f>
        <v>6416344713</v>
      </c>
      <c r="AY58" s="233">
        <f>SUMIF('All 531A Disbursements'!$F:$F,AX58,'All 531A Disbursements'!$G:$G)</f>
        <v>0</v>
      </c>
      <c r="AZ58" s="233" t="str">
        <f t="shared" ref="AZ58" si="1407">$B58&amp;BA$1</f>
        <v>6416344743</v>
      </c>
      <c r="BA58" s="233">
        <f>SUMIF('All 531A Disbursements'!$F:$F,AZ58,'All 531A Disbursements'!$G:$G)</f>
        <v>0</v>
      </c>
      <c r="BB58" s="233" t="str">
        <f t="shared" ref="BB58" si="1408">$B58&amp;BC$1</f>
        <v>6416344774</v>
      </c>
      <c r="BC58" s="233">
        <f>SUMIF('All 531A Disbursements'!$F:$F,BB58,'All 531A Disbursements'!$G:$G)</f>
        <v>0</v>
      </c>
      <c r="BD58" s="233" t="str">
        <f t="shared" ref="BD58" si="1409">$B58&amp;BE$1</f>
        <v>6416344805</v>
      </c>
      <c r="BE58" s="233">
        <f>SUMIF('All 531A Disbursements'!$F:$F,BD58,'All 531A Disbursements'!$G:$G)</f>
        <v>0</v>
      </c>
      <c r="BF58" s="233" t="str">
        <f t="shared" ref="BF58" si="1410">$B58&amp;BG$1</f>
        <v>6416344835</v>
      </c>
      <c r="BG58" s="233">
        <f>SUMIF('All 531A Disbursements'!$F:$F,BF58,'All 531A Disbursements'!$G:$G)</f>
        <v>0</v>
      </c>
      <c r="BH58" s="233" t="str">
        <f t="shared" ref="BH58" si="1411">$B58&amp;BI$1</f>
        <v>6416344866</v>
      </c>
      <c r="BI58" s="233">
        <f>SUMIF('All 531A Disbursements'!$F:$F,BH58,'All 531A Disbursements'!$G:$G)</f>
        <v>0</v>
      </c>
      <c r="BJ58" s="233" t="str">
        <f t="shared" ref="BJ58" si="1412">$B58&amp;BK$1</f>
        <v>6416344896</v>
      </c>
      <c r="BK58" s="233">
        <f>SUMIF('All 531A Disbursements'!$F:$F,BJ58,'All 531A Disbursements'!$G:$G)</f>
        <v>0</v>
      </c>
      <c r="BL58" s="233">
        <f t="shared" si="807"/>
        <v>633149.97000000009</v>
      </c>
      <c r="BM58" s="233">
        <f t="shared" si="808"/>
        <v>315882.02999999991</v>
      </c>
      <c r="BN58" s="233">
        <f t="shared" si="809"/>
        <v>315882.02999999991</v>
      </c>
      <c r="BO58" s="222"/>
    </row>
    <row r="59" spans="1:67" x14ac:dyDescent="0.2">
      <c r="A59" s="227" t="s">
        <v>51</v>
      </c>
      <c r="B59" s="228" t="s">
        <v>167</v>
      </c>
      <c r="C59" s="227" t="s">
        <v>168</v>
      </c>
      <c r="D59" s="229">
        <f>Recon!D59</f>
        <v>730979</v>
      </c>
      <c r="E59" s="229">
        <v>0</v>
      </c>
      <c r="F59" s="229">
        <f t="shared" si="3"/>
        <v>730979</v>
      </c>
      <c r="G59" s="229">
        <f>-SUMIF('All 531A Disbursements'!A:A,Recon!A:A,'All 531A Disbursements'!G:G)</f>
        <v>-730979</v>
      </c>
      <c r="H59" s="229" t="str">
        <f t="shared" si="781"/>
        <v>6419344075</v>
      </c>
      <c r="I59" s="229">
        <f>SUMIF('All 531A Disbursements'!$F:$F,H59,'All 531A Disbursements'!$G:$G)</f>
        <v>0</v>
      </c>
      <c r="J59" s="229" t="str">
        <f t="shared" si="4"/>
        <v>6419344105</v>
      </c>
      <c r="K59" s="229">
        <f>SUMIF('All 531A Disbursements'!$F:$F,J59,'All 531A Disbursements'!$G:$G)</f>
        <v>0</v>
      </c>
      <c r="L59" s="229" t="str">
        <f t="shared" ref="L59" si="1413">$B59&amp;M$1</f>
        <v>6419344136</v>
      </c>
      <c r="M59" s="229">
        <f>SUMIF('All 531A Disbursements'!$F:$F,L59,'All 531A Disbursements'!$G:$G)</f>
        <v>0</v>
      </c>
      <c r="N59" s="229" t="str">
        <f t="shared" ref="N59" si="1414">$B59&amp;O$1</f>
        <v>6419344166</v>
      </c>
      <c r="O59" s="229">
        <f>SUMIF('All 531A Disbursements'!$F:$F,N59,'All 531A Disbursements'!$G:$G)</f>
        <v>0</v>
      </c>
      <c r="P59" s="229" t="str">
        <f t="shared" ref="P59" si="1415">$B59&amp;Q$1</f>
        <v>6419344197</v>
      </c>
      <c r="Q59" s="229">
        <f>SUMIF('All 531A Disbursements'!$F:$F,P59,'All 531A Disbursements'!$G:$G)</f>
        <v>0</v>
      </c>
      <c r="R59" s="229" t="str">
        <f t="shared" ref="R59" si="1416">$B59&amp;S$1</f>
        <v>6419344228</v>
      </c>
      <c r="S59" s="229">
        <f>SUMIF('All 531A Disbursements'!$F:$F,R59,'All 531A Disbursements'!$G:$G)</f>
        <v>0</v>
      </c>
      <c r="T59" s="229" t="str">
        <f t="shared" ref="T59" si="1417">$B59&amp;U$1</f>
        <v>6419344256</v>
      </c>
      <c r="U59" s="229">
        <f>SUMIF('All 531A Disbursements'!$F:$F,T59,'All 531A Disbursements'!$G:$G)</f>
        <v>49004</v>
      </c>
      <c r="V59" s="229" t="str">
        <f t="shared" ref="V59" si="1418">$B59&amp;W$1</f>
        <v>6419344287</v>
      </c>
      <c r="W59" s="229">
        <f>SUMIF('All 531A Disbursements'!$F:$F,V59,'All 531A Disbursements'!$G:$G)</f>
        <v>0</v>
      </c>
      <c r="X59" s="229" t="str">
        <f t="shared" ref="X59" si="1419">$B59&amp;Y$1</f>
        <v>6419344317</v>
      </c>
      <c r="Y59" s="229">
        <f>SUMIF('All 531A Disbursements'!$F:$F,X59,'All 531A Disbursements'!$G:$G)</f>
        <v>115971</v>
      </c>
      <c r="Z59" s="229" t="str">
        <f t="shared" ref="Z59" si="1420">$B59&amp;AA$1</f>
        <v>6419344348</v>
      </c>
      <c r="AA59" s="229">
        <f>SUMIF('All 531A Disbursements'!$F:$F,Z59,'All 531A Disbursements'!$G:$G)</f>
        <v>0</v>
      </c>
      <c r="AB59" s="229" t="str">
        <f t="shared" ref="AB59" si="1421">$B59&amp;AC$1</f>
        <v>6419344378</v>
      </c>
      <c r="AC59" s="229">
        <f>SUMIF('All 531A Disbursements'!$F:$F,AB59,'All 531A Disbursements'!$G:$G)</f>
        <v>94704</v>
      </c>
      <c r="AD59" s="229" t="str">
        <f t="shared" ref="AD59" si="1422">$B59&amp;AE$1</f>
        <v>6419344409</v>
      </c>
      <c r="AE59" s="229">
        <f>SUMIF('All 531A Disbursements'!$F:$F,AD59,'All 531A Disbursements'!$G:$G)</f>
        <v>50040</v>
      </c>
      <c r="AF59" s="229" t="str">
        <f t="shared" ref="AF59" si="1423">$B59&amp;AG$1</f>
        <v>6419344440</v>
      </c>
      <c r="AG59" s="229">
        <f>SUMIF('All 531A Disbursements'!$F:$F,AF59,'All 531A Disbursements'!$G:$G)</f>
        <v>0</v>
      </c>
      <c r="AH59" s="229" t="str">
        <f t="shared" ref="AH59" si="1424">$B59&amp;AI$1</f>
        <v>6419344470</v>
      </c>
      <c r="AI59" s="229">
        <f>SUMIF('All 531A Disbursements'!$F:$F,AH59,'All 531A Disbursements'!$G:$G)</f>
        <v>197942</v>
      </c>
      <c r="AJ59" s="229" t="str">
        <f t="shared" ref="AJ59" si="1425">$B59&amp;AK$1</f>
        <v>6419344501</v>
      </c>
      <c r="AK59" s="229">
        <f>SUMIF('All 531A Disbursements'!$F:$F,AJ59,'All 531A Disbursements'!$G:$G)</f>
        <v>0</v>
      </c>
      <c r="AL59" s="229" t="str">
        <f t="shared" ref="AL59:AN59" si="1426">$B59&amp;AM$1</f>
        <v>6419344531</v>
      </c>
      <c r="AM59" s="229">
        <f>SUMIF('All 531A Disbursements'!$F:$F,AL59,'All 531A Disbursements'!$G:$G)</f>
        <v>115382</v>
      </c>
      <c r="AN59" s="229" t="str">
        <f t="shared" si="1426"/>
        <v>6419344562</v>
      </c>
      <c r="AO59" s="229">
        <f>SUMIF('All 531A Disbursements'!$F:$F,AN59,'All 531A Disbursements'!$G:$G)</f>
        <v>107936</v>
      </c>
      <c r="AP59" s="229" t="str">
        <f t="shared" ref="AP59" si="1427">$B59&amp;AQ$1</f>
        <v>6419344593</v>
      </c>
      <c r="AQ59" s="229">
        <f>SUMIF('All 531A Disbursements'!$F:$F,AP59,'All 531A Disbursements'!$G:$G)</f>
        <v>0</v>
      </c>
      <c r="AR59" s="229" t="str">
        <f t="shared" ref="AR59" si="1428">$B59&amp;AS$1</f>
        <v>6419344621</v>
      </c>
      <c r="AS59" s="229">
        <f>SUMIF('All 531A Disbursements'!$F:$F,AR59,'All 531A Disbursements'!$G:$G)</f>
        <v>0</v>
      </c>
      <c r="AT59" s="229" t="str">
        <f t="shared" ref="AT59" si="1429">$B59&amp;AU$1</f>
        <v>6419344652</v>
      </c>
      <c r="AU59" s="229">
        <f>SUMIF('All 531A Disbursements'!$F:$F,AT59,'All 531A Disbursements'!$G:$G)</f>
        <v>0</v>
      </c>
      <c r="AV59" s="229" t="str">
        <f t="shared" ref="AV59" si="1430">$B59&amp;AW$1</f>
        <v>6419344682</v>
      </c>
      <c r="AW59" s="229">
        <f>SUMIF('All 531A Disbursements'!$F:$F,AV59,'All 531A Disbursements'!$G:$G)</f>
        <v>0</v>
      </c>
      <c r="AX59" s="229" t="str">
        <f t="shared" ref="AX59" si="1431">$B59&amp;AY$1</f>
        <v>6419344713</v>
      </c>
      <c r="AY59" s="229">
        <f>SUMIF('All 531A Disbursements'!$F:$F,AX59,'All 531A Disbursements'!$G:$G)</f>
        <v>0</v>
      </c>
      <c r="AZ59" s="229" t="str">
        <f t="shared" ref="AZ59" si="1432">$B59&amp;BA$1</f>
        <v>6419344743</v>
      </c>
      <c r="BA59" s="229">
        <f>SUMIF('All 531A Disbursements'!$F:$F,AZ59,'All 531A Disbursements'!$G:$G)</f>
        <v>0</v>
      </c>
      <c r="BB59" s="229" t="str">
        <f t="shared" ref="BB59" si="1433">$B59&amp;BC$1</f>
        <v>6419344774</v>
      </c>
      <c r="BC59" s="229">
        <f>SUMIF('All 531A Disbursements'!$F:$F,BB59,'All 531A Disbursements'!$G:$G)</f>
        <v>0</v>
      </c>
      <c r="BD59" s="229" t="str">
        <f t="shared" ref="BD59" si="1434">$B59&amp;BE$1</f>
        <v>6419344805</v>
      </c>
      <c r="BE59" s="229">
        <f>SUMIF('All 531A Disbursements'!$F:$F,BD59,'All 531A Disbursements'!$G:$G)</f>
        <v>0</v>
      </c>
      <c r="BF59" s="229" t="str">
        <f t="shared" ref="BF59" si="1435">$B59&amp;BG$1</f>
        <v>6419344835</v>
      </c>
      <c r="BG59" s="229">
        <f>SUMIF('All 531A Disbursements'!$F:$F,BF59,'All 531A Disbursements'!$G:$G)</f>
        <v>0</v>
      </c>
      <c r="BH59" s="229" t="str">
        <f t="shared" ref="BH59" si="1436">$B59&amp;BI$1</f>
        <v>6419344866</v>
      </c>
      <c r="BI59" s="229">
        <f>SUMIF('All 531A Disbursements'!$F:$F,BH59,'All 531A Disbursements'!$G:$G)</f>
        <v>0</v>
      </c>
      <c r="BJ59" s="229" t="str">
        <f t="shared" ref="BJ59" si="1437">$B59&amp;BK$1</f>
        <v>6419344896</v>
      </c>
      <c r="BK59" s="229">
        <f>SUMIF('All 531A Disbursements'!$F:$F,BJ59,'All 531A Disbursements'!$G:$G)</f>
        <v>0</v>
      </c>
      <c r="BL59" s="229">
        <f t="shared" si="807"/>
        <v>730979</v>
      </c>
      <c r="BM59" s="229">
        <f t="shared" si="808"/>
        <v>0</v>
      </c>
      <c r="BN59" s="230">
        <f t="shared" si="809"/>
        <v>0</v>
      </c>
    </row>
    <row r="60" spans="1:67" s="226" customFormat="1" x14ac:dyDescent="0.2">
      <c r="A60" s="231" t="s">
        <v>53</v>
      </c>
      <c r="B60" s="232" t="s">
        <v>169</v>
      </c>
      <c r="C60" s="231" t="s">
        <v>170</v>
      </c>
      <c r="D60" s="233">
        <f>Recon!D60</f>
        <v>323228</v>
      </c>
      <c r="E60" s="233">
        <v>0</v>
      </c>
      <c r="F60" s="233">
        <f t="shared" si="3"/>
        <v>323228</v>
      </c>
      <c r="G60" s="233">
        <f>-SUMIF('All 531A Disbursements'!A:A,Recon!A:A,'All 531A Disbursements'!G:G)</f>
        <v>-323228</v>
      </c>
      <c r="H60" s="233" t="str">
        <f t="shared" si="781"/>
        <v>6420044075</v>
      </c>
      <c r="I60" s="233">
        <f>SUMIF('All 531A Disbursements'!$F:$F,H60,'All 531A Disbursements'!$G:$G)</f>
        <v>0</v>
      </c>
      <c r="J60" s="233" t="str">
        <f t="shared" si="4"/>
        <v>6420044105</v>
      </c>
      <c r="K60" s="233">
        <f>SUMIF('All 531A Disbursements'!$F:$F,J60,'All 531A Disbursements'!$G:$G)</f>
        <v>0</v>
      </c>
      <c r="L60" s="233" t="str">
        <f t="shared" ref="L60" si="1438">$B60&amp;M$1</f>
        <v>6420044136</v>
      </c>
      <c r="M60" s="233">
        <f>SUMIF('All 531A Disbursements'!$F:$F,L60,'All 531A Disbursements'!$G:$G)</f>
        <v>0</v>
      </c>
      <c r="N60" s="233" t="str">
        <f t="shared" ref="N60" si="1439">$B60&amp;O$1</f>
        <v>6420044166</v>
      </c>
      <c r="O60" s="233">
        <f>SUMIF('All 531A Disbursements'!$F:$F,N60,'All 531A Disbursements'!$G:$G)</f>
        <v>0</v>
      </c>
      <c r="P60" s="233" t="str">
        <f t="shared" ref="P60" si="1440">$B60&amp;Q$1</f>
        <v>6420044197</v>
      </c>
      <c r="Q60" s="233">
        <f>SUMIF('All 531A Disbursements'!$F:$F,P60,'All 531A Disbursements'!$G:$G)</f>
        <v>0</v>
      </c>
      <c r="R60" s="233" t="str">
        <f t="shared" ref="R60" si="1441">$B60&amp;S$1</f>
        <v>6420044228</v>
      </c>
      <c r="S60" s="233">
        <f>SUMIF('All 531A Disbursements'!$F:$F,R60,'All 531A Disbursements'!$G:$G)</f>
        <v>150173.20000000001</v>
      </c>
      <c r="T60" s="233" t="str">
        <f t="shared" ref="T60" si="1442">$B60&amp;U$1</f>
        <v>6420044256</v>
      </c>
      <c r="U60" s="233">
        <f>SUMIF('All 531A Disbursements'!$F:$F,T60,'All 531A Disbursements'!$G:$G)</f>
        <v>53189.87</v>
      </c>
      <c r="V60" s="233" t="str">
        <f t="shared" ref="V60" si="1443">$B60&amp;W$1</f>
        <v>6420044287</v>
      </c>
      <c r="W60" s="233">
        <f>SUMIF('All 531A Disbursements'!$F:$F,V60,'All 531A Disbursements'!$G:$G)</f>
        <v>41872.370000000003</v>
      </c>
      <c r="X60" s="233" t="str">
        <f t="shared" ref="X60" si="1444">$B60&amp;Y$1</f>
        <v>6420044317</v>
      </c>
      <c r="Y60" s="233">
        <f>SUMIF('All 531A Disbursements'!$F:$F,X60,'All 531A Disbursements'!$G:$G)</f>
        <v>9433.39</v>
      </c>
      <c r="Z60" s="233" t="str">
        <f t="shared" ref="Z60" si="1445">$B60&amp;AA$1</f>
        <v>6420044348</v>
      </c>
      <c r="AA60" s="233">
        <f>SUMIF('All 531A Disbursements'!$F:$F,Z60,'All 531A Disbursements'!$G:$G)</f>
        <v>30820.48</v>
      </c>
      <c r="AB60" s="233" t="str">
        <f t="shared" ref="AB60" si="1446">$B60&amp;AC$1</f>
        <v>6420044378</v>
      </c>
      <c r="AC60" s="233">
        <f>SUMIF('All 531A Disbursements'!$F:$F,AB60,'All 531A Disbursements'!$G:$G)</f>
        <v>25098.99</v>
      </c>
      <c r="AD60" s="233" t="str">
        <f t="shared" ref="AD60" si="1447">$B60&amp;AE$1</f>
        <v>6420044409</v>
      </c>
      <c r="AE60" s="233">
        <f>SUMIF('All 531A Disbursements'!$F:$F,AD60,'All 531A Disbursements'!$G:$G)</f>
        <v>0</v>
      </c>
      <c r="AF60" s="233" t="str">
        <f t="shared" ref="AF60" si="1448">$B60&amp;AG$1</f>
        <v>6420044440</v>
      </c>
      <c r="AG60" s="233">
        <f>SUMIF('All 531A Disbursements'!$F:$F,AF60,'All 531A Disbursements'!$G:$G)</f>
        <v>0</v>
      </c>
      <c r="AH60" s="233" t="str">
        <f t="shared" ref="AH60" si="1449">$B60&amp;AI$1</f>
        <v>6420044470</v>
      </c>
      <c r="AI60" s="233">
        <f>SUMIF('All 531A Disbursements'!$F:$F,AH60,'All 531A Disbursements'!$G:$G)</f>
        <v>0</v>
      </c>
      <c r="AJ60" s="233" t="str">
        <f t="shared" ref="AJ60" si="1450">$B60&amp;AK$1</f>
        <v>6420044501</v>
      </c>
      <c r="AK60" s="233">
        <f>SUMIF('All 531A Disbursements'!$F:$F,AJ60,'All 531A Disbursements'!$G:$G)</f>
        <v>0</v>
      </c>
      <c r="AL60" s="233" t="str">
        <f t="shared" ref="AL60:AN60" si="1451">$B60&amp;AM$1</f>
        <v>6420044531</v>
      </c>
      <c r="AM60" s="233">
        <f>SUMIF('All 531A Disbursements'!$F:$F,AL60,'All 531A Disbursements'!$G:$G)</f>
        <v>0</v>
      </c>
      <c r="AN60" s="233" t="str">
        <f t="shared" si="1451"/>
        <v>6420044562</v>
      </c>
      <c r="AO60" s="233">
        <f>SUMIF('All 531A Disbursements'!$F:$F,AN60,'All 531A Disbursements'!$G:$G)</f>
        <v>0</v>
      </c>
      <c r="AP60" s="233" t="str">
        <f t="shared" ref="AP60" si="1452">$B60&amp;AQ$1</f>
        <v>6420044593</v>
      </c>
      <c r="AQ60" s="233">
        <f>SUMIF('All 531A Disbursements'!$F:$F,AP60,'All 531A Disbursements'!$G:$G)</f>
        <v>12639.7</v>
      </c>
      <c r="AR60" s="233" t="str">
        <f t="shared" ref="AR60" si="1453">$B60&amp;AS$1</f>
        <v>6420044621</v>
      </c>
      <c r="AS60" s="233">
        <f>SUMIF('All 531A Disbursements'!$F:$F,AR60,'All 531A Disbursements'!$G:$G)</f>
        <v>0</v>
      </c>
      <c r="AT60" s="233" t="str">
        <f t="shared" ref="AT60" si="1454">$B60&amp;AU$1</f>
        <v>6420044652</v>
      </c>
      <c r="AU60" s="233">
        <f>SUMIF('All 531A Disbursements'!$F:$F,AT60,'All 531A Disbursements'!$G:$G)</f>
        <v>0</v>
      </c>
      <c r="AV60" s="233" t="str">
        <f t="shared" ref="AV60" si="1455">$B60&amp;AW$1</f>
        <v>6420044682</v>
      </c>
      <c r="AW60" s="233">
        <f>SUMIF('All 531A Disbursements'!$F:$F,AV60,'All 531A Disbursements'!$G:$G)</f>
        <v>0</v>
      </c>
      <c r="AX60" s="233" t="str">
        <f t="shared" ref="AX60" si="1456">$B60&amp;AY$1</f>
        <v>6420044713</v>
      </c>
      <c r="AY60" s="233">
        <f>SUMIF('All 531A Disbursements'!$F:$F,AX60,'All 531A Disbursements'!$G:$G)</f>
        <v>0</v>
      </c>
      <c r="AZ60" s="233" t="str">
        <f t="shared" ref="AZ60" si="1457">$B60&amp;BA$1</f>
        <v>6420044743</v>
      </c>
      <c r="BA60" s="233">
        <f>SUMIF('All 531A Disbursements'!$F:$F,AZ60,'All 531A Disbursements'!$G:$G)</f>
        <v>0</v>
      </c>
      <c r="BB60" s="233" t="str">
        <f t="shared" ref="BB60" si="1458">$B60&amp;BC$1</f>
        <v>6420044774</v>
      </c>
      <c r="BC60" s="233">
        <f>SUMIF('All 531A Disbursements'!$F:$F,BB60,'All 531A Disbursements'!$G:$G)</f>
        <v>0</v>
      </c>
      <c r="BD60" s="233" t="str">
        <f t="shared" ref="BD60" si="1459">$B60&amp;BE$1</f>
        <v>6420044805</v>
      </c>
      <c r="BE60" s="233">
        <f>SUMIF('All 531A Disbursements'!$F:$F,BD60,'All 531A Disbursements'!$G:$G)</f>
        <v>0</v>
      </c>
      <c r="BF60" s="233" t="str">
        <f t="shared" ref="BF60" si="1460">$B60&amp;BG$1</f>
        <v>6420044835</v>
      </c>
      <c r="BG60" s="233">
        <f>SUMIF('All 531A Disbursements'!$F:$F,BF60,'All 531A Disbursements'!$G:$G)</f>
        <v>0</v>
      </c>
      <c r="BH60" s="233" t="str">
        <f t="shared" ref="BH60" si="1461">$B60&amp;BI$1</f>
        <v>6420044866</v>
      </c>
      <c r="BI60" s="233">
        <f>SUMIF('All 531A Disbursements'!$F:$F,BH60,'All 531A Disbursements'!$G:$G)</f>
        <v>0</v>
      </c>
      <c r="BJ60" s="233" t="str">
        <f t="shared" ref="BJ60" si="1462">$B60&amp;BK$1</f>
        <v>6420044896</v>
      </c>
      <c r="BK60" s="233">
        <f>SUMIF('All 531A Disbursements'!$F:$F,BJ60,'All 531A Disbursements'!$G:$G)</f>
        <v>0</v>
      </c>
      <c r="BL60" s="233">
        <f t="shared" si="807"/>
        <v>323228</v>
      </c>
      <c r="BM60" s="233">
        <f t="shared" si="808"/>
        <v>0</v>
      </c>
      <c r="BN60" s="233">
        <f t="shared" si="809"/>
        <v>0</v>
      </c>
      <c r="BO60" s="222"/>
    </row>
    <row r="61" spans="1:67" x14ac:dyDescent="0.2">
      <c r="A61" s="227" t="s">
        <v>12</v>
      </c>
      <c r="B61" s="228" t="s">
        <v>171</v>
      </c>
      <c r="C61" s="227" t="s">
        <v>172</v>
      </c>
      <c r="D61" s="229">
        <f>Recon!D61</f>
        <v>1586121</v>
      </c>
      <c r="E61" s="229">
        <v>0</v>
      </c>
      <c r="F61" s="229">
        <f t="shared" si="3"/>
        <v>1586121</v>
      </c>
      <c r="G61" s="229">
        <f>-SUMIF('All 531A Disbursements'!A:A,Recon!A:A,'All 531A Disbursements'!G:G)</f>
        <v>-1586121</v>
      </c>
      <c r="H61" s="229" t="str">
        <f t="shared" si="781"/>
        <v>6420344075</v>
      </c>
      <c r="I61" s="229">
        <f>SUMIF('All 531A Disbursements'!$F:$F,H61,'All 531A Disbursements'!$G:$G)</f>
        <v>27534</v>
      </c>
      <c r="J61" s="229" t="str">
        <f t="shared" si="4"/>
        <v>6420344105</v>
      </c>
      <c r="K61" s="229">
        <f>SUMIF('All 531A Disbursements'!$F:$F,J61,'All 531A Disbursements'!$G:$G)</f>
        <v>126520</v>
      </c>
      <c r="L61" s="229" t="str">
        <f t="shared" ref="L61" si="1463">$B61&amp;M$1</f>
        <v>6420344136</v>
      </c>
      <c r="M61" s="229">
        <f>SUMIF('All 531A Disbursements'!$F:$F,L61,'All 531A Disbursements'!$G:$G)</f>
        <v>124944</v>
      </c>
      <c r="N61" s="229" t="str">
        <f t="shared" ref="N61" si="1464">$B61&amp;O$1</f>
        <v>6420344166</v>
      </c>
      <c r="O61" s="229">
        <f>SUMIF('All 531A Disbursements'!$F:$F,N61,'All 531A Disbursements'!$G:$G)</f>
        <v>125139</v>
      </c>
      <c r="P61" s="229" t="str">
        <f t="shared" ref="P61" si="1465">$B61&amp;Q$1</f>
        <v>6420344197</v>
      </c>
      <c r="Q61" s="229">
        <f>SUMIF('All 531A Disbursements'!$F:$F,P61,'All 531A Disbursements'!$G:$G)</f>
        <v>0</v>
      </c>
      <c r="R61" s="229" t="str">
        <f t="shared" ref="R61" si="1466">$B61&amp;S$1</f>
        <v>6420344228</v>
      </c>
      <c r="S61" s="229">
        <f>SUMIF('All 531A Disbursements'!$F:$F,R61,'All 531A Disbursements'!$G:$G)</f>
        <v>287885</v>
      </c>
      <c r="T61" s="229" t="str">
        <f t="shared" ref="T61" si="1467">$B61&amp;U$1</f>
        <v>6420344256</v>
      </c>
      <c r="U61" s="229">
        <f>SUMIF('All 531A Disbursements'!$F:$F,T61,'All 531A Disbursements'!$G:$G)</f>
        <v>125316</v>
      </c>
      <c r="V61" s="229" t="str">
        <f t="shared" ref="V61" si="1468">$B61&amp;W$1</f>
        <v>6420344287</v>
      </c>
      <c r="W61" s="229">
        <f>SUMIF('All 531A Disbursements'!$F:$F,V61,'All 531A Disbursements'!$G:$G)</f>
        <v>124970</v>
      </c>
      <c r="X61" s="229" t="str">
        <f t="shared" ref="X61" si="1469">$B61&amp;Y$1</f>
        <v>6420344317</v>
      </c>
      <c r="Y61" s="229">
        <f>SUMIF('All 531A Disbursements'!$F:$F,X61,'All 531A Disbursements'!$G:$G)</f>
        <v>129394</v>
      </c>
      <c r="Z61" s="229" t="str">
        <f t="shared" ref="Z61" si="1470">$B61&amp;AA$1</f>
        <v>6420344348</v>
      </c>
      <c r="AA61" s="229">
        <f>SUMIF('All 531A Disbursements'!$F:$F,Z61,'All 531A Disbursements'!$G:$G)</f>
        <v>167878</v>
      </c>
      <c r="AB61" s="229" t="str">
        <f t="shared" ref="AB61" si="1471">$B61&amp;AC$1</f>
        <v>6420344378</v>
      </c>
      <c r="AC61" s="229">
        <f>SUMIF('All 531A Disbursements'!$F:$F,AB61,'All 531A Disbursements'!$G:$G)</f>
        <v>125335</v>
      </c>
      <c r="AD61" s="229" t="str">
        <f t="shared" ref="AD61" si="1472">$B61&amp;AE$1</f>
        <v>6420344409</v>
      </c>
      <c r="AE61" s="229">
        <f>SUMIF('All 531A Disbursements'!$F:$F,AD61,'All 531A Disbursements'!$G:$G)</f>
        <v>115107</v>
      </c>
      <c r="AF61" s="229" t="str">
        <f t="shared" ref="AF61" si="1473">$B61&amp;AG$1</f>
        <v>6420344440</v>
      </c>
      <c r="AG61" s="229">
        <f>SUMIF('All 531A Disbursements'!$F:$F,AF61,'All 531A Disbursements'!$G:$G)</f>
        <v>106099</v>
      </c>
      <c r="AH61" s="229" t="str">
        <f t="shared" ref="AH61" si="1474">$B61&amp;AI$1</f>
        <v>6420344470</v>
      </c>
      <c r="AI61" s="229">
        <f>SUMIF('All 531A Disbursements'!$F:$F,AH61,'All 531A Disbursements'!$G:$G)</f>
        <v>0</v>
      </c>
      <c r="AJ61" s="229" t="str">
        <f t="shared" ref="AJ61" si="1475">$B61&amp;AK$1</f>
        <v>6420344501</v>
      </c>
      <c r="AK61" s="229">
        <f>SUMIF('All 531A Disbursements'!$F:$F,AJ61,'All 531A Disbursements'!$G:$G)</f>
        <v>0</v>
      </c>
      <c r="AL61" s="229" t="str">
        <f t="shared" ref="AL61:AN61" si="1476">$B61&amp;AM$1</f>
        <v>6420344531</v>
      </c>
      <c r="AM61" s="229">
        <f>SUMIF('All 531A Disbursements'!$F:$F,AL61,'All 531A Disbursements'!$G:$G)</f>
        <v>0</v>
      </c>
      <c r="AN61" s="229" t="str">
        <f t="shared" si="1476"/>
        <v>6420344562</v>
      </c>
      <c r="AO61" s="229">
        <f>SUMIF('All 531A Disbursements'!$F:$F,AN61,'All 531A Disbursements'!$G:$G)</f>
        <v>0</v>
      </c>
      <c r="AP61" s="229" t="str">
        <f t="shared" ref="AP61" si="1477">$B61&amp;AQ$1</f>
        <v>6420344593</v>
      </c>
      <c r="AQ61" s="229">
        <f>SUMIF('All 531A Disbursements'!$F:$F,AP61,'All 531A Disbursements'!$G:$G)</f>
        <v>0</v>
      </c>
      <c r="AR61" s="229" t="str">
        <f t="shared" ref="AR61" si="1478">$B61&amp;AS$1</f>
        <v>6420344621</v>
      </c>
      <c r="AS61" s="229">
        <f>SUMIF('All 531A Disbursements'!$F:$F,AR61,'All 531A Disbursements'!$G:$G)</f>
        <v>0</v>
      </c>
      <c r="AT61" s="229" t="str">
        <f t="shared" ref="AT61" si="1479">$B61&amp;AU$1</f>
        <v>6420344652</v>
      </c>
      <c r="AU61" s="229">
        <f>SUMIF('All 531A Disbursements'!$F:$F,AT61,'All 531A Disbursements'!$G:$G)</f>
        <v>0</v>
      </c>
      <c r="AV61" s="229" t="str">
        <f t="shared" ref="AV61" si="1480">$B61&amp;AW$1</f>
        <v>6420344682</v>
      </c>
      <c r="AW61" s="229">
        <f>SUMIF('All 531A Disbursements'!$F:$F,AV61,'All 531A Disbursements'!$G:$G)</f>
        <v>0</v>
      </c>
      <c r="AX61" s="229" t="str">
        <f t="shared" ref="AX61" si="1481">$B61&amp;AY$1</f>
        <v>6420344713</v>
      </c>
      <c r="AY61" s="229">
        <f>SUMIF('All 531A Disbursements'!$F:$F,AX61,'All 531A Disbursements'!$G:$G)</f>
        <v>0</v>
      </c>
      <c r="AZ61" s="229" t="str">
        <f t="shared" ref="AZ61" si="1482">$B61&amp;BA$1</f>
        <v>6420344743</v>
      </c>
      <c r="BA61" s="229">
        <f>SUMIF('All 531A Disbursements'!$F:$F,AZ61,'All 531A Disbursements'!$G:$G)</f>
        <v>0</v>
      </c>
      <c r="BB61" s="229" t="str">
        <f t="shared" ref="BB61" si="1483">$B61&amp;BC$1</f>
        <v>6420344774</v>
      </c>
      <c r="BC61" s="229">
        <f>SUMIF('All 531A Disbursements'!$F:$F,BB61,'All 531A Disbursements'!$G:$G)</f>
        <v>0</v>
      </c>
      <c r="BD61" s="229" t="str">
        <f t="shared" ref="BD61" si="1484">$B61&amp;BE$1</f>
        <v>6420344805</v>
      </c>
      <c r="BE61" s="229">
        <f>SUMIF('All 531A Disbursements'!$F:$F,BD61,'All 531A Disbursements'!$G:$G)</f>
        <v>0</v>
      </c>
      <c r="BF61" s="229" t="str">
        <f t="shared" ref="BF61" si="1485">$B61&amp;BG$1</f>
        <v>6420344835</v>
      </c>
      <c r="BG61" s="229">
        <f>SUMIF('All 531A Disbursements'!$F:$F,BF61,'All 531A Disbursements'!$G:$G)</f>
        <v>0</v>
      </c>
      <c r="BH61" s="229" t="str">
        <f t="shared" ref="BH61" si="1486">$B61&amp;BI$1</f>
        <v>6420344866</v>
      </c>
      <c r="BI61" s="229">
        <f>SUMIF('All 531A Disbursements'!$F:$F,BH61,'All 531A Disbursements'!$G:$G)</f>
        <v>0</v>
      </c>
      <c r="BJ61" s="229" t="str">
        <f t="shared" ref="BJ61" si="1487">$B61&amp;BK$1</f>
        <v>6420344896</v>
      </c>
      <c r="BK61" s="229">
        <f>SUMIF('All 531A Disbursements'!$F:$F,BJ61,'All 531A Disbursements'!$G:$G)</f>
        <v>0</v>
      </c>
      <c r="BL61" s="229">
        <f t="shared" si="807"/>
        <v>1586121</v>
      </c>
      <c r="BM61" s="229">
        <f t="shared" si="808"/>
        <v>0</v>
      </c>
      <c r="BN61" s="230">
        <f t="shared" si="809"/>
        <v>0</v>
      </c>
    </row>
    <row r="62" spans="1:67" s="226" customFormat="1" x14ac:dyDescent="0.2">
      <c r="A62" s="231" t="s">
        <v>54</v>
      </c>
      <c r="B62" s="232" t="s">
        <v>173</v>
      </c>
      <c r="C62" s="231" t="s">
        <v>174</v>
      </c>
      <c r="D62" s="233">
        <f>Recon!D62</f>
        <v>811690</v>
      </c>
      <c r="E62" s="233">
        <v>0</v>
      </c>
      <c r="F62" s="233">
        <f t="shared" si="3"/>
        <v>811690</v>
      </c>
      <c r="G62" s="233">
        <f>-SUMIF('All 531A Disbursements'!A:A,Recon!A:A,'All 531A Disbursements'!G:G)</f>
        <v>-811690</v>
      </c>
      <c r="H62" s="233" t="str">
        <f t="shared" si="781"/>
        <v>6420544075</v>
      </c>
      <c r="I62" s="233">
        <f>SUMIF('All 531A Disbursements'!$F:$F,H62,'All 531A Disbursements'!$G:$G)</f>
        <v>0</v>
      </c>
      <c r="J62" s="233" t="str">
        <f t="shared" si="4"/>
        <v>6420544105</v>
      </c>
      <c r="K62" s="233">
        <f>SUMIF('All 531A Disbursements'!$F:$F,J62,'All 531A Disbursements'!$G:$G)</f>
        <v>0</v>
      </c>
      <c r="L62" s="233" t="str">
        <f t="shared" ref="L62" si="1488">$B62&amp;M$1</f>
        <v>6420544136</v>
      </c>
      <c r="M62" s="233">
        <f>SUMIF('All 531A Disbursements'!$F:$F,L62,'All 531A Disbursements'!$G:$G)</f>
        <v>0</v>
      </c>
      <c r="N62" s="233" t="str">
        <f t="shared" ref="N62" si="1489">$B62&amp;O$1</f>
        <v>6420544166</v>
      </c>
      <c r="O62" s="233">
        <f>SUMIF('All 531A Disbursements'!$F:$F,N62,'All 531A Disbursements'!$G:$G)</f>
        <v>0</v>
      </c>
      <c r="P62" s="233" t="str">
        <f t="shared" ref="P62" si="1490">$B62&amp;Q$1</f>
        <v>6420544197</v>
      </c>
      <c r="Q62" s="233">
        <f>SUMIF('All 531A Disbursements'!$F:$F,P62,'All 531A Disbursements'!$G:$G)</f>
        <v>0</v>
      </c>
      <c r="R62" s="233" t="str">
        <f t="shared" ref="R62" si="1491">$B62&amp;S$1</f>
        <v>6420544228</v>
      </c>
      <c r="S62" s="233">
        <f>SUMIF('All 531A Disbursements'!$F:$F,R62,'All 531A Disbursements'!$G:$G)</f>
        <v>0</v>
      </c>
      <c r="T62" s="233" t="str">
        <f t="shared" ref="T62" si="1492">$B62&amp;U$1</f>
        <v>6420544256</v>
      </c>
      <c r="U62" s="233">
        <f>SUMIF('All 531A Disbursements'!$F:$F,T62,'All 531A Disbursements'!$G:$G)</f>
        <v>587714</v>
      </c>
      <c r="V62" s="233" t="str">
        <f t="shared" ref="V62" si="1493">$B62&amp;W$1</f>
        <v>6420544287</v>
      </c>
      <c r="W62" s="233">
        <f>SUMIF('All 531A Disbursements'!$F:$F,V62,'All 531A Disbursements'!$G:$G)</f>
        <v>0</v>
      </c>
      <c r="X62" s="233" t="str">
        <f t="shared" ref="X62" si="1494">$B62&amp;Y$1</f>
        <v>6420544317</v>
      </c>
      <c r="Y62" s="233">
        <f>SUMIF('All 531A Disbursements'!$F:$F,X62,'All 531A Disbursements'!$G:$G)</f>
        <v>0</v>
      </c>
      <c r="Z62" s="233" t="str">
        <f t="shared" ref="Z62" si="1495">$B62&amp;AA$1</f>
        <v>6420544348</v>
      </c>
      <c r="AA62" s="233">
        <f>SUMIF('All 531A Disbursements'!$F:$F,Z62,'All 531A Disbursements'!$G:$G)</f>
        <v>223976</v>
      </c>
      <c r="AB62" s="233" t="str">
        <f t="shared" ref="AB62" si="1496">$B62&amp;AC$1</f>
        <v>6420544378</v>
      </c>
      <c r="AC62" s="233">
        <f>SUMIF('All 531A Disbursements'!$F:$F,AB62,'All 531A Disbursements'!$G:$G)</f>
        <v>0</v>
      </c>
      <c r="AD62" s="233" t="str">
        <f t="shared" ref="AD62" si="1497">$B62&amp;AE$1</f>
        <v>6420544409</v>
      </c>
      <c r="AE62" s="233">
        <f>SUMIF('All 531A Disbursements'!$F:$F,AD62,'All 531A Disbursements'!$G:$G)</f>
        <v>0</v>
      </c>
      <c r="AF62" s="233" t="str">
        <f t="shared" ref="AF62" si="1498">$B62&amp;AG$1</f>
        <v>6420544440</v>
      </c>
      <c r="AG62" s="233">
        <f>SUMIF('All 531A Disbursements'!$F:$F,AF62,'All 531A Disbursements'!$G:$G)</f>
        <v>0</v>
      </c>
      <c r="AH62" s="233" t="str">
        <f t="shared" ref="AH62" si="1499">$B62&amp;AI$1</f>
        <v>6420544470</v>
      </c>
      <c r="AI62" s="233">
        <f>SUMIF('All 531A Disbursements'!$F:$F,AH62,'All 531A Disbursements'!$G:$G)</f>
        <v>0</v>
      </c>
      <c r="AJ62" s="233" t="str">
        <f t="shared" ref="AJ62" si="1500">$B62&amp;AK$1</f>
        <v>6420544501</v>
      </c>
      <c r="AK62" s="233">
        <f>SUMIF('All 531A Disbursements'!$F:$F,AJ62,'All 531A Disbursements'!$G:$G)</f>
        <v>0</v>
      </c>
      <c r="AL62" s="233" t="str">
        <f t="shared" ref="AL62:AN62" si="1501">$B62&amp;AM$1</f>
        <v>6420544531</v>
      </c>
      <c r="AM62" s="233">
        <f>SUMIF('All 531A Disbursements'!$F:$F,AL62,'All 531A Disbursements'!$G:$G)</f>
        <v>0</v>
      </c>
      <c r="AN62" s="233" t="str">
        <f t="shared" si="1501"/>
        <v>6420544562</v>
      </c>
      <c r="AO62" s="233">
        <f>SUMIF('All 531A Disbursements'!$F:$F,AN62,'All 531A Disbursements'!$G:$G)</f>
        <v>0</v>
      </c>
      <c r="AP62" s="233" t="str">
        <f t="shared" ref="AP62" si="1502">$B62&amp;AQ$1</f>
        <v>6420544593</v>
      </c>
      <c r="AQ62" s="233">
        <f>SUMIF('All 531A Disbursements'!$F:$F,AP62,'All 531A Disbursements'!$G:$G)</f>
        <v>0</v>
      </c>
      <c r="AR62" s="233" t="str">
        <f t="shared" ref="AR62" si="1503">$B62&amp;AS$1</f>
        <v>6420544621</v>
      </c>
      <c r="AS62" s="233">
        <f>SUMIF('All 531A Disbursements'!$F:$F,AR62,'All 531A Disbursements'!$G:$G)</f>
        <v>0</v>
      </c>
      <c r="AT62" s="233" t="str">
        <f t="shared" ref="AT62" si="1504">$B62&amp;AU$1</f>
        <v>6420544652</v>
      </c>
      <c r="AU62" s="233">
        <f>SUMIF('All 531A Disbursements'!$F:$F,AT62,'All 531A Disbursements'!$G:$G)</f>
        <v>0</v>
      </c>
      <c r="AV62" s="233" t="str">
        <f t="shared" ref="AV62" si="1505">$B62&amp;AW$1</f>
        <v>6420544682</v>
      </c>
      <c r="AW62" s="233">
        <f>SUMIF('All 531A Disbursements'!$F:$F,AV62,'All 531A Disbursements'!$G:$G)</f>
        <v>0</v>
      </c>
      <c r="AX62" s="233" t="str">
        <f t="shared" ref="AX62" si="1506">$B62&amp;AY$1</f>
        <v>6420544713</v>
      </c>
      <c r="AY62" s="233">
        <f>SUMIF('All 531A Disbursements'!$F:$F,AX62,'All 531A Disbursements'!$G:$G)</f>
        <v>0</v>
      </c>
      <c r="AZ62" s="233" t="str">
        <f t="shared" ref="AZ62" si="1507">$B62&amp;BA$1</f>
        <v>6420544743</v>
      </c>
      <c r="BA62" s="233">
        <f>SUMIF('All 531A Disbursements'!$F:$F,AZ62,'All 531A Disbursements'!$G:$G)</f>
        <v>0</v>
      </c>
      <c r="BB62" s="233" t="str">
        <f t="shared" ref="BB62" si="1508">$B62&amp;BC$1</f>
        <v>6420544774</v>
      </c>
      <c r="BC62" s="233">
        <f>SUMIF('All 531A Disbursements'!$F:$F,BB62,'All 531A Disbursements'!$G:$G)</f>
        <v>0</v>
      </c>
      <c r="BD62" s="233" t="str">
        <f t="shared" ref="BD62" si="1509">$B62&amp;BE$1</f>
        <v>6420544805</v>
      </c>
      <c r="BE62" s="233">
        <f>SUMIF('All 531A Disbursements'!$F:$F,BD62,'All 531A Disbursements'!$G:$G)</f>
        <v>0</v>
      </c>
      <c r="BF62" s="233" t="str">
        <f t="shared" ref="BF62" si="1510">$B62&amp;BG$1</f>
        <v>6420544835</v>
      </c>
      <c r="BG62" s="233">
        <f>SUMIF('All 531A Disbursements'!$F:$F,BF62,'All 531A Disbursements'!$G:$G)</f>
        <v>0</v>
      </c>
      <c r="BH62" s="233" t="str">
        <f t="shared" ref="BH62" si="1511">$B62&amp;BI$1</f>
        <v>6420544866</v>
      </c>
      <c r="BI62" s="233">
        <f>SUMIF('All 531A Disbursements'!$F:$F,BH62,'All 531A Disbursements'!$G:$G)</f>
        <v>0</v>
      </c>
      <c r="BJ62" s="233" t="str">
        <f t="shared" ref="BJ62" si="1512">$B62&amp;BK$1</f>
        <v>6420544896</v>
      </c>
      <c r="BK62" s="233">
        <f>SUMIF('All 531A Disbursements'!$F:$F,BJ62,'All 531A Disbursements'!$G:$G)</f>
        <v>0</v>
      </c>
      <c r="BL62" s="233">
        <f t="shared" si="807"/>
        <v>811690</v>
      </c>
      <c r="BM62" s="233">
        <f t="shared" si="808"/>
        <v>0</v>
      </c>
      <c r="BN62" s="233">
        <f t="shared" si="809"/>
        <v>0</v>
      </c>
      <c r="BO62" s="222"/>
    </row>
    <row r="63" spans="1:67" x14ac:dyDescent="0.2">
      <c r="A63" s="227" t="s">
        <v>44</v>
      </c>
      <c r="B63" s="228" t="s">
        <v>175</v>
      </c>
      <c r="C63" s="227" t="s">
        <v>176</v>
      </c>
      <c r="D63" s="229">
        <f>Recon!D63</f>
        <v>249287</v>
      </c>
      <c r="E63" s="229">
        <v>0</v>
      </c>
      <c r="F63" s="229">
        <f t="shared" si="3"/>
        <v>249287</v>
      </c>
      <c r="G63" s="229">
        <f>-SUMIF('All 531A Disbursements'!A:A,Recon!A:A,'All 531A Disbursements'!G:G)</f>
        <v>-249287</v>
      </c>
      <c r="H63" s="229" t="str">
        <f t="shared" si="781"/>
        <v>6421344075</v>
      </c>
      <c r="I63" s="229">
        <f>SUMIF('All 531A Disbursements'!$F:$F,H63,'All 531A Disbursements'!$G:$G)</f>
        <v>0</v>
      </c>
      <c r="J63" s="229" t="str">
        <f t="shared" si="4"/>
        <v>6421344105</v>
      </c>
      <c r="K63" s="229">
        <f>SUMIF('All 531A Disbursements'!$F:$F,J63,'All 531A Disbursements'!$G:$G)</f>
        <v>0</v>
      </c>
      <c r="L63" s="229" t="str">
        <f t="shared" ref="L63" si="1513">$B63&amp;M$1</f>
        <v>6421344136</v>
      </c>
      <c r="M63" s="229">
        <f>SUMIF('All 531A Disbursements'!$F:$F,L63,'All 531A Disbursements'!$G:$G)</f>
        <v>0</v>
      </c>
      <c r="N63" s="229" t="str">
        <f t="shared" ref="N63" si="1514">$B63&amp;O$1</f>
        <v>6421344166</v>
      </c>
      <c r="O63" s="229">
        <f>SUMIF('All 531A Disbursements'!$F:$F,N63,'All 531A Disbursements'!$G:$G)</f>
        <v>0</v>
      </c>
      <c r="P63" s="229" t="str">
        <f t="shared" ref="P63" si="1515">$B63&amp;Q$1</f>
        <v>6421344197</v>
      </c>
      <c r="Q63" s="229">
        <f>SUMIF('All 531A Disbursements'!$F:$F,P63,'All 531A Disbursements'!$G:$G)</f>
        <v>0</v>
      </c>
      <c r="R63" s="229" t="str">
        <f t="shared" ref="R63" si="1516">$B63&amp;S$1</f>
        <v>6421344228</v>
      </c>
      <c r="S63" s="229">
        <f>SUMIF('All 531A Disbursements'!$F:$F,R63,'All 531A Disbursements'!$G:$G)</f>
        <v>0</v>
      </c>
      <c r="T63" s="229" t="str">
        <f t="shared" ref="T63" si="1517">$B63&amp;U$1</f>
        <v>6421344256</v>
      </c>
      <c r="U63" s="229">
        <f>SUMIF('All 531A Disbursements'!$F:$F,T63,'All 531A Disbursements'!$G:$G)</f>
        <v>0</v>
      </c>
      <c r="V63" s="229" t="str">
        <f t="shared" ref="V63" si="1518">$B63&amp;W$1</f>
        <v>6421344287</v>
      </c>
      <c r="W63" s="229">
        <f>SUMIF('All 531A Disbursements'!$F:$F,V63,'All 531A Disbursements'!$G:$G)</f>
        <v>0</v>
      </c>
      <c r="X63" s="229" t="str">
        <f t="shared" ref="X63" si="1519">$B63&amp;Y$1</f>
        <v>6421344317</v>
      </c>
      <c r="Y63" s="229">
        <f>SUMIF('All 531A Disbursements'!$F:$F,X63,'All 531A Disbursements'!$G:$G)</f>
        <v>0</v>
      </c>
      <c r="Z63" s="229" t="str">
        <f t="shared" ref="Z63" si="1520">$B63&amp;AA$1</f>
        <v>6421344348</v>
      </c>
      <c r="AA63" s="229">
        <f>SUMIF('All 531A Disbursements'!$F:$F,Z63,'All 531A Disbursements'!$G:$G)</f>
        <v>0</v>
      </c>
      <c r="AB63" s="229" t="str">
        <f t="shared" ref="AB63" si="1521">$B63&amp;AC$1</f>
        <v>6421344378</v>
      </c>
      <c r="AC63" s="229">
        <f>SUMIF('All 531A Disbursements'!$F:$F,AB63,'All 531A Disbursements'!$G:$G)</f>
        <v>125061.65</v>
      </c>
      <c r="AD63" s="229" t="str">
        <f t="shared" ref="AD63" si="1522">$B63&amp;AE$1</f>
        <v>6421344409</v>
      </c>
      <c r="AE63" s="229">
        <f>SUMIF('All 531A Disbursements'!$F:$F,AD63,'All 531A Disbursements'!$G:$G)</f>
        <v>0</v>
      </c>
      <c r="AF63" s="229" t="str">
        <f t="shared" ref="AF63" si="1523">$B63&amp;AG$1</f>
        <v>6421344440</v>
      </c>
      <c r="AG63" s="229">
        <f>SUMIF('All 531A Disbursements'!$F:$F,AF63,'All 531A Disbursements'!$G:$G)</f>
        <v>0</v>
      </c>
      <c r="AH63" s="229" t="str">
        <f t="shared" ref="AH63" si="1524">$B63&amp;AI$1</f>
        <v>6421344470</v>
      </c>
      <c r="AI63" s="229">
        <f>SUMIF('All 531A Disbursements'!$F:$F,AH63,'All 531A Disbursements'!$G:$G)</f>
        <v>0</v>
      </c>
      <c r="AJ63" s="229" t="str">
        <f t="shared" ref="AJ63" si="1525">$B63&amp;AK$1</f>
        <v>6421344501</v>
      </c>
      <c r="AK63" s="229">
        <f>SUMIF('All 531A Disbursements'!$F:$F,AJ63,'All 531A Disbursements'!$G:$G)</f>
        <v>0</v>
      </c>
      <c r="AL63" s="229" t="str">
        <f t="shared" ref="AL63:AN63" si="1526">$B63&amp;AM$1</f>
        <v>6421344531</v>
      </c>
      <c r="AM63" s="229">
        <f>SUMIF('All 531A Disbursements'!$F:$F,AL63,'All 531A Disbursements'!$G:$G)</f>
        <v>0</v>
      </c>
      <c r="AN63" s="229" t="str">
        <f t="shared" si="1526"/>
        <v>6421344562</v>
      </c>
      <c r="AO63" s="229">
        <f>SUMIF('All 531A Disbursements'!$F:$F,AN63,'All 531A Disbursements'!$G:$G)</f>
        <v>7555.35</v>
      </c>
      <c r="AP63" s="229" t="str">
        <f t="shared" ref="AP63" si="1527">$B63&amp;AQ$1</f>
        <v>6421344593</v>
      </c>
      <c r="AQ63" s="229">
        <f>SUMIF('All 531A Disbursements'!$F:$F,AP63,'All 531A Disbursements'!$G:$G)</f>
        <v>0</v>
      </c>
      <c r="AR63" s="229" t="str">
        <f t="shared" ref="AR63" si="1528">$B63&amp;AS$1</f>
        <v>6421344621</v>
      </c>
      <c r="AS63" s="229">
        <f>SUMIF('All 531A Disbursements'!$F:$F,AR63,'All 531A Disbursements'!$G:$G)</f>
        <v>0</v>
      </c>
      <c r="AT63" s="229" t="str">
        <f t="shared" ref="AT63" si="1529">$B63&amp;AU$1</f>
        <v>6421344652</v>
      </c>
      <c r="AU63" s="229">
        <f>SUMIF('All 531A Disbursements'!$F:$F,AT63,'All 531A Disbursements'!$G:$G)</f>
        <v>0</v>
      </c>
      <c r="AV63" s="229" t="str">
        <f t="shared" ref="AV63" si="1530">$B63&amp;AW$1</f>
        <v>6421344682</v>
      </c>
      <c r="AW63" s="229">
        <f>SUMIF('All 531A Disbursements'!$F:$F,AV63,'All 531A Disbursements'!$G:$G)</f>
        <v>116670</v>
      </c>
      <c r="AX63" s="229" t="str">
        <f t="shared" ref="AX63" si="1531">$B63&amp;AY$1</f>
        <v>6421344713</v>
      </c>
      <c r="AY63" s="229">
        <f>SUMIF('All 531A Disbursements'!$F:$F,AX63,'All 531A Disbursements'!$G:$G)</f>
        <v>0</v>
      </c>
      <c r="AZ63" s="229" t="str">
        <f t="shared" ref="AZ63" si="1532">$B63&amp;BA$1</f>
        <v>6421344743</v>
      </c>
      <c r="BA63" s="229">
        <f>SUMIF('All 531A Disbursements'!$F:$F,AZ63,'All 531A Disbursements'!$G:$G)</f>
        <v>0</v>
      </c>
      <c r="BB63" s="229" t="str">
        <f t="shared" ref="BB63" si="1533">$B63&amp;BC$1</f>
        <v>6421344774</v>
      </c>
      <c r="BC63" s="229">
        <f>SUMIF('All 531A Disbursements'!$F:$F,BB63,'All 531A Disbursements'!$G:$G)</f>
        <v>0</v>
      </c>
      <c r="BD63" s="229" t="str">
        <f t="shared" ref="BD63" si="1534">$B63&amp;BE$1</f>
        <v>6421344805</v>
      </c>
      <c r="BE63" s="229">
        <f>SUMIF('All 531A Disbursements'!$F:$F,BD63,'All 531A Disbursements'!$G:$G)</f>
        <v>0</v>
      </c>
      <c r="BF63" s="229" t="str">
        <f t="shared" ref="BF63" si="1535">$B63&amp;BG$1</f>
        <v>6421344835</v>
      </c>
      <c r="BG63" s="229">
        <f>SUMIF('All 531A Disbursements'!$F:$F,BF63,'All 531A Disbursements'!$G:$G)</f>
        <v>0</v>
      </c>
      <c r="BH63" s="229" t="str">
        <f t="shared" ref="BH63" si="1536">$B63&amp;BI$1</f>
        <v>6421344866</v>
      </c>
      <c r="BI63" s="229">
        <f>SUMIF('All 531A Disbursements'!$F:$F,BH63,'All 531A Disbursements'!$G:$G)</f>
        <v>0</v>
      </c>
      <c r="BJ63" s="229" t="str">
        <f t="shared" ref="BJ63" si="1537">$B63&amp;BK$1</f>
        <v>6421344896</v>
      </c>
      <c r="BK63" s="229">
        <f>SUMIF('All 531A Disbursements'!$F:$F,BJ63,'All 531A Disbursements'!$G:$G)</f>
        <v>0</v>
      </c>
      <c r="BL63" s="229">
        <f t="shared" si="807"/>
        <v>249287</v>
      </c>
      <c r="BM63" s="229">
        <f t="shared" si="808"/>
        <v>0</v>
      </c>
      <c r="BN63" s="230">
        <f t="shared" si="809"/>
        <v>0</v>
      </c>
    </row>
    <row r="64" spans="1:67" s="226" customFormat="1" x14ac:dyDescent="0.2">
      <c r="A64" s="235" t="s">
        <v>3336</v>
      </c>
      <c r="B64" s="236" t="s">
        <v>3334</v>
      </c>
      <c r="C64" s="231" t="s">
        <v>3335</v>
      </c>
      <c r="D64" s="233">
        <f>Recon!D64</f>
        <v>1054052</v>
      </c>
      <c r="E64" s="233">
        <v>0</v>
      </c>
      <c r="F64" s="233">
        <f t="shared" si="3"/>
        <v>1054052</v>
      </c>
      <c r="G64" s="233">
        <f>-SUMIF('All 531A Disbursements'!A:A,Recon!A:A,'All 531A Disbursements'!G:G)</f>
        <v>-1054052.0000000002</v>
      </c>
      <c r="H64" s="233" t="str">
        <f t="shared" si="781"/>
        <v>6423344075</v>
      </c>
      <c r="I64" s="233">
        <f>SUMIF('All 531A Disbursements'!$F:$F,H64,'All 531A Disbursements'!$G:$G)</f>
        <v>0</v>
      </c>
      <c r="J64" s="233" t="str">
        <f t="shared" si="4"/>
        <v>6423344105</v>
      </c>
      <c r="K64" s="233">
        <f>SUMIF('All 531A Disbursements'!$F:$F,J64,'All 531A Disbursements'!$G:$G)</f>
        <v>0</v>
      </c>
      <c r="L64" s="233" t="str">
        <f t="shared" ref="L64" si="1538">$B64&amp;M$1</f>
        <v>6423344136</v>
      </c>
      <c r="M64" s="233">
        <f>SUMIF('All 531A Disbursements'!$F:$F,L64,'All 531A Disbursements'!$G:$G)</f>
        <v>0</v>
      </c>
      <c r="N64" s="233" t="str">
        <f t="shared" ref="N64" si="1539">$B64&amp;O$1</f>
        <v>6423344166</v>
      </c>
      <c r="O64" s="233">
        <f>SUMIF('All 531A Disbursements'!$F:$F,N64,'All 531A Disbursements'!$G:$G)</f>
        <v>0</v>
      </c>
      <c r="P64" s="233" t="str">
        <f t="shared" ref="P64" si="1540">$B64&amp;Q$1</f>
        <v>6423344197</v>
      </c>
      <c r="Q64" s="233">
        <f>SUMIF('All 531A Disbursements'!$F:$F,P64,'All 531A Disbursements'!$G:$G)</f>
        <v>0</v>
      </c>
      <c r="R64" s="233" t="str">
        <f t="shared" ref="R64" si="1541">$B64&amp;S$1</f>
        <v>6423344228</v>
      </c>
      <c r="S64" s="233">
        <f>SUMIF('All 531A Disbursements'!$F:$F,R64,'All 531A Disbursements'!$G:$G)</f>
        <v>0</v>
      </c>
      <c r="T64" s="233" t="str">
        <f t="shared" ref="T64" si="1542">$B64&amp;U$1</f>
        <v>6423344256</v>
      </c>
      <c r="U64" s="233">
        <f>SUMIF('All 531A Disbursements'!$F:$F,T64,'All 531A Disbursements'!$G:$G)</f>
        <v>59846.02</v>
      </c>
      <c r="V64" s="233" t="str">
        <f t="shared" ref="V64" si="1543">$B64&amp;W$1</f>
        <v>6423344287</v>
      </c>
      <c r="W64" s="233">
        <f>SUMIF('All 531A Disbursements'!$F:$F,V64,'All 531A Disbursements'!$G:$G)</f>
        <v>0</v>
      </c>
      <c r="X64" s="233" t="str">
        <f t="shared" ref="X64" si="1544">$B64&amp;Y$1</f>
        <v>6423344317</v>
      </c>
      <c r="Y64" s="233">
        <f>SUMIF('All 531A Disbursements'!$F:$F,X64,'All 531A Disbursements'!$G:$G)</f>
        <v>0</v>
      </c>
      <c r="Z64" s="233" t="str">
        <f t="shared" ref="Z64" si="1545">$B64&amp;AA$1</f>
        <v>6423344348</v>
      </c>
      <c r="AA64" s="233">
        <f>SUMIF('All 531A Disbursements'!$F:$F,Z64,'All 531A Disbursements'!$G:$G)</f>
        <v>834462.82000000007</v>
      </c>
      <c r="AB64" s="233" t="str">
        <f t="shared" ref="AB64" si="1546">$B64&amp;AC$1</f>
        <v>6423344378</v>
      </c>
      <c r="AC64" s="233">
        <f>SUMIF('All 531A Disbursements'!$F:$F,AB64,'All 531A Disbursements'!$G:$G)</f>
        <v>8460.89</v>
      </c>
      <c r="AD64" s="233" t="str">
        <f t="shared" ref="AD64" si="1547">$B64&amp;AE$1</f>
        <v>6423344409</v>
      </c>
      <c r="AE64" s="233">
        <f>SUMIF('All 531A Disbursements'!$F:$F,AD64,'All 531A Disbursements'!$G:$G)</f>
        <v>8821.5300000000007</v>
      </c>
      <c r="AF64" s="233" t="str">
        <f t="shared" ref="AF64" si="1548">$B64&amp;AG$1</f>
        <v>6423344440</v>
      </c>
      <c r="AG64" s="233">
        <f>SUMIF('All 531A Disbursements'!$F:$F,AF64,'All 531A Disbursements'!$G:$G)</f>
        <v>0</v>
      </c>
      <c r="AH64" s="233" t="str">
        <f t="shared" ref="AH64" si="1549">$B64&amp;AI$1</f>
        <v>6423344470</v>
      </c>
      <c r="AI64" s="233">
        <f>SUMIF('All 531A Disbursements'!$F:$F,AH64,'All 531A Disbursements'!$G:$G)</f>
        <v>117558.9</v>
      </c>
      <c r="AJ64" s="233" t="str">
        <f t="shared" ref="AJ64" si="1550">$B64&amp;AK$1</f>
        <v>6423344501</v>
      </c>
      <c r="AK64" s="233">
        <f>SUMIF('All 531A Disbursements'!$F:$F,AJ64,'All 531A Disbursements'!$G:$G)</f>
        <v>0</v>
      </c>
      <c r="AL64" s="233" t="str">
        <f t="shared" ref="AL64:AN64" si="1551">$B64&amp;AM$1</f>
        <v>6423344531</v>
      </c>
      <c r="AM64" s="233">
        <f>SUMIF('All 531A Disbursements'!$F:$F,AL64,'All 531A Disbursements'!$G:$G)</f>
        <v>0</v>
      </c>
      <c r="AN64" s="233" t="str">
        <f t="shared" si="1551"/>
        <v>6423344562</v>
      </c>
      <c r="AO64" s="233">
        <f>SUMIF('All 531A Disbursements'!$F:$F,AN64,'All 531A Disbursements'!$G:$G)</f>
        <v>0</v>
      </c>
      <c r="AP64" s="233" t="str">
        <f t="shared" ref="AP64" si="1552">$B64&amp;AQ$1</f>
        <v>6423344593</v>
      </c>
      <c r="AQ64" s="233">
        <f>SUMIF('All 531A Disbursements'!$F:$F,AP64,'All 531A Disbursements'!$G:$G)</f>
        <v>24901.84</v>
      </c>
      <c r="AR64" s="233" t="str">
        <f t="shared" ref="AR64" si="1553">$B64&amp;AS$1</f>
        <v>6423344621</v>
      </c>
      <c r="AS64" s="233">
        <f>SUMIF('All 531A Disbursements'!$F:$F,AR64,'All 531A Disbursements'!$G:$G)</f>
        <v>0</v>
      </c>
      <c r="AT64" s="233" t="str">
        <f t="shared" ref="AT64" si="1554">$B64&amp;AU$1</f>
        <v>6423344652</v>
      </c>
      <c r="AU64" s="233">
        <f>SUMIF('All 531A Disbursements'!$F:$F,AT64,'All 531A Disbursements'!$G:$G)</f>
        <v>0</v>
      </c>
      <c r="AV64" s="233" t="str">
        <f t="shared" ref="AV64" si="1555">$B64&amp;AW$1</f>
        <v>6423344682</v>
      </c>
      <c r="AW64" s="233">
        <f>SUMIF('All 531A Disbursements'!$F:$F,AV64,'All 531A Disbursements'!$G:$G)</f>
        <v>0</v>
      </c>
      <c r="AX64" s="233" t="str">
        <f t="shared" ref="AX64" si="1556">$B64&amp;AY$1</f>
        <v>6423344713</v>
      </c>
      <c r="AY64" s="233">
        <f>SUMIF('All 531A Disbursements'!$F:$F,AX64,'All 531A Disbursements'!$G:$G)</f>
        <v>0</v>
      </c>
      <c r="AZ64" s="233" t="str">
        <f t="shared" ref="AZ64" si="1557">$B64&amp;BA$1</f>
        <v>6423344743</v>
      </c>
      <c r="BA64" s="233">
        <f>SUMIF('All 531A Disbursements'!$F:$F,AZ64,'All 531A Disbursements'!$G:$G)</f>
        <v>0</v>
      </c>
      <c r="BB64" s="233" t="str">
        <f t="shared" ref="BB64" si="1558">$B64&amp;BC$1</f>
        <v>6423344774</v>
      </c>
      <c r="BC64" s="233">
        <f>SUMIF('All 531A Disbursements'!$F:$F,BB64,'All 531A Disbursements'!$G:$G)</f>
        <v>0</v>
      </c>
      <c r="BD64" s="233" t="str">
        <f t="shared" ref="BD64" si="1559">$B64&amp;BE$1</f>
        <v>6423344805</v>
      </c>
      <c r="BE64" s="233">
        <f>SUMIF('All 531A Disbursements'!$F:$F,BD64,'All 531A Disbursements'!$G:$G)</f>
        <v>0</v>
      </c>
      <c r="BF64" s="233" t="str">
        <f t="shared" ref="BF64" si="1560">$B64&amp;BG$1</f>
        <v>6423344835</v>
      </c>
      <c r="BG64" s="233">
        <f>SUMIF('All 531A Disbursements'!$F:$F,BF64,'All 531A Disbursements'!$G:$G)</f>
        <v>0</v>
      </c>
      <c r="BH64" s="233" t="str">
        <f t="shared" ref="BH64" si="1561">$B64&amp;BI$1</f>
        <v>6423344866</v>
      </c>
      <c r="BI64" s="233">
        <f>SUMIF('All 531A Disbursements'!$F:$F,BH64,'All 531A Disbursements'!$G:$G)</f>
        <v>0</v>
      </c>
      <c r="BJ64" s="233" t="str">
        <f t="shared" ref="BJ64" si="1562">$B64&amp;BK$1</f>
        <v>6423344896</v>
      </c>
      <c r="BK64" s="233">
        <f>SUMIF('All 531A Disbursements'!$F:$F,BJ64,'All 531A Disbursements'!$G:$G)</f>
        <v>0</v>
      </c>
      <c r="BL64" s="233">
        <f t="shared" si="807"/>
        <v>1054052</v>
      </c>
      <c r="BM64" s="233">
        <f t="shared" si="808"/>
        <v>0</v>
      </c>
      <c r="BN64" s="233">
        <f t="shared" si="809"/>
        <v>0</v>
      </c>
      <c r="BO64" s="222"/>
    </row>
    <row r="65" spans="1:67" x14ac:dyDescent="0.2">
      <c r="A65" s="227" t="s">
        <v>60</v>
      </c>
      <c r="B65" s="228" t="s">
        <v>60</v>
      </c>
      <c r="C65" s="227" t="s">
        <v>2</v>
      </c>
      <c r="D65" s="229">
        <f>Recon!D65</f>
        <v>2458510</v>
      </c>
      <c r="E65" s="229">
        <v>0</v>
      </c>
      <c r="F65" s="229">
        <f t="shared" si="3"/>
        <v>2458510</v>
      </c>
      <c r="G65" s="229">
        <f>-SUMIF('All 531A Disbursements'!A:A,Recon!A:A,'All 531A Disbursements'!G:G)</f>
        <v>-2458510</v>
      </c>
      <c r="H65" s="229" t="str">
        <f t="shared" si="781"/>
        <v>8001044075</v>
      </c>
      <c r="I65" s="229">
        <f>SUMIF('All 531A Disbursements'!$F:$F,H65,'All 531A Disbursements'!$G:$G)</f>
        <v>0</v>
      </c>
      <c r="J65" s="229" t="str">
        <f t="shared" si="4"/>
        <v>8001044105</v>
      </c>
      <c r="K65" s="229">
        <f>SUMIF('All 531A Disbursements'!$F:$F,J65,'All 531A Disbursements'!$G:$G)</f>
        <v>0</v>
      </c>
      <c r="L65" s="229" t="str">
        <f t="shared" ref="L65" si="1563">$B65&amp;M$1</f>
        <v>8001044136</v>
      </c>
      <c r="M65" s="229">
        <f>SUMIF('All 531A Disbursements'!$F:$F,L65,'All 531A Disbursements'!$G:$G)</f>
        <v>0</v>
      </c>
      <c r="N65" s="229" t="str">
        <f t="shared" ref="N65" si="1564">$B65&amp;O$1</f>
        <v>8001044166</v>
      </c>
      <c r="O65" s="229">
        <f>SUMIF('All 531A Disbursements'!$F:$F,N65,'All 531A Disbursements'!$G:$G)</f>
        <v>0</v>
      </c>
      <c r="P65" s="229" t="str">
        <f t="shared" ref="P65" si="1565">$B65&amp;Q$1</f>
        <v>8001044197</v>
      </c>
      <c r="Q65" s="229">
        <f>SUMIF('All 531A Disbursements'!$F:$F,P65,'All 531A Disbursements'!$G:$G)</f>
        <v>43631</v>
      </c>
      <c r="R65" s="229" t="str">
        <f t="shared" ref="R65" si="1566">$B65&amp;S$1</f>
        <v>8001044228</v>
      </c>
      <c r="S65" s="229">
        <f>SUMIF('All 531A Disbursements'!$F:$F,R65,'All 531A Disbursements'!$G:$G)</f>
        <v>0</v>
      </c>
      <c r="T65" s="229" t="str">
        <f t="shared" ref="T65" si="1567">$B65&amp;U$1</f>
        <v>8001044256</v>
      </c>
      <c r="U65" s="229">
        <f>SUMIF('All 531A Disbursements'!$F:$F,T65,'All 531A Disbursements'!$G:$G)</f>
        <v>563726</v>
      </c>
      <c r="V65" s="229" t="str">
        <f t="shared" ref="V65" si="1568">$B65&amp;W$1</f>
        <v>8001044287</v>
      </c>
      <c r="W65" s="229">
        <f>SUMIF('All 531A Disbursements'!$F:$F,V65,'All 531A Disbursements'!$G:$G)</f>
        <v>1006766.36</v>
      </c>
      <c r="X65" s="229" t="str">
        <f t="shared" ref="X65" si="1569">$B65&amp;Y$1</f>
        <v>8001044317</v>
      </c>
      <c r="Y65" s="229">
        <f>SUMIF('All 531A Disbursements'!$F:$F,X65,'All 531A Disbursements'!$G:$G)</f>
        <v>288746</v>
      </c>
      <c r="Z65" s="229" t="str">
        <f t="shared" ref="Z65" si="1570">$B65&amp;AA$1</f>
        <v>8001044348</v>
      </c>
      <c r="AA65" s="229">
        <f>SUMIF('All 531A Disbursements'!$F:$F,Z65,'All 531A Disbursements'!$G:$G)</f>
        <v>310284</v>
      </c>
      <c r="AB65" s="229" t="str">
        <f t="shared" ref="AB65" si="1571">$B65&amp;AC$1</f>
        <v>8001044378</v>
      </c>
      <c r="AC65" s="229">
        <f>SUMIF('All 531A Disbursements'!$F:$F,AB65,'All 531A Disbursements'!$G:$G)</f>
        <v>0</v>
      </c>
      <c r="AD65" s="229" t="str">
        <f t="shared" ref="AD65" si="1572">$B65&amp;AE$1</f>
        <v>8001044409</v>
      </c>
      <c r="AE65" s="229">
        <f>SUMIF('All 531A Disbursements'!$F:$F,AD65,'All 531A Disbursements'!$G:$G)</f>
        <v>69894</v>
      </c>
      <c r="AF65" s="229" t="str">
        <f t="shared" ref="AF65" si="1573">$B65&amp;AG$1</f>
        <v>8001044440</v>
      </c>
      <c r="AG65" s="229">
        <f>SUMIF('All 531A Disbursements'!$F:$F,AF65,'All 531A Disbursements'!$G:$G)</f>
        <v>72298</v>
      </c>
      <c r="AH65" s="229" t="str">
        <f t="shared" ref="AH65" si="1574">$B65&amp;AI$1</f>
        <v>8001044470</v>
      </c>
      <c r="AI65" s="229">
        <f>SUMIF('All 531A Disbursements'!$F:$F,AH65,'All 531A Disbursements'!$G:$G)</f>
        <v>33109</v>
      </c>
      <c r="AJ65" s="229" t="str">
        <f t="shared" ref="AJ65" si="1575">$B65&amp;AK$1</f>
        <v>8001044501</v>
      </c>
      <c r="AK65" s="229">
        <f>SUMIF('All 531A Disbursements'!$F:$F,AJ65,'All 531A Disbursements'!$G:$G)</f>
        <v>0</v>
      </c>
      <c r="AL65" s="229" t="str">
        <f t="shared" ref="AL65:AN65" si="1576">$B65&amp;AM$1</f>
        <v>8001044531</v>
      </c>
      <c r="AM65" s="229">
        <f>SUMIF('All 531A Disbursements'!$F:$F,AL65,'All 531A Disbursements'!$G:$G)</f>
        <v>70055.64</v>
      </c>
      <c r="AN65" s="229" t="str">
        <f t="shared" si="1576"/>
        <v>8001044562</v>
      </c>
      <c r="AO65" s="229">
        <f>SUMIF('All 531A Disbursements'!$F:$F,AN65,'All 531A Disbursements'!$G:$G)</f>
        <v>0</v>
      </c>
      <c r="AP65" s="229" t="str">
        <f t="shared" ref="AP65" si="1577">$B65&amp;AQ$1</f>
        <v>8001044593</v>
      </c>
      <c r="AQ65" s="229">
        <f>SUMIF('All 531A Disbursements'!$F:$F,AP65,'All 531A Disbursements'!$G:$G)</f>
        <v>0</v>
      </c>
      <c r="AR65" s="229" t="str">
        <f t="shared" ref="AR65" si="1578">$B65&amp;AS$1</f>
        <v>8001044621</v>
      </c>
      <c r="AS65" s="229">
        <f>SUMIF('All 531A Disbursements'!$F:$F,AR65,'All 531A Disbursements'!$G:$G)</f>
        <v>0</v>
      </c>
      <c r="AT65" s="229" t="str">
        <f t="shared" ref="AT65" si="1579">$B65&amp;AU$1</f>
        <v>8001044652</v>
      </c>
      <c r="AU65" s="229">
        <f>SUMIF('All 531A Disbursements'!$F:$F,AT65,'All 531A Disbursements'!$G:$G)</f>
        <v>0</v>
      </c>
      <c r="AV65" s="229" t="str">
        <f t="shared" ref="AV65" si="1580">$B65&amp;AW$1</f>
        <v>8001044682</v>
      </c>
      <c r="AW65" s="229">
        <f>SUMIF('All 531A Disbursements'!$F:$F,AV65,'All 531A Disbursements'!$G:$G)</f>
        <v>0</v>
      </c>
      <c r="AX65" s="229" t="str">
        <f t="shared" ref="AX65" si="1581">$B65&amp;AY$1</f>
        <v>8001044713</v>
      </c>
      <c r="AY65" s="229">
        <f>SUMIF('All 531A Disbursements'!$F:$F,AX65,'All 531A Disbursements'!$G:$G)</f>
        <v>0</v>
      </c>
      <c r="AZ65" s="229" t="str">
        <f t="shared" ref="AZ65" si="1582">$B65&amp;BA$1</f>
        <v>8001044743</v>
      </c>
      <c r="BA65" s="229">
        <f>SUMIF('All 531A Disbursements'!$F:$F,AZ65,'All 531A Disbursements'!$G:$G)</f>
        <v>0</v>
      </c>
      <c r="BB65" s="229" t="str">
        <f t="shared" ref="BB65" si="1583">$B65&amp;BC$1</f>
        <v>8001044774</v>
      </c>
      <c r="BC65" s="229">
        <f>SUMIF('All 531A Disbursements'!$F:$F,BB65,'All 531A Disbursements'!$G:$G)</f>
        <v>0</v>
      </c>
      <c r="BD65" s="229" t="str">
        <f t="shared" ref="BD65" si="1584">$B65&amp;BE$1</f>
        <v>8001044805</v>
      </c>
      <c r="BE65" s="229">
        <f>SUMIF('All 531A Disbursements'!$F:$F,BD65,'All 531A Disbursements'!$G:$G)</f>
        <v>0</v>
      </c>
      <c r="BF65" s="229" t="str">
        <f t="shared" ref="BF65" si="1585">$B65&amp;BG$1</f>
        <v>8001044835</v>
      </c>
      <c r="BG65" s="229">
        <f>SUMIF('All 531A Disbursements'!$F:$F,BF65,'All 531A Disbursements'!$G:$G)</f>
        <v>0</v>
      </c>
      <c r="BH65" s="229" t="str">
        <f t="shared" ref="BH65" si="1586">$B65&amp;BI$1</f>
        <v>8001044866</v>
      </c>
      <c r="BI65" s="229">
        <f>SUMIF('All 531A Disbursements'!$F:$F,BH65,'All 531A Disbursements'!$G:$G)</f>
        <v>0</v>
      </c>
      <c r="BJ65" s="229" t="str">
        <f t="shared" ref="BJ65" si="1587">$B65&amp;BK$1</f>
        <v>8001044896</v>
      </c>
      <c r="BK65" s="229">
        <f>SUMIF('All 531A Disbursements'!$F:$F,BJ65,'All 531A Disbursements'!$G:$G)</f>
        <v>0</v>
      </c>
      <c r="BL65" s="229">
        <f t="shared" si="807"/>
        <v>2458510</v>
      </c>
      <c r="BM65" s="229">
        <f t="shared" si="808"/>
        <v>0</v>
      </c>
      <c r="BN65" s="230">
        <f t="shared" si="809"/>
        <v>0</v>
      </c>
    </row>
    <row r="66" spans="1:67" s="226" customFormat="1" x14ac:dyDescent="0.2">
      <c r="A66" s="231" t="s">
        <v>62</v>
      </c>
      <c r="B66" s="232" t="s">
        <v>62</v>
      </c>
      <c r="C66" s="231" t="s">
        <v>179</v>
      </c>
      <c r="D66" s="233">
        <f>Recon!D66</f>
        <v>143306</v>
      </c>
      <c r="E66" s="233">
        <v>0</v>
      </c>
      <c r="F66" s="233">
        <f t="shared" si="3"/>
        <v>143306</v>
      </c>
      <c r="G66" s="233">
        <f>-SUMIF('All 531A Disbursements'!A:A,Recon!A:A,'All 531A Disbursements'!G:G)</f>
        <v>-132640.59</v>
      </c>
      <c r="H66" s="233" t="str">
        <f t="shared" ref="H66:H69" si="1588">$B66&amp;I$1</f>
        <v>6605044075</v>
      </c>
      <c r="I66" s="233">
        <f>SUMIF('All 531A Disbursements'!$F:$F,H66,'All 531A Disbursements'!$G:$G)</f>
        <v>0</v>
      </c>
      <c r="J66" s="233" t="str">
        <f t="shared" si="4"/>
        <v>6605044105</v>
      </c>
      <c r="K66" s="233">
        <f>SUMIF('All 531A Disbursements'!$F:$F,J66,'All 531A Disbursements'!$G:$G)</f>
        <v>0</v>
      </c>
      <c r="L66" s="233" t="str">
        <f t="shared" ref="L66" si="1589">$B66&amp;M$1</f>
        <v>6605044136</v>
      </c>
      <c r="M66" s="233">
        <f>SUMIF('All 531A Disbursements'!$F:$F,L66,'All 531A Disbursements'!$G:$G)</f>
        <v>0</v>
      </c>
      <c r="N66" s="233" t="str">
        <f t="shared" ref="N66" si="1590">$B66&amp;O$1</f>
        <v>6605044166</v>
      </c>
      <c r="O66" s="233">
        <f>SUMIF('All 531A Disbursements'!$F:$F,N66,'All 531A Disbursements'!$G:$G)</f>
        <v>0</v>
      </c>
      <c r="P66" s="233" t="str">
        <f t="shared" ref="P66" si="1591">$B66&amp;Q$1</f>
        <v>6605044197</v>
      </c>
      <c r="Q66" s="233">
        <f>SUMIF('All 531A Disbursements'!$F:$F,P66,'All 531A Disbursements'!$G:$G)</f>
        <v>0</v>
      </c>
      <c r="R66" s="233" t="str">
        <f t="shared" ref="R66" si="1592">$B66&amp;S$1</f>
        <v>6605044228</v>
      </c>
      <c r="S66" s="233">
        <f>SUMIF('All 531A Disbursements'!$F:$F,R66,'All 531A Disbursements'!$G:$G)</f>
        <v>0</v>
      </c>
      <c r="T66" s="233" t="str">
        <f t="shared" ref="T66" si="1593">$B66&amp;U$1</f>
        <v>6605044256</v>
      </c>
      <c r="U66" s="233">
        <f>SUMIF('All 531A Disbursements'!$F:$F,T66,'All 531A Disbursements'!$G:$G)</f>
        <v>0</v>
      </c>
      <c r="V66" s="233" t="str">
        <f t="shared" ref="V66" si="1594">$B66&amp;W$1</f>
        <v>6605044287</v>
      </c>
      <c r="W66" s="233">
        <f>SUMIF('All 531A Disbursements'!$F:$F,V66,'All 531A Disbursements'!$G:$G)</f>
        <v>0</v>
      </c>
      <c r="X66" s="233" t="str">
        <f t="shared" ref="X66" si="1595">$B66&amp;Y$1</f>
        <v>6605044317</v>
      </c>
      <c r="Y66" s="233">
        <f>SUMIF('All 531A Disbursements'!$F:$F,X66,'All 531A Disbursements'!$G:$G)</f>
        <v>0</v>
      </c>
      <c r="Z66" s="233" t="str">
        <f t="shared" ref="Z66" si="1596">$B66&amp;AA$1</f>
        <v>6605044348</v>
      </c>
      <c r="AA66" s="233">
        <f>SUMIF('All 531A Disbursements'!$F:$F,Z66,'All 531A Disbursements'!$G:$G)</f>
        <v>0</v>
      </c>
      <c r="AB66" s="233" t="str">
        <f t="shared" ref="AB66" si="1597">$B66&amp;AC$1</f>
        <v>6605044378</v>
      </c>
      <c r="AC66" s="233">
        <f>SUMIF('All 531A Disbursements'!$F:$F,AB66,'All 531A Disbursements'!$G:$G)</f>
        <v>0</v>
      </c>
      <c r="AD66" s="233" t="str">
        <f t="shared" ref="AD66" si="1598">$B66&amp;AE$1</f>
        <v>6605044409</v>
      </c>
      <c r="AE66" s="233">
        <f>SUMIF('All 531A Disbursements'!$F:$F,AD66,'All 531A Disbursements'!$G:$G)</f>
        <v>132640.59</v>
      </c>
      <c r="AF66" s="233" t="str">
        <f t="shared" ref="AF66" si="1599">$B66&amp;AG$1</f>
        <v>6605044440</v>
      </c>
      <c r="AG66" s="233">
        <f>SUMIF('All 531A Disbursements'!$F:$F,AF66,'All 531A Disbursements'!$G:$G)</f>
        <v>0</v>
      </c>
      <c r="AH66" s="233" t="str">
        <f t="shared" ref="AH66" si="1600">$B66&amp;AI$1</f>
        <v>6605044470</v>
      </c>
      <c r="AI66" s="233">
        <f>SUMIF('All 531A Disbursements'!$F:$F,AH66,'All 531A Disbursements'!$G:$G)</f>
        <v>0</v>
      </c>
      <c r="AJ66" s="233" t="str">
        <f t="shared" ref="AJ66" si="1601">$B66&amp;AK$1</f>
        <v>6605044501</v>
      </c>
      <c r="AK66" s="233">
        <f>SUMIF('All 531A Disbursements'!$F:$F,AJ66,'All 531A Disbursements'!$G:$G)</f>
        <v>0</v>
      </c>
      <c r="AL66" s="233" t="str">
        <f t="shared" ref="AL66:AN66" si="1602">$B66&amp;AM$1</f>
        <v>6605044531</v>
      </c>
      <c r="AM66" s="233">
        <f>SUMIF('All 531A Disbursements'!$F:$F,AL66,'All 531A Disbursements'!$G:$G)</f>
        <v>0</v>
      </c>
      <c r="AN66" s="233" t="str">
        <f t="shared" si="1602"/>
        <v>6605044562</v>
      </c>
      <c r="AO66" s="233">
        <f>SUMIF('All 531A Disbursements'!$F:$F,AN66,'All 531A Disbursements'!$G:$G)</f>
        <v>0</v>
      </c>
      <c r="AP66" s="233" t="str">
        <f t="shared" ref="AP66" si="1603">$B66&amp;AQ$1</f>
        <v>6605044593</v>
      </c>
      <c r="AQ66" s="233">
        <f>SUMIF('All 531A Disbursements'!$F:$F,AP66,'All 531A Disbursements'!$G:$G)</f>
        <v>0</v>
      </c>
      <c r="AR66" s="233" t="str">
        <f t="shared" ref="AR66" si="1604">$B66&amp;AS$1</f>
        <v>6605044621</v>
      </c>
      <c r="AS66" s="233">
        <f>SUMIF('All 531A Disbursements'!$F:$F,AR66,'All 531A Disbursements'!$G:$G)</f>
        <v>0</v>
      </c>
      <c r="AT66" s="233" t="str">
        <f t="shared" ref="AT66" si="1605">$B66&amp;AU$1</f>
        <v>6605044652</v>
      </c>
      <c r="AU66" s="233">
        <f>SUMIF('All 531A Disbursements'!$F:$F,AT66,'All 531A Disbursements'!$G:$G)</f>
        <v>0</v>
      </c>
      <c r="AV66" s="233" t="str">
        <f t="shared" ref="AV66" si="1606">$B66&amp;AW$1</f>
        <v>6605044682</v>
      </c>
      <c r="AW66" s="233">
        <f>SUMIF('All 531A Disbursements'!$F:$F,AV66,'All 531A Disbursements'!$G:$G)</f>
        <v>0</v>
      </c>
      <c r="AX66" s="233" t="str">
        <f t="shared" ref="AX66" si="1607">$B66&amp;AY$1</f>
        <v>6605044713</v>
      </c>
      <c r="AY66" s="233">
        <f>SUMIF('All 531A Disbursements'!$F:$F,AX66,'All 531A Disbursements'!$G:$G)</f>
        <v>0</v>
      </c>
      <c r="AZ66" s="233" t="str">
        <f t="shared" ref="AZ66" si="1608">$B66&amp;BA$1</f>
        <v>6605044743</v>
      </c>
      <c r="BA66" s="233">
        <f>SUMIF('All 531A Disbursements'!$F:$F,AZ66,'All 531A Disbursements'!$G:$G)</f>
        <v>0</v>
      </c>
      <c r="BB66" s="233" t="str">
        <f t="shared" ref="BB66" si="1609">$B66&amp;BC$1</f>
        <v>6605044774</v>
      </c>
      <c r="BC66" s="233">
        <f>SUMIF('All 531A Disbursements'!$F:$F,BB66,'All 531A Disbursements'!$G:$G)</f>
        <v>0</v>
      </c>
      <c r="BD66" s="233" t="str">
        <f t="shared" ref="BD66" si="1610">$B66&amp;BE$1</f>
        <v>6605044805</v>
      </c>
      <c r="BE66" s="233">
        <f>SUMIF('All 531A Disbursements'!$F:$F,BD66,'All 531A Disbursements'!$G:$G)</f>
        <v>0</v>
      </c>
      <c r="BF66" s="233" t="str">
        <f t="shared" ref="BF66" si="1611">$B66&amp;BG$1</f>
        <v>6605044835</v>
      </c>
      <c r="BG66" s="233">
        <f>SUMIF('All 531A Disbursements'!$F:$F,BF66,'All 531A Disbursements'!$G:$G)</f>
        <v>0</v>
      </c>
      <c r="BH66" s="233" t="str">
        <f t="shared" ref="BH66" si="1612">$B66&amp;BI$1</f>
        <v>6605044866</v>
      </c>
      <c r="BI66" s="233">
        <f>SUMIF('All 531A Disbursements'!$F:$F,BH66,'All 531A Disbursements'!$G:$G)</f>
        <v>0</v>
      </c>
      <c r="BJ66" s="233" t="str">
        <f t="shared" ref="BJ66" si="1613">$B66&amp;BK$1</f>
        <v>6605044896</v>
      </c>
      <c r="BK66" s="233">
        <f>SUMIF('All 531A Disbursements'!$F:$F,BJ66,'All 531A Disbursements'!$G:$G)</f>
        <v>0</v>
      </c>
      <c r="BL66" s="233">
        <f t="shared" ref="BL66:BL69" si="1614">BK66+BI66+BG66+BE66+BC66+BA66+AY66+AW66+AU66+AS66+AQ66+AO66+AM66+AK66+AI66+AG66+AE66+AC66+AA66+Y66+W66+U66+S66+Q66+O66+M66+K66+I66</f>
        <v>132640.59</v>
      </c>
      <c r="BM66" s="233">
        <f t="shared" ref="BM66:BM69" si="1615">D66-BL66</f>
        <v>10665.410000000003</v>
      </c>
      <c r="BN66" s="233">
        <f t="shared" si="809"/>
        <v>10665.410000000003</v>
      </c>
      <c r="BO66" s="222"/>
    </row>
    <row r="67" spans="1:67" x14ac:dyDescent="0.2">
      <c r="A67" s="227" t="s">
        <v>61</v>
      </c>
      <c r="B67" s="228" t="s">
        <v>61</v>
      </c>
      <c r="C67" s="227" t="s">
        <v>180</v>
      </c>
      <c r="D67" s="229">
        <f>Recon!D67</f>
        <v>16049</v>
      </c>
      <c r="E67" s="229">
        <v>0</v>
      </c>
      <c r="F67" s="229">
        <f t="shared" si="3"/>
        <v>16049</v>
      </c>
      <c r="G67" s="229">
        <f>-SUMIF('All 531A Disbursements'!A:A,Recon!A:A,'All 531A Disbursements'!G:G)</f>
        <v>-16049</v>
      </c>
      <c r="H67" s="229" t="str">
        <f t="shared" si="1588"/>
        <v>6606044075</v>
      </c>
      <c r="I67" s="229">
        <f>SUMIF('All 531A Disbursements'!$F:$F,H67,'All 531A Disbursements'!$G:$G)</f>
        <v>0</v>
      </c>
      <c r="J67" s="229" t="str">
        <f t="shared" si="4"/>
        <v>6606044105</v>
      </c>
      <c r="K67" s="229">
        <f>SUMIF('All 531A Disbursements'!$F:$F,J67,'All 531A Disbursements'!$G:$G)</f>
        <v>0</v>
      </c>
      <c r="L67" s="229" t="str">
        <f t="shared" ref="L67" si="1616">$B67&amp;M$1</f>
        <v>6606044136</v>
      </c>
      <c r="M67" s="229">
        <f>SUMIF('All 531A Disbursements'!$F:$F,L67,'All 531A Disbursements'!$G:$G)</f>
        <v>0</v>
      </c>
      <c r="N67" s="229" t="str">
        <f t="shared" ref="N67" si="1617">$B67&amp;O$1</f>
        <v>6606044166</v>
      </c>
      <c r="O67" s="229">
        <f>SUMIF('All 531A Disbursements'!$F:$F,N67,'All 531A Disbursements'!$G:$G)</f>
        <v>0</v>
      </c>
      <c r="P67" s="229" t="str">
        <f t="shared" ref="P67" si="1618">$B67&amp;Q$1</f>
        <v>6606044197</v>
      </c>
      <c r="Q67" s="229">
        <f>SUMIF('All 531A Disbursements'!$F:$F,P67,'All 531A Disbursements'!$G:$G)</f>
        <v>0</v>
      </c>
      <c r="R67" s="229" t="str">
        <f t="shared" ref="R67" si="1619">$B67&amp;S$1</f>
        <v>6606044228</v>
      </c>
      <c r="S67" s="229">
        <f>SUMIF('All 531A Disbursements'!$F:$F,R67,'All 531A Disbursements'!$G:$G)</f>
        <v>0</v>
      </c>
      <c r="T67" s="229" t="str">
        <f t="shared" ref="T67" si="1620">$B67&amp;U$1</f>
        <v>6606044256</v>
      </c>
      <c r="U67" s="229">
        <f>SUMIF('All 531A Disbursements'!$F:$F,T67,'All 531A Disbursements'!$G:$G)</f>
        <v>0</v>
      </c>
      <c r="V67" s="229" t="str">
        <f t="shared" ref="V67" si="1621">$B67&amp;W$1</f>
        <v>6606044287</v>
      </c>
      <c r="W67" s="229">
        <f>SUMIF('All 531A Disbursements'!$F:$F,V67,'All 531A Disbursements'!$G:$G)</f>
        <v>0</v>
      </c>
      <c r="X67" s="229" t="str">
        <f t="shared" ref="X67" si="1622">$B67&amp;Y$1</f>
        <v>6606044317</v>
      </c>
      <c r="Y67" s="229">
        <f>SUMIF('All 531A Disbursements'!$F:$F,X67,'All 531A Disbursements'!$G:$G)</f>
        <v>16049</v>
      </c>
      <c r="Z67" s="229" t="str">
        <f t="shared" ref="Z67" si="1623">$B67&amp;AA$1</f>
        <v>6606044348</v>
      </c>
      <c r="AA67" s="229">
        <f>SUMIF('All 531A Disbursements'!$F:$F,Z67,'All 531A Disbursements'!$G:$G)</f>
        <v>0</v>
      </c>
      <c r="AB67" s="229" t="str">
        <f t="shared" ref="AB67" si="1624">$B67&amp;AC$1</f>
        <v>6606044378</v>
      </c>
      <c r="AC67" s="229">
        <f>SUMIF('All 531A Disbursements'!$F:$F,AB67,'All 531A Disbursements'!$G:$G)</f>
        <v>0</v>
      </c>
      <c r="AD67" s="229" t="str">
        <f t="shared" ref="AD67" si="1625">$B67&amp;AE$1</f>
        <v>6606044409</v>
      </c>
      <c r="AE67" s="229">
        <f>SUMIF('All 531A Disbursements'!$F:$F,AD67,'All 531A Disbursements'!$G:$G)</f>
        <v>0</v>
      </c>
      <c r="AF67" s="229" t="str">
        <f t="shared" ref="AF67" si="1626">$B67&amp;AG$1</f>
        <v>6606044440</v>
      </c>
      <c r="AG67" s="229">
        <f>SUMIF('All 531A Disbursements'!$F:$F,AF67,'All 531A Disbursements'!$G:$G)</f>
        <v>0</v>
      </c>
      <c r="AH67" s="229" t="str">
        <f t="shared" ref="AH67" si="1627">$B67&amp;AI$1</f>
        <v>6606044470</v>
      </c>
      <c r="AI67" s="229">
        <f>SUMIF('All 531A Disbursements'!$F:$F,AH67,'All 531A Disbursements'!$G:$G)</f>
        <v>0</v>
      </c>
      <c r="AJ67" s="229" t="str">
        <f t="shared" ref="AJ67" si="1628">$B67&amp;AK$1</f>
        <v>6606044501</v>
      </c>
      <c r="AK67" s="229">
        <f>SUMIF('All 531A Disbursements'!$F:$F,AJ67,'All 531A Disbursements'!$G:$G)</f>
        <v>0</v>
      </c>
      <c r="AL67" s="229" t="str">
        <f t="shared" ref="AL67:AN67" si="1629">$B67&amp;AM$1</f>
        <v>6606044531</v>
      </c>
      <c r="AM67" s="229">
        <f>SUMIF('All 531A Disbursements'!$F:$F,AL67,'All 531A Disbursements'!$G:$G)</f>
        <v>0</v>
      </c>
      <c r="AN67" s="229" t="str">
        <f t="shared" si="1629"/>
        <v>6606044562</v>
      </c>
      <c r="AO67" s="229">
        <f>SUMIF('All 531A Disbursements'!$F:$F,AN67,'All 531A Disbursements'!$G:$G)</f>
        <v>0</v>
      </c>
      <c r="AP67" s="229" t="str">
        <f t="shared" ref="AP67" si="1630">$B67&amp;AQ$1</f>
        <v>6606044593</v>
      </c>
      <c r="AQ67" s="229">
        <f>SUMIF('All 531A Disbursements'!$F:$F,AP67,'All 531A Disbursements'!$G:$G)</f>
        <v>0</v>
      </c>
      <c r="AR67" s="229" t="str">
        <f t="shared" ref="AR67" si="1631">$B67&amp;AS$1</f>
        <v>6606044621</v>
      </c>
      <c r="AS67" s="229">
        <f>SUMIF('All 531A Disbursements'!$F:$F,AR67,'All 531A Disbursements'!$G:$G)</f>
        <v>0</v>
      </c>
      <c r="AT67" s="229" t="str">
        <f t="shared" ref="AT67" si="1632">$B67&amp;AU$1</f>
        <v>6606044652</v>
      </c>
      <c r="AU67" s="229">
        <f>SUMIF('All 531A Disbursements'!$F:$F,AT67,'All 531A Disbursements'!$G:$G)</f>
        <v>0</v>
      </c>
      <c r="AV67" s="229" t="str">
        <f t="shared" ref="AV67" si="1633">$B67&amp;AW$1</f>
        <v>6606044682</v>
      </c>
      <c r="AW67" s="229">
        <f>SUMIF('All 531A Disbursements'!$F:$F,AV67,'All 531A Disbursements'!$G:$G)</f>
        <v>0</v>
      </c>
      <c r="AX67" s="229" t="str">
        <f t="shared" ref="AX67" si="1634">$B67&amp;AY$1</f>
        <v>6606044713</v>
      </c>
      <c r="AY67" s="229">
        <f>SUMIF('All 531A Disbursements'!$F:$F,AX67,'All 531A Disbursements'!$G:$G)</f>
        <v>0</v>
      </c>
      <c r="AZ67" s="229" t="str">
        <f t="shared" ref="AZ67" si="1635">$B67&amp;BA$1</f>
        <v>6606044743</v>
      </c>
      <c r="BA67" s="229">
        <f>SUMIF('All 531A Disbursements'!$F:$F,AZ67,'All 531A Disbursements'!$G:$G)</f>
        <v>0</v>
      </c>
      <c r="BB67" s="229" t="str">
        <f t="shared" ref="BB67" si="1636">$B67&amp;BC$1</f>
        <v>6606044774</v>
      </c>
      <c r="BC67" s="229">
        <f>SUMIF('All 531A Disbursements'!$F:$F,BB67,'All 531A Disbursements'!$G:$G)</f>
        <v>0</v>
      </c>
      <c r="BD67" s="229" t="str">
        <f t="shared" ref="BD67" si="1637">$B67&amp;BE$1</f>
        <v>6606044805</v>
      </c>
      <c r="BE67" s="229">
        <f>SUMIF('All 531A Disbursements'!$F:$F,BD67,'All 531A Disbursements'!$G:$G)</f>
        <v>0</v>
      </c>
      <c r="BF67" s="229" t="str">
        <f t="shared" ref="BF67" si="1638">$B67&amp;BG$1</f>
        <v>6606044835</v>
      </c>
      <c r="BG67" s="229">
        <f>SUMIF('All 531A Disbursements'!$F:$F,BF67,'All 531A Disbursements'!$G:$G)</f>
        <v>0</v>
      </c>
      <c r="BH67" s="229" t="str">
        <f t="shared" ref="BH67" si="1639">$B67&amp;BI$1</f>
        <v>6606044866</v>
      </c>
      <c r="BI67" s="229">
        <f>SUMIF('All 531A Disbursements'!$F:$F,BH67,'All 531A Disbursements'!$G:$G)</f>
        <v>0</v>
      </c>
      <c r="BJ67" s="229" t="str">
        <f t="shared" ref="BJ67" si="1640">$B67&amp;BK$1</f>
        <v>6606044896</v>
      </c>
      <c r="BK67" s="229">
        <f>SUMIF('All 531A Disbursements'!$F:$F,BJ67,'All 531A Disbursements'!$G:$G)</f>
        <v>0</v>
      </c>
      <c r="BL67" s="229">
        <f t="shared" si="1614"/>
        <v>16049</v>
      </c>
      <c r="BM67" s="229">
        <f t="shared" si="1615"/>
        <v>0</v>
      </c>
      <c r="BN67" s="230">
        <f t="shared" si="809"/>
        <v>0</v>
      </c>
    </row>
    <row r="68" spans="1:67" s="226" customFormat="1" x14ac:dyDescent="0.2">
      <c r="A68" s="231" t="s">
        <v>63</v>
      </c>
      <c r="B68" s="232" t="s">
        <v>63</v>
      </c>
      <c r="C68" s="231" t="s">
        <v>3</v>
      </c>
      <c r="D68" s="233">
        <f>Recon!D68</f>
        <v>50499</v>
      </c>
      <c r="E68" s="233">
        <v>0</v>
      </c>
      <c r="F68" s="233">
        <f t="shared" ref="F68:F69" si="1641">D68-E68</f>
        <v>50499</v>
      </c>
      <c r="G68" s="233">
        <f>-SUMIF('All 531A Disbursements'!A:A,Recon!A:A,'All 531A Disbursements'!G:G)</f>
        <v>-15148.849999999999</v>
      </c>
      <c r="H68" s="233" t="str">
        <f t="shared" si="1588"/>
        <v>6607044075</v>
      </c>
      <c r="I68" s="233">
        <f>SUMIF('All 531A Disbursements'!$F:$F,H68,'All 531A Disbursements'!$G:$G)</f>
        <v>0</v>
      </c>
      <c r="J68" s="233" t="str">
        <f t="shared" ref="J68:J69" si="1642">$B68&amp;K$1</f>
        <v>6607044105</v>
      </c>
      <c r="K68" s="233">
        <f>SUMIF('All 531A Disbursements'!$F:$F,J68,'All 531A Disbursements'!$G:$G)</f>
        <v>0</v>
      </c>
      <c r="L68" s="233" t="str">
        <f t="shared" ref="L68" si="1643">$B68&amp;M$1</f>
        <v>6607044136</v>
      </c>
      <c r="M68" s="233">
        <f>SUMIF('All 531A Disbursements'!$F:$F,L68,'All 531A Disbursements'!$G:$G)</f>
        <v>0</v>
      </c>
      <c r="N68" s="233" t="str">
        <f t="shared" ref="N68" si="1644">$B68&amp;O$1</f>
        <v>6607044166</v>
      </c>
      <c r="O68" s="233">
        <f>SUMIF('All 531A Disbursements'!$F:$F,N68,'All 531A Disbursements'!$G:$G)</f>
        <v>0</v>
      </c>
      <c r="P68" s="233" t="str">
        <f t="shared" ref="P68" si="1645">$B68&amp;Q$1</f>
        <v>6607044197</v>
      </c>
      <c r="Q68" s="233">
        <f>SUMIF('All 531A Disbursements'!$F:$F,P68,'All 531A Disbursements'!$G:$G)</f>
        <v>0</v>
      </c>
      <c r="R68" s="233" t="str">
        <f t="shared" ref="R68" si="1646">$B68&amp;S$1</f>
        <v>6607044228</v>
      </c>
      <c r="S68" s="233">
        <f>SUMIF('All 531A Disbursements'!$F:$F,R68,'All 531A Disbursements'!$G:$G)</f>
        <v>0</v>
      </c>
      <c r="T68" s="233" t="str">
        <f t="shared" ref="T68" si="1647">$B68&amp;U$1</f>
        <v>6607044256</v>
      </c>
      <c r="U68" s="233">
        <f>SUMIF('All 531A Disbursements'!$F:$F,T68,'All 531A Disbursements'!$G:$G)</f>
        <v>0</v>
      </c>
      <c r="V68" s="233" t="str">
        <f t="shared" ref="V68" si="1648">$B68&amp;W$1</f>
        <v>6607044287</v>
      </c>
      <c r="W68" s="233">
        <f>SUMIF('All 531A Disbursements'!$F:$F,V68,'All 531A Disbursements'!$G:$G)</f>
        <v>0</v>
      </c>
      <c r="X68" s="233" t="str">
        <f t="shared" ref="X68" si="1649">$B68&amp;Y$1</f>
        <v>6607044317</v>
      </c>
      <c r="Y68" s="233">
        <f>SUMIF('All 531A Disbursements'!$F:$F,X68,'All 531A Disbursements'!$G:$G)</f>
        <v>0</v>
      </c>
      <c r="Z68" s="233" t="str">
        <f t="shared" ref="Z68" si="1650">$B68&amp;AA$1</f>
        <v>6607044348</v>
      </c>
      <c r="AA68" s="233">
        <f>SUMIF('All 531A Disbursements'!$F:$F,Z68,'All 531A Disbursements'!$G:$G)</f>
        <v>0</v>
      </c>
      <c r="AB68" s="233" t="str">
        <f t="shared" ref="AB68" si="1651">$B68&amp;AC$1</f>
        <v>6607044378</v>
      </c>
      <c r="AC68" s="233">
        <f>SUMIF('All 531A Disbursements'!$F:$F,AB68,'All 531A Disbursements'!$G:$G)</f>
        <v>0</v>
      </c>
      <c r="AD68" s="233" t="str">
        <f t="shared" ref="AD68" si="1652">$B68&amp;AE$1</f>
        <v>6607044409</v>
      </c>
      <c r="AE68" s="233">
        <f>SUMIF('All 531A Disbursements'!$F:$F,AD68,'All 531A Disbursements'!$G:$G)</f>
        <v>0</v>
      </c>
      <c r="AF68" s="233" t="str">
        <f t="shared" ref="AF68" si="1653">$B68&amp;AG$1</f>
        <v>6607044440</v>
      </c>
      <c r="AG68" s="233">
        <f>SUMIF('All 531A Disbursements'!$F:$F,AF68,'All 531A Disbursements'!$G:$G)</f>
        <v>0</v>
      </c>
      <c r="AH68" s="233" t="str">
        <f t="shared" ref="AH68" si="1654">$B68&amp;AI$1</f>
        <v>6607044470</v>
      </c>
      <c r="AI68" s="233">
        <f>SUMIF('All 531A Disbursements'!$F:$F,AH68,'All 531A Disbursements'!$G:$G)</f>
        <v>0</v>
      </c>
      <c r="AJ68" s="233" t="str">
        <f t="shared" ref="AJ68" si="1655">$B68&amp;AK$1</f>
        <v>6607044501</v>
      </c>
      <c r="AK68" s="233">
        <f>SUMIF('All 531A Disbursements'!$F:$F,AJ68,'All 531A Disbursements'!$G:$G)</f>
        <v>0</v>
      </c>
      <c r="AL68" s="233" t="str">
        <f t="shared" ref="AL68:AN68" si="1656">$B68&amp;AM$1</f>
        <v>6607044531</v>
      </c>
      <c r="AM68" s="233">
        <f>SUMIF('All 531A Disbursements'!$F:$F,AL68,'All 531A Disbursements'!$G:$G)</f>
        <v>0</v>
      </c>
      <c r="AN68" s="233" t="str">
        <f t="shared" si="1656"/>
        <v>6607044562</v>
      </c>
      <c r="AO68" s="233">
        <f>SUMIF('All 531A Disbursements'!$F:$F,AN68,'All 531A Disbursements'!$G:$G)</f>
        <v>0</v>
      </c>
      <c r="AP68" s="233" t="str">
        <f t="shared" ref="AP68" si="1657">$B68&amp;AQ$1</f>
        <v>6607044593</v>
      </c>
      <c r="AQ68" s="233">
        <f>SUMIF('All 531A Disbursements'!$F:$F,AP68,'All 531A Disbursements'!$G:$G)</f>
        <v>0</v>
      </c>
      <c r="AR68" s="233" t="str">
        <f t="shared" ref="AR68" si="1658">$B68&amp;AS$1</f>
        <v>6607044621</v>
      </c>
      <c r="AS68" s="233">
        <f>SUMIF('All 531A Disbursements'!$F:$F,AR68,'All 531A Disbursements'!$G:$G)</f>
        <v>6696.04</v>
      </c>
      <c r="AT68" s="233" t="str">
        <f t="shared" ref="AT68" si="1659">$B68&amp;AU$1</f>
        <v>6607044652</v>
      </c>
      <c r="AU68" s="233">
        <f>SUMIF('All 531A Disbursements'!$F:$F,AT68,'All 531A Disbursements'!$G:$G)</f>
        <v>0</v>
      </c>
      <c r="AV68" s="233" t="str">
        <f t="shared" ref="AV68" si="1660">$B68&amp;AW$1</f>
        <v>6607044682</v>
      </c>
      <c r="AW68" s="233">
        <f>SUMIF('All 531A Disbursements'!$F:$F,AV68,'All 531A Disbursements'!$G:$G)</f>
        <v>8452.81</v>
      </c>
      <c r="AX68" s="233" t="str">
        <f t="shared" ref="AX68" si="1661">$B68&amp;AY$1</f>
        <v>6607044713</v>
      </c>
      <c r="AY68" s="233">
        <f>SUMIF('All 531A Disbursements'!$F:$F,AX68,'All 531A Disbursements'!$G:$G)</f>
        <v>0</v>
      </c>
      <c r="AZ68" s="233" t="str">
        <f t="shared" ref="AZ68" si="1662">$B68&amp;BA$1</f>
        <v>6607044743</v>
      </c>
      <c r="BA68" s="233">
        <f>SUMIF('All 531A Disbursements'!$F:$F,AZ68,'All 531A Disbursements'!$G:$G)</f>
        <v>0</v>
      </c>
      <c r="BB68" s="233" t="str">
        <f t="shared" ref="BB68" si="1663">$B68&amp;BC$1</f>
        <v>6607044774</v>
      </c>
      <c r="BC68" s="233">
        <f>SUMIF('All 531A Disbursements'!$F:$F,BB68,'All 531A Disbursements'!$G:$G)</f>
        <v>0</v>
      </c>
      <c r="BD68" s="233" t="str">
        <f t="shared" ref="BD68" si="1664">$B68&amp;BE$1</f>
        <v>6607044805</v>
      </c>
      <c r="BE68" s="233">
        <f>SUMIF('All 531A Disbursements'!$F:$F,BD68,'All 531A Disbursements'!$G:$G)</f>
        <v>0</v>
      </c>
      <c r="BF68" s="233" t="str">
        <f t="shared" ref="BF68" si="1665">$B68&amp;BG$1</f>
        <v>6607044835</v>
      </c>
      <c r="BG68" s="233">
        <f>SUMIF('All 531A Disbursements'!$F:$F,BF68,'All 531A Disbursements'!$G:$G)</f>
        <v>0</v>
      </c>
      <c r="BH68" s="233" t="str">
        <f t="shared" ref="BH68" si="1666">$B68&amp;BI$1</f>
        <v>6607044866</v>
      </c>
      <c r="BI68" s="233">
        <f>SUMIF('All 531A Disbursements'!$F:$F,BH68,'All 531A Disbursements'!$G:$G)</f>
        <v>0</v>
      </c>
      <c r="BJ68" s="233" t="str">
        <f t="shared" ref="BJ68" si="1667">$B68&amp;BK$1</f>
        <v>6607044896</v>
      </c>
      <c r="BK68" s="233">
        <f>SUMIF('All 531A Disbursements'!$F:$F,BJ68,'All 531A Disbursements'!$G:$G)</f>
        <v>0</v>
      </c>
      <c r="BL68" s="233">
        <f t="shared" si="1614"/>
        <v>15148.849999999999</v>
      </c>
      <c r="BM68" s="233">
        <f t="shared" si="1615"/>
        <v>35350.15</v>
      </c>
      <c r="BN68" s="233">
        <f t="shared" si="809"/>
        <v>35350.15</v>
      </c>
      <c r="BO68" s="222"/>
    </row>
    <row r="69" spans="1:67" ht="13.5" thickBot="1" x14ac:dyDescent="0.25">
      <c r="A69" s="238" t="s">
        <v>64</v>
      </c>
      <c r="B69" s="239" t="s">
        <v>64</v>
      </c>
      <c r="C69" s="238" t="s">
        <v>4</v>
      </c>
      <c r="D69" s="240">
        <f>Recon!D69</f>
        <v>142939</v>
      </c>
      <c r="E69" s="240">
        <v>0</v>
      </c>
      <c r="F69" s="240">
        <f t="shared" si="1641"/>
        <v>142939</v>
      </c>
      <c r="G69" s="240">
        <f>-SUMIF('All 531A Disbursements'!A:A,Recon!A:A,'All 531A Disbursements'!G:G)</f>
        <v>-142939</v>
      </c>
      <c r="H69" s="240" t="str">
        <f t="shared" si="1588"/>
        <v>6608044075</v>
      </c>
      <c r="I69" s="240">
        <f>SUMIF('All 531A Disbursements'!$F:$F,H69,'All 531A Disbursements'!$G:$G)</f>
        <v>0</v>
      </c>
      <c r="J69" s="240" t="str">
        <f t="shared" si="1642"/>
        <v>6608044105</v>
      </c>
      <c r="K69" s="240">
        <f>SUMIF('All 531A Disbursements'!$F:$F,J69,'All 531A Disbursements'!$G:$G)</f>
        <v>0</v>
      </c>
      <c r="L69" s="240" t="str">
        <f t="shared" ref="L69" si="1668">$B69&amp;M$1</f>
        <v>6608044136</v>
      </c>
      <c r="M69" s="240">
        <f>SUMIF('All 531A Disbursements'!$F:$F,L69,'All 531A Disbursements'!$G:$G)</f>
        <v>0</v>
      </c>
      <c r="N69" s="240" t="str">
        <f t="shared" ref="N69" si="1669">$B69&amp;O$1</f>
        <v>6608044166</v>
      </c>
      <c r="O69" s="240">
        <f>SUMIF('All 531A Disbursements'!$F:$F,N69,'All 531A Disbursements'!$G:$G)</f>
        <v>0</v>
      </c>
      <c r="P69" s="240" t="str">
        <f t="shared" ref="P69" si="1670">$B69&amp;Q$1</f>
        <v>6608044197</v>
      </c>
      <c r="Q69" s="240">
        <f>SUMIF('All 531A Disbursements'!$F:$F,P69,'All 531A Disbursements'!$G:$G)</f>
        <v>0</v>
      </c>
      <c r="R69" s="240" t="str">
        <f t="shared" ref="R69" si="1671">$B69&amp;S$1</f>
        <v>6608044228</v>
      </c>
      <c r="S69" s="240">
        <f>SUMIF('All 531A Disbursements'!$F:$F,R69,'All 531A Disbursements'!$G:$G)</f>
        <v>0</v>
      </c>
      <c r="T69" s="240" t="str">
        <f t="shared" ref="T69" si="1672">$B69&amp;U$1</f>
        <v>6608044256</v>
      </c>
      <c r="U69" s="240">
        <f>SUMIF('All 531A Disbursements'!$F:$F,T69,'All 531A Disbursements'!$G:$G)</f>
        <v>0</v>
      </c>
      <c r="V69" s="240" t="str">
        <f t="shared" ref="V69" si="1673">$B69&amp;W$1</f>
        <v>6608044287</v>
      </c>
      <c r="W69" s="240">
        <f>SUMIF('All 531A Disbursements'!$F:$F,V69,'All 531A Disbursements'!$G:$G)</f>
        <v>0</v>
      </c>
      <c r="X69" s="240" t="str">
        <f t="shared" ref="X69" si="1674">$B69&amp;Y$1</f>
        <v>6608044317</v>
      </c>
      <c r="Y69" s="240">
        <f>SUMIF('All 531A Disbursements'!$F:$F,X69,'All 531A Disbursements'!$G:$G)</f>
        <v>26506.400000000001</v>
      </c>
      <c r="Z69" s="240" t="str">
        <f t="shared" ref="Z69" si="1675">$B69&amp;AA$1</f>
        <v>6608044348</v>
      </c>
      <c r="AA69" s="240">
        <f>SUMIF('All 531A Disbursements'!$F:$F,Z69,'All 531A Disbursements'!$G:$G)</f>
        <v>40661.15</v>
      </c>
      <c r="AB69" s="240" t="str">
        <f t="shared" ref="AB69" si="1676">$B69&amp;AC$1</f>
        <v>6608044378</v>
      </c>
      <c r="AC69" s="240">
        <f>SUMIF('All 531A Disbursements'!$F:$F,AB69,'All 531A Disbursements'!$G:$G)</f>
        <v>0</v>
      </c>
      <c r="AD69" s="240" t="str">
        <f t="shared" ref="AD69" si="1677">$B69&amp;AE$1</f>
        <v>6608044409</v>
      </c>
      <c r="AE69" s="240">
        <f>SUMIF('All 531A Disbursements'!$F:$F,AD69,'All 531A Disbursements'!$G:$G)</f>
        <v>0</v>
      </c>
      <c r="AF69" s="240" t="str">
        <f t="shared" ref="AF69" si="1678">$B69&amp;AG$1</f>
        <v>6608044440</v>
      </c>
      <c r="AG69" s="240">
        <f>SUMIF('All 531A Disbursements'!$F:$F,AF69,'All 531A Disbursements'!$G:$G)</f>
        <v>0</v>
      </c>
      <c r="AH69" s="240" t="str">
        <f t="shared" ref="AH69" si="1679">$B69&amp;AI$1</f>
        <v>6608044470</v>
      </c>
      <c r="AI69" s="240">
        <f>SUMIF('All 531A Disbursements'!$F:$F,AH69,'All 531A Disbursements'!$G:$G)</f>
        <v>27092.639999999999</v>
      </c>
      <c r="AJ69" s="240" t="str">
        <f t="shared" ref="AJ69" si="1680">$B69&amp;AK$1</f>
        <v>6608044501</v>
      </c>
      <c r="AK69" s="240">
        <f>SUMIF('All 531A Disbursements'!$F:$F,AJ69,'All 531A Disbursements'!$G:$G)</f>
        <v>48678.81</v>
      </c>
      <c r="AL69" s="240" t="str">
        <f t="shared" ref="AL69:AN69" si="1681">$B69&amp;AM$1</f>
        <v>6608044531</v>
      </c>
      <c r="AM69" s="240">
        <f>SUMIF('All 531A Disbursements'!$F:$F,AL69,'All 531A Disbursements'!$G:$G)</f>
        <v>0</v>
      </c>
      <c r="AN69" s="240" t="str">
        <f t="shared" si="1681"/>
        <v>6608044562</v>
      </c>
      <c r="AO69" s="240">
        <f>SUMIF('All 531A Disbursements'!$F:$F,AN69,'All 531A Disbursements'!$G:$G)</f>
        <v>0</v>
      </c>
      <c r="AP69" s="240" t="str">
        <f t="shared" ref="AP69" si="1682">$B69&amp;AQ$1</f>
        <v>6608044593</v>
      </c>
      <c r="AQ69" s="240">
        <f>SUMIF('All 531A Disbursements'!$F:$F,AP69,'All 531A Disbursements'!$G:$G)</f>
        <v>0</v>
      </c>
      <c r="AR69" s="240" t="str">
        <f t="shared" ref="AR69" si="1683">$B69&amp;AS$1</f>
        <v>6608044621</v>
      </c>
      <c r="AS69" s="240">
        <f>SUMIF('All 531A Disbursements'!$F:$F,AR69,'All 531A Disbursements'!$G:$G)</f>
        <v>0</v>
      </c>
      <c r="AT69" s="240" t="str">
        <f t="shared" ref="AT69" si="1684">$B69&amp;AU$1</f>
        <v>6608044652</v>
      </c>
      <c r="AU69" s="240">
        <f>SUMIF('All 531A Disbursements'!$F:$F,AT69,'All 531A Disbursements'!$G:$G)</f>
        <v>0</v>
      </c>
      <c r="AV69" s="240" t="str">
        <f t="shared" ref="AV69" si="1685">$B69&amp;AW$1</f>
        <v>6608044682</v>
      </c>
      <c r="AW69" s="240">
        <f>SUMIF('All 531A Disbursements'!$F:$F,AV69,'All 531A Disbursements'!$G:$G)</f>
        <v>0</v>
      </c>
      <c r="AX69" s="240" t="str">
        <f t="shared" ref="AX69" si="1686">$B69&amp;AY$1</f>
        <v>6608044713</v>
      </c>
      <c r="AY69" s="240">
        <f>SUMIF('All 531A Disbursements'!$F:$F,AX69,'All 531A Disbursements'!$G:$G)</f>
        <v>0</v>
      </c>
      <c r="AZ69" s="240" t="str">
        <f t="shared" ref="AZ69" si="1687">$B69&amp;BA$1</f>
        <v>6608044743</v>
      </c>
      <c r="BA69" s="240">
        <f>SUMIF('All 531A Disbursements'!$F:$F,AZ69,'All 531A Disbursements'!$G:$G)</f>
        <v>0</v>
      </c>
      <c r="BB69" s="240" t="str">
        <f t="shared" ref="BB69" si="1688">$B69&amp;BC$1</f>
        <v>6608044774</v>
      </c>
      <c r="BC69" s="240">
        <f>SUMIF('All 531A Disbursements'!$F:$F,BB69,'All 531A Disbursements'!$G:$G)</f>
        <v>0</v>
      </c>
      <c r="BD69" s="240" t="str">
        <f t="shared" ref="BD69" si="1689">$B69&amp;BE$1</f>
        <v>6608044805</v>
      </c>
      <c r="BE69" s="240">
        <f>SUMIF('All 531A Disbursements'!$F:$F,BD69,'All 531A Disbursements'!$G:$G)</f>
        <v>0</v>
      </c>
      <c r="BF69" s="240" t="str">
        <f t="shared" ref="BF69" si="1690">$B69&amp;BG$1</f>
        <v>6608044835</v>
      </c>
      <c r="BG69" s="240">
        <f>SUMIF('All 531A Disbursements'!$F:$F,BF69,'All 531A Disbursements'!$G:$G)</f>
        <v>0</v>
      </c>
      <c r="BH69" s="240" t="str">
        <f t="shared" ref="BH69" si="1691">$B69&amp;BI$1</f>
        <v>6608044866</v>
      </c>
      <c r="BI69" s="240">
        <f>SUMIF('All 531A Disbursements'!$F:$F,BH69,'All 531A Disbursements'!$G:$G)</f>
        <v>0</v>
      </c>
      <c r="BJ69" s="240" t="str">
        <f t="shared" ref="BJ69" si="1692">$B69&amp;BK$1</f>
        <v>6608044896</v>
      </c>
      <c r="BK69" s="240">
        <f>SUMIF('All 531A Disbursements'!$F:$F,BJ69,'All 531A Disbursements'!$G:$G)</f>
        <v>0</v>
      </c>
      <c r="BL69" s="240">
        <f t="shared" si="1614"/>
        <v>142939</v>
      </c>
      <c r="BM69" s="240">
        <f t="shared" si="1615"/>
        <v>0</v>
      </c>
      <c r="BN69" s="241">
        <f t="shared" si="809"/>
        <v>0</v>
      </c>
    </row>
    <row r="70" spans="1:67" x14ac:dyDescent="0.2"/>
    <row r="71" spans="1:67" s="245" customFormat="1" ht="13.5" thickBot="1" x14ac:dyDescent="0.25">
      <c r="A71" s="244"/>
      <c r="C71" s="245" t="s">
        <v>182</v>
      </c>
      <c r="D71" s="246">
        <f>SUM(D2:D70)</f>
        <v>161724890</v>
      </c>
      <c r="E71" s="246">
        <f t="shared" ref="E71:BN71" si="1693">SUM(E2:E70)</f>
        <v>0</v>
      </c>
      <c r="F71" s="246">
        <f t="shared" si="1693"/>
        <v>161724890</v>
      </c>
      <c r="G71" s="246">
        <f t="shared" si="1693"/>
        <v>-158834644.37</v>
      </c>
      <c r="H71" s="246">
        <f t="shared" si="1693"/>
        <v>0</v>
      </c>
      <c r="I71" s="246">
        <f t="shared" si="1693"/>
        <v>881564.42</v>
      </c>
      <c r="J71" s="246">
        <f t="shared" si="1693"/>
        <v>0</v>
      </c>
      <c r="K71" s="246">
        <f t="shared" si="1693"/>
        <v>4576759.12</v>
      </c>
      <c r="L71" s="246">
        <f t="shared" si="1693"/>
        <v>0</v>
      </c>
      <c r="M71" s="246">
        <f t="shared" si="1693"/>
        <v>5560081.5499999998</v>
      </c>
      <c r="N71" s="246">
        <f t="shared" si="1693"/>
        <v>0</v>
      </c>
      <c r="O71" s="246">
        <f t="shared" si="1693"/>
        <v>9191863.5099999998</v>
      </c>
      <c r="P71" s="246">
        <f t="shared" si="1693"/>
        <v>0</v>
      </c>
      <c r="Q71" s="246">
        <f t="shared" si="1693"/>
        <v>9937215.7899999991</v>
      </c>
      <c r="R71" s="246">
        <f t="shared" si="1693"/>
        <v>0</v>
      </c>
      <c r="S71" s="246">
        <f t="shared" si="1693"/>
        <v>19423317.069999997</v>
      </c>
      <c r="T71" s="246">
        <f t="shared" si="1693"/>
        <v>0</v>
      </c>
      <c r="U71" s="246">
        <f t="shared" si="1693"/>
        <v>12557500.859999996</v>
      </c>
      <c r="V71" s="246">
        <f t="shared" si="1693"/>
        <v>0</v>
      </c>
      <c r="W71" s="246">
        <f t="shared" si="1693"/>
        <v>14560737.830000002</v>
      </c>
      <c r="X71" s="246">
        <f t="shared" si="1693"/>
        <v>0</v>
      </c>
      <c r="Y71" s="246">
        <f t="shared" si="1693"/>
        <v>15164453.369999999</v>
      </c>
      <c r="Z71" s="246">
        <f t="shared" si="1693"/>
        <v>0</v>
      </c>
      <c r="AA71" s="246">
        <f t="shared" si="1693"/>
        <v>18905615.720000003</v>
      </c>
      <c r="AB71" s="246">
        <f t="shared" si="1693"/>
        <v>0</v>
      </c>
      <c r="AC71" s="246">
        <f t="shared" si="1693"/>
        <v>8818740.4600000009</v>
      </c>
      <c r="AD71" s="246">
        <f t="shared" si="1693"/>
        <v>0</v>
      </c>
      <c r="AE71" s="246">
        <f t="shared" si="1693"/>
        <v>7307284.1500000013</v>
      </c>
      <c r="AF71" s="246">
        <f t="shared" si="1693"/>
        <v>0</v>
      </c>
      <c r="AG71" s="246">
        <f t="shared" si="1693"/>
        <v>10691593.42</v>
      </c>
      <c r="AH71" s="246">
        <f t="shared" si="1693"/>
        <v>0</v>
      </c>
      <c r="AI71" s="246">
        <f t="shared" si="1693"/>
        <v>5673688.3100000005</v>
      </c>
      <c r="AJ71" s="246">
        <f t="shared" si="1693"/>
        <v>0</v>
      </c>
      <c r="AK71" s="246">
        <f t="shared" si="1693"/>
        <v>6297599.4000000004</v>
      </c>
      <c r="AL71" s="246">
        <f t="shared" si="1693"/>
        <v>0</v>
      </c>
      <c r="AM71" s="246">
        <f t="shared" si="1693"/>
        <v>3443167.0700000003</v>
      </c>
      <c r="AN71" s="246">
        <f t="shared" si="1693"/>
        <v>0</v>
      </c>
      <c r="AO71" s="246">
        <f t="shared" si="1693"/>
        <v>3311992.5600000005</v>
      </c>
      <c r="AP71" s="246">
        <f t="shared" si="1693"/>
        <v>0</v>
      </c>
      <c r="AQ71" s="246">
        <f t="shared" si="1693"/>
        <v>363265.78000000009</v>
      </c>
      <c r="AR71" s="246">
        <f t="shared" si="1693"/>
        <v>0</v>
      </c>
      <c r="AS71" s="246">
        <f t="shared" si="1693"/>
        <v>353078.87999999995</v>
      </c>
      <c r="AT71" s="246">
        <f t="shared" si="1693"/>
        <v>0</v>
      </c>
      <c r="AU71" s="246">
        <f t="shared" si="1693"/>
        <v>1494014.13</v>
      </c>
      <c r="AV71" s="246">
        <f t="shared" si="1693"/>
        <v>0</v>
      </c>
      <c r="AW71" s="246">
        <f t="shared" si="1693"/>
        <v>321110.97000000003</v>
      </c>
      <c r="AX71" s="246">
        <f t="shared" si="1693"/>
        <v>0</v>
      </c>
      <c r="AY71" s="246">
        <f t="shared" si="1693"/>
        <v>0</v>
      </c>
      <c r="AZ71" s="246">
        <f t="shared" si="1693"/>
        <v>0</v>
      </c>
      <c r="BA71" s="246">
        <f t="shared" si="1693"/>
        <v>0</v>
      </c>
      <c r="BB71" s="246">
        <f t="shared" si="1693"/>
        <v>0</v>
      </c>
      <c r="BC71" s="246">
        <f t="shared" si="1693"/>
        <v>0</v>
      </c>
      <c r="BD71" s="246">
        <f t="shared" si="1693"/>
        <v>0</v>
      </c>
      <c r="BE71" s="246">
        <f t="shared" si="1693"/>
        <v>0</v>
      </c>
      <c r="BF71" s="246">
        <f t="shared" si="1693"/>
        <v>0</v>
      </c>
      <c r="BG71" s="246">
        <f t="shared" si="1693"/>
        <v>0</v>
      </c>
      <c r="BH71" s="246">
        <f t="shared" si="1693"/>
        <v>0</v>
      </c>
      <c r="BI71" s="246">
        <f t="shared" si="1693"/>
        <v>0</v>
      </c>
      <c r="BJ71" s="246">
        <f t="shared" si="1693"/>
        <v>0</v>
      </c>
      <c r="BK71" s="246">
        <f t="shared" si="1693"/>
        <v>0</v>
      </c>
      <c r="BL71" s="246">
        <f t="shared" si="1693"/>
        <v>158834644.37</v>
      </c>
      <c r="BM71" s="246">
        <f t="shared" si="1693"/>
        <v>2890245.6300000027</v>
      </c>
      <c r="BN71" s="246">
        <f t="shared" si="1693"/>
        <v>2890245.6300000027</v>
      </c>
      <c r="BO71" s="247"/>
    </row>
    <row r="72" spans="1:67" s="222" customFormat="1" ht="9" customHeight="1" thickTop="1" x14ac:dyDescent="0.2"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</row>
  </sheetData>
  <sheetProtection algorithmName="SHA-512" hashValue="n8G8+T57F5Cvp7eb8+alhg42l9MlW+d+qjgUluMTMS+gQadlm/49kXo/g8rccLoR2f5A0Mu+bAysyvaJ000T8A==" saltValue="KRq+DAxc78jNW1XqoPtZ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topLeftCell="A4" workbookViewId="0">
      <selection activeCell="F10" sqref="F10"/>
    </sheetView>
  </sheetViews>
  <sheetFormatPr defaultColWidth="9.140625" defaultRowHeight="12.75" x14ac:dyDescent="0.2"/>
  <cols>
    <col min="1" max="1" width="15.140625" style="1" bestFit="1" customWidth="1"/>
    <col min="2" max="2" width="17.7109375" style="1" bestFit="1" customWidth="1"/>
    <col min="3" max="3" width="33" style="1" bestFit="1" customWidth="1"/>
    <col min="4" max="4" width="13.28515625" style="1" bestFit="1" customWidth="1"/>
    <col min="5" max="16384" width="9.140625" style="1"/>
  </cols>
  <sheetData>
    <row r="1" spans="1:4" x14ac:dyDescent="0.2">
      <c r="A1" s="37" t="s">
        <v>3259</v>
      </c>
      <c r="B1" s="37" t="s">
        <v>3260</v>
      </c>
    </row>
    <row r="2" spans="1:4" x14ac:dyDescent="0.2">
      <c r="A2" s="37">
        <f>SUM('DB Remaining Balances'!D:D)</f>
        <v>0</v>
      </c>
      <c r="B2" s="37">
        <f>Recon!E71</f>
        <v>0</v>
      </c>
      <c r="C2" s="1" t="s">
        <v>3261</v>
      </c>
    </row>
    <row r="3" spans="1:4" x14ac:dyDescent="0.2">
      <c r="A3" s="40">
        <f>-SUM('DB Remaining Balances'!F:F)</f>
        <v>-158835111.34</v>
      </c>
      <c r="B3" s="37">
        <f>Recon!G71</f>
        <v>-158834644.37</v>
      </c>
      <c r="C3" s="1" t="s">
        <v>184</v>
      </c>
    </row>
    <row r="4" spans="1:4" x14ac:dyDescent="0.2">
      <c r="A4" s="38">
        <f>SUM(A2:A3)</f>
        <v>-158835111.34</v>
      </c>
      <c r="B4" s="38">
        <f>SUM(B2:B3)</f>
        <v>-158834644.37</v>
      </c>
      <c r="C4" s="1" t="s">
        <v>3262</v>
      </c>
      <c r="D4" s="41"/>
    </row>
    <row r="5" spans="1:4" s="108" customFormat="1" x14ac:dyDescent="0.2">
      <c r="B5" s="109"/>
    </row>
    <row r="6" spans="1:4" x14ac:dyDescent="0.2">
      <c r="A6" s="38">
        <f>SUM(A5:A5)</f>
        <v>0</v>
      </c>
      <c r="B6" s="38">
        <f>SUM(B5:B5)</f>
        <v>0</v>
      </c>
    </row>
    <row r="7" spans="1:4" ht="13.5" thickBot="1" x14ac:dyDescent="0.25">
      <c r="A7" s="39">
        <f>A4+A6</f>
        <v>-158835111.34</v>
      </c>
      <c r="B7" s="39">
        <f>B4+B6</f>
        <v>-158834644.37</v>
      </c>
      <c r="C7" s="1" t="s">
        <v>3263</v>
      </c>
    </row>
    <row r="8" spans="1:4" ht="14.25" thickTop="1" thickBot="1" x14ac:dyDescent="0.25"/>
    <row r="9" spans="1:4" ht="13.5" thickBot="1" x14ac:dyDescent="0.25">
      <c r="A9" s="41"/>
      <c r="B9" s="124">
        <f>B7-A7</f>
        <v>466.96999999880791</v>
      </c>
      <c r="C9" s="1" t="s">
        <v>3338</v>
      </c>
    </row>
    <row r="10" spans="1:4" ht="13.5" thickBot="1" x14ac:dyDescent="0.25">
      <c r="A10" s="41"/>
    </row>
    <row r="11" spans="1:4" ht="13.5" thickBot="1" x14ac:dyDescent="0.25">
      <c r="A11" s="125" t="s">
        <v>3339</v>
      </c>
      <c r="B11" s="126" t="s">
        <v>3340</v>
      </c>
      <c r="C11" s="126" t="s">
        <v>3341</v>
      </c>
      <c r="D11" s="127" t="s">
        <v>3342</v>
      </c>
    </row>
    <row r="12" spans="1:4" ht="13.5" customHeight="1" x14ac:dyDescent="0.2">
      <c r="A12" s="128"/>
      <c r="B12" s="129"/>
      <c r="C12" s="130"/>
      <c r="D12" s="131"/>
    </row>
    <row r="13" spans="1:4" x14ac:dyDescent="0.2">
      <c r="A13" s="132"/>
      <c r="B13" s="133"/>
      <c r="C13" s="134"/>
      <c r="D13" s="135"/>
    </row>
    <row r="14" spans="1:4" x14ac:dyDescent="0.2">
      <c r="A14" s="132"/>
      <c r="B14" s="133"/>
      <c r="C14" s="134"/>
      <c r="D14" s="135"/>
    </row>
    <row r="15" spans="1:4" x14ac:dyDescent="0.2">
      <c r="A15" s="132"/>
      <c r="B15" s="133"/>
      <c r="C15" s="134"/>
      <c r="D15" s="135"/>
    </row>
    <row r="16" spans="1:4" x14ac:dyDescent="0.2">
      <c r="A16" s="132"/>
      <c r="B16" s="133"/>
      <c r="C16" s="134"/>
      <c r="D16" s="135"/>
    </row>
    <row r="17" spans="1:4" x14ac:dyDescent="0.2">
      <c r="A17" s="132"/>
      <c r="B17" s="133"/>
      <c r="C17" s="134"/>
      <c r="D17" s="135"/>
    </row>
    <row r="18" spans="1:4" x14ac:dyDescent="0.2">
      <c r="A18" s="132"/>
      <c r="B18" s="133"/>
      <c r="C18" s="134"/>
      <c r="D18" s="135"/>
    </row>
    <row r="19" spans="1:4" ht="13.5" thickBot="1" x14ac:dyDescent="0.25">
      <c r="A19" s="136"/>
      <c r="B19" s="137"/>
      <c r="C19" s="138"/>
      <c r="D19" s="139"/>
    </row>
    <row r="20" spans="1:4" ht="13.5" thickBot="1" x14ac:dyDescent="0.25">
      <c r="B20" s="140">
        <f>SUM(A12:A19)-SUM(B12:B19)</f>
        <v>0</v>
      </c>
    </row>
    <row r="22" spans="1:4" ht="13.5" thickBot="1" x14ac:dyDescent="0.25">
      <c r="B22" s="141">
        <f>B9-B20</f>
        <v>466.96999999880791</v>
      </c>
      <c r="C22" s="1" t="s">
        <v>3343</v>
      </c>
    </row>
    <row r="23" spans="1:4" ht="13.5" thickTop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5"/>
  <sheetViews>
    <sheetView topLeftCell="A52" zoomScaleNormal="100" workbookViewId="0">
      <selection activeCell="C75" sqref="C75"/>
    </sheetView>
  </sheetViews>
  <sheetFormatPr defaultRowHeight="15" x14ac:dyDescent="0.25"/>
  <cols>
    <col min="1" max="1" width="7.7109375" bestFit="1" customWidth="1"/>
    <col min="2" max="2" width="51.5703125" bestFit="1" customWidth="1"/>
    <col min="3" max="3" width="16.85546875" bestFit="1" customWidth="1"/>
  </cols>
  <sheetData>
    <row r="1" spans="1:3" x14ac:dyDescent="0.25">
      <c r="A1" s="112" t="s">
        <v>66</v>
      </c>
      <c r="B1" s="209" t="s">
        <v>67</v>
      </c>
      <c r="C1" s="120">
        <f>VLOOKUP(A1,'[3]2021 Allocations'!$A:$R,18,FALSE)</f>
        <v>1555187</v>
      </c>
    </row>
    <row r="2" spans="1:3" x14ac:dyDescent="0.25">
      <c r="A2" s="114" t="s">
        <v>68</v>
      </c>
      <c r="B2" s="209" t="s">
        <v>69</v>
      </c>
      <c r="C2" s="120">
        <f>VLOOKUP(A2,'[3]2021 Allocations'!$A:$R,18,FALSE)</f>
        <v>6886744</v>
      </c>
    </row>
    <row r="3" spans="1:3" x14ac:dyDescent="0.25">
      <c r="A3" s="115" t="s">
        <v>70</v>
      </c>
      <c r="B3" s="209" t="s">
        <v>71</v>
      </c>
      <c r="C3" s="120">
        <f>VLOOKUP(A3,'[3]2021 Allocations'!$A:$R,18,FALSE)</f>
        <v>1404809</v>
      </c>
    </row>
    <row r="4" spans="1:3" x14ac:dyDescent="0.25">
      <c r="A4" s="115" t="s">
        <v>72</v>
      </c>
      <c r="B4" s="209" t="s">
        <v>73</v>
      </c>
      <c r="C4" s="120">
        <f>VLOOKUP(A4,'[3]2021 Allocations'!$A:$R,18,FALSE)</f>
        <v>2794348</v>
      </c>
    </row>
    <row r="5" spans="1:3" x14ac:dyDescent="0.25">
      <c r="A5" s="115" t="s">
        <v>74</v>
      </c>
      <c r="B5" s="209" t="s">
        <v>75</v>
      </c>
      <c r="C5" s="120">
        <f>VLOOKUP(A5,'[3]2021 Allocations'!$A:$R,18,FALSE)</f>
        <v>2056035</v>
      </c>
    </row>
    <row r="6" spans="1:3" x14ac:dyDescent="0.25">
      <c r="A6" s="115" t="s">
        <v>76</v>
      </c>
      <c r="B6" s="209" t="s">
        <v>77</v>
      </c>
      <c r="C6" s="120">
        <f>VLOOKUP(A6,'[3]2021 Allocations'!$A:$R,18,FALSE)</f>
        <v>715401</v>
      </c>
    </row>
    <row r="7" spans="1:3" x14ac:dyDescent="0.25">
      <c r="A7" s="115" t="s">
        <v>78</v>
      </c>
      <c r="B7" s="209" t="s">
        <v>79</v>
      </c>
      <c r="C7" s="120">
        <f>VLOOKUP(A7,'[3]2021 Allocations'!$A:$R,18,FALSE)</f>
        <v>340409</v>
      </c>
    </row>
    <row r="8" spans="1:3" x14ac:dyDescent="0.25">
      <c r="A8" s="115" t="s">
        <v>80</v>
      </c>
      <c r="B8" s="209" t="s">
        <v>81</v>
      </c>
      <c r="C8" s="120">
        <f>VLOOKUP(A8,'[3]2021 Allocations'!$A:$R,18,FALSE)</f>
        <v>9940023</v>
      </c>
    </row>
    <row r="9" spans="1:3" x14ac:dyDescent="0.25">
      <c r="A9" s="115" t="s">
        <v>82</v>
      </c>
      <c r="B9" s="209" t="s">
        <v>83</v>
      </c>
      <c r="C9" s="120">
        <f>VLOOKUP(A9,'[3]2021 Allocations'!$A:$R,18,FALSE)</f>
        <v>2700531</v>
      </c>
    </row>
    <row r="10" spans="1:3" x14ac:dyDescent="0.25">
      <c r="A10" s="115" t="s">
        <v>84</v>
      </c>
      <c r="B10" s="209" t="s">
        <v>85</v>
      </c>
      <c r="C10" s="120">
        <f>VLOOKUP(A10,'[3]2021 Allocations'!$A:$R,18,FALSE)</f>
        <v>7927004</v>
      </c>
    </row>
    <row r="11" spans="1:3" x14ac:dyDescent="0.25">
      <c r="A11" s="115" t="s">
        <v>86</v>
      </c>
      <c r="B11" s="209" t="s">
        <v>87</v>
      </c>
      <c r="C11" s="120">
        <f>VLOOKUP(A11,'[3]2021 Allocations'!$A:$R,18,FALSE)</f>
        <v>4941866</v>
      </c>
    </row>
    <row r="12" spans="1:3" x14ac:dyDescent="0.25">
      <c r="A12" s="115" t="s">
        <v>88</v>
      </c>
      <c r="B12" s="209" t="s">
        <v>89</v>
      </c>
      <c r="C12" s="120">
        <f>VLOOKUP(A12,'[3]2021 Allocations'!$A:$R,18,FALSE)</f>
        <v>5684506</v>
      </c>
    </row>
    <row r="13" spans="1:3" x14ac:dyDescent="0.25">
      <c r="A13" s="115" t="s">
        <v>90</v>
      </c>
      <c r="B13" s="209" t="s">
        <v>91</v>
      </c>
      <c r="C13" s="120">
        <f>VLOOKUP(A13,'[3]2021 Allocations'!$A:$R,18,FALSE)</f>
        <v>988547</v>
      </c>
    </row>
    <row r="14" spans="1:3" x14ac:dyDescent="0.25">
      <c r="A14" s="115" t="s">
        <v>92</v>
      </c>
      <c r="B14" s="209" t="s">
        <v>93</v>
      </c>
      <c r="C14" s="120">
        <f>VLOOKUP(A14,'[3]2021 Allocations'!$A:$R,18,FALSE)</f>
        <v>18010268</v>
      </c>
    </row>
    <row r="15" spans="1:3" x14ac:dyDescent="0.25">
      <c r="A15" s="115" t="s">
        <v>95</v>
      </c>
      <c r="B15" s="209" t="s">
        <v>96</v>
      </c>
      <c r="C15" s="120">
        <f>VLOOKUP(A15,'[3]2021 Allocations'!$A:$R,18,FALSE)</f>
        <v>9677926</v>
      </c>
    </row>
    <row r="16" spans="1:3" x14ac:dyDescent="0.25">
      <c r="A16" s="114" t="s">
        <v>1061</v>
      </c>
      <c r="B16" s="209" t="s">
        <v>94</v>
      </c>
      <c r="C16" s="120">
        <f>VLOOKUP(A16,'[3]2021 Allocations'!$A:$R,18,FALSE)</f>
        <v>1205626</v>
      </c>
    </row>
    <row r="17" spans="1:3" x14ac:dyDescent="0.25">
      <c r="A17" s="114" t="s">
        <v>1065</v>
      </c>
      <c r="B17" s="209" t="s">
        <v>3039</v>
      </c>
      <c r="C17" s="120">
        <f>VLOOKUP(A17,'[3]2021 Allocations'!$A:$R,18,FALSE)</f>
        <v>429910</v>
      </c>
    </row>
    <row r="18" spans="1:3" x14ac:dyDescent="0.25">
      <c r="A18" s="115" t="s">
        <v>97</v>
      </c>
      <c r="B18" s="209" t="s">
        <v>98</v>
      </c>
      <c r="C18" s="120">
        <f>VLOOKUP(A18,'[3]2021 Allocations'!$A:$R,18,FALSE)</f>
        <v>2464276</v>
      </c>
    </row>
    <row r="19" spans="1:3" x14ac:dyDescent="0.25">
      <c r="A19" s="115" t="s">
        <v>99</v>
      </c>
      <c r="B19" s="209" t="s">
        <v>100</v>
      </c>
      <c r="C19" s="120">
        <f>VLOOKUP(A19,'[3]2021 Allocations'!$A:$R,18,FALSE)</f>
        <v>1867181</v>
      </c>
    </row>
    <row r="20" spans="1:3" x14ac:dyDescent="0.25">
      <c r="A20" s="115" t="s">
        <v>101</v>
      </c>
      <c r="B20" s="209" t="s">
        <v>102</v>
      </c>
      <c r="C20" s="120">
        <f>VLOOKUP(A20,'[3]2021 Allocations'!$A:$R,18,FALSE)</f>
        <v>1383918</v>
      </c>
    </row>
    <row r="21" spans="1:3" x14ac:dyDescent="0.25">
      <c r="A21" s="115" t="s">
        <v>103</v>
      </c>
      <c r="B21" s="209" t="s">
        <v>104</v>
      </c>
      <c r="C21" s="120">
        <f>VLOOKUP(A21,'[3]2021 Allocations'!$A:$R,18,FALSE)</f>
        <v>5628144</v>
      </c>
    </row>
    <row r="22" spans="1:3" x14ac:dyDescent="0.25">
      <c r="A22" s="115" t="s">
        <v>105</v>
      </c>
      <c r="B22" s="209" t="s">
        <v>106</v>
      </c>
      <c r="C22" s="120">
        <f>VLOOKUP(A22,'[3]2021 Allocations'!$A:$R,18,FALSE)</f>
        <v>789007</v>
      </c>
    </row>
    <row r="23" spans="1:3" x14ac:dyDescent="0.25">
      <c r="A23" s="115" t="s">
        <v>107</v>
      </c>
      <c r="B23" s="209" t="s">
        <v>108</v>
      </c>
      <c r="C23" s="120">
        <f>VLOOKUP(A23,'[3]2021 Allocations'!$A:$R,18,FALSE)</f>
        <v>3788470</v>
      </c>
    </row>
    <row r="24" spans="1:3" x14ac:dyDescent="0.25">
      <c r="A24" s="115" t="s">
        <v>109</v>
      </c>
      <c r="B24" s="209" t="s">
        <v>110</v>
      </c>
      <c r="C24" s="120">
        <f>VLOOKUP(A24,'[3]2021 Allocations'!$A:$R,18,FALSE)</f>
        <v>1033265</v>
      </c>
    </row>
    <row r="25" spans="1:3" x14ac:dyDescent="0.25">
      <c r="A25" s="115" t="s">
        <v>111</v>
      </c>
      <c r="B25" s="209" t="s">
        <v>112</v>
      </c>
      <c r="C25" s="120">
        <f>VLOOKUP(A25,'[3]2021 Allocations'!$A:$R,18,FALSE)</f>
        <v>3421631</v>
      </c>
    </row>
    <row r="26" spans="1:3" x14ac:dyDescent="0.25">
      <c r="A26" s="115" t="s">
        <v>113</v>
      </c>
      <c r="B26" s="209" t="s">
        <v>114</v>
      </c>
      <c r="C26" s="120">
        <f>VLOOKUP(A26,'[3]2021 Allocations'!$A:$R,18,FALSE)</f>
        <v>924836</v>
      </c>
    </row>
    <row r="27" spans="1:3" x14ac:dyDescent="0.25">
      <c r="A27" s="115" t="s">
        <v>115</v>
      </c>
      <c r="B27" s="209" t="s">
        <v>116</v>
      </c>
      <c r="C27" s="120">
        <f>VLOOKUP(A27,'[3]2021 Allocations'!$A:$R,18,FALSE)</f>
        <v>775025</v>
      </c>
    </row>
    <row r="28" spans="1:3" x14ac:dyDescent="0.25">
      <c r="A28" s="115" t="s">
        <v>117</v>
      </c>
      <c r="B28" s="209" t="s">
        <v>118</v>
      </c>
      <c r="C28" s="120">
        <f>VLOOKUP(A28,'[3]2021 Allocations'!$A:$R,18,FALSE)</f>
        <v>345423</v>
      </c>
    </row>
    <row r="29" spans="1:3" x14ac:dyDescent="0.25">
      <c r="A29" s="115" t="s">
        <v>119</v>
      </c>
      <c r="B29" s="209" t="s">
        <v>120</v>
      </c>
      <c r="C29" s="120">
        <f>VLOOKUP(A29,'[3]2021 Allocations'!$A:$R,18,FALSE)</f>
        <v>15449069</v>
      </c>
    </row>
    <row r="30" spans="1:3" x14ac:dyDescent="0.25">
      <c r="A30" s="114" t="s">
        <v>3332</v>
      </c>
      <c r="B30" s="209" t="s">
        <v>3333</v>
      </c>
      <c r="C30" s="120">
        <f>VLOOKUP(A30,'[3]2021 Allocations'!$A:$R,18,FALSE)</f>
        <v>996577</v>
      </c>
    </row>
    <row r="31" spans="1:3" x14ac:dyDescent="0.25">
      <c r="A31" s="115" t="s">
        <v>121</v>
      </c>
      <c r="B31" s="209" t="s">
        <v>122</v>
      </c>
      <c r="C31" s="120">
        <f>VLOOKUP(A31,'[3]2021 Allocations'!$A:$R,18,FALSE)</f>
        <v>5199777</v>
      </c>
    </row>
    <row r="32" spans="1:3" x14ac:dyDescent="0.25">
      <c r="A32" s="115" t="s">
        <v>123</v>
      </c>
      <c r="B32" s="209" t="s">
        <v>124</v>
      </c>
      <c r="C32" s="120">
        <f>VLOOKUP(A32,'[3]2021 Allocations'!$A:$R,18,FALSE)</f>
        <v>3155646</v>
      </c>
    </row>
    <row r="33" spans="1:3" x14ac:dyDescent="0.25">
      <c r="A33" s="115" t="s">
        <v>125</v>
      </c>
      <c r="B33" s="209" t="s">
        <v>126</v>
      </c>
      <c r="C33" s="120">
        <f>VLOOKUP(A33,'[3]2021 Allocations'!$A:$R,18,FALSE)</f>
        <v>248539</v>
      </c>
    </row>
    <row r="34" spans="1:3" x14ac:dyDescent="0.25">
      <c r="A34" s="115" t="s">
        <v>127</v>
      </c>
      <c r="B34" s="209" t="s">
        <v>128</v>
      </c>
      <c r="C34" s="120">
        <f>VLOOKUP(A34,'[3]2021 Allocations'!$A:$R,18,FALSE)</f>
        <v>534274</v>
      </c>
    </row>
    <row r="35" spans="1:3" x14ac:dyDescent="0.25">
      <c r="A35" s="115" t="s">
        <v>129</v>
      </c>
      <c r="B35" s="209" t="s">
        <v>130</v>
      </c>
      <c r="C35" s="120">
        <f>VLOOKUP(A35,'[3]2021 Allocations'!$A:$R,18,FALSE)</f>
        <v>4393893</v>
      </c>
    </row>
    <row r="36" spans="1:3" x14ac:dyDescent="0.25">
      <c r="A36" s="115" t="s">
        <v>131</v>
      </c>
      <c r="B36" s="209" t="s">
        <v>132</v>
      </c>
      <c r="C36" s="120">
        <f>VLOOKUP(A36,'[3]2021 Allocations'!$A:$R,18,FALSE)</f>
        <v>485643</v>
      </c>
    </row>
    <row r="37" spans="1:3" x14ac:dyDescent="0.25">
      <c r="A37" s="115" t="s">
        <v>133</v>
      </c>
      <c r="B37" s="209" t="s">
        <v>134</v>
      </c>
      <c r="C37" s="120">
        <f>VLOOKUP(A37,'[3]2021 Allocations'!$A:$R,18,FALSE)</f>
        <v>1188475</v>
      </c>
    </row>
    <row r="38" spans="1:3" s="2" customFormat="1" x14ac:dyDescent="0.25">
      <c r="A38" s="115" t="s">
        <v>135</v>
      </c>
      <c r="B38" s="209" t="s">
        <v>136</v>
      </c>
      <c r="C38" s="120">
        <f>VLOOKUP(A38,'[3]2021 Allocations'!$A:$R,18,FALSE)</f>
        <v>709849</v>
      </c>
    </row>
    <row r="39" spans="1:3" x14ac:dyDescent="0.25">
      <c r="A39" s="114" t="s">
        <v>3328</v>
      </c>
      <c r="B39" s="209" t="s">
        <v>3329</v>
      </c>
      <c r="C39" s="120">
        <f>VLOOKUP(A39,'[3]2021 Allocations'!$A:$R,18,FALSE)</f>
        <v>244279</v>
      </c>
    </row>
    <row r="40" spans="1:3" x14ac:dyDescent="0.25">
      <c r="A40" s="115" t="s">
        <v>137</v>
      </c>
      <c r="B40" s="209" t="s">
        <v>138</v>
      </c>
      <c r="C40" s="120">
        <f>VLOOKUP(A40,'[3]2021 Allocations'!$A:$R,18,FALSE)</f>
        <v>3385305</v>
      </c>
    </row>
    <row r="41" spans="1:3" s="2" customFormat="1" x14ac:dyDescent="0.25">
      <c r="A41" s="115" t="s">
        <v>139</v>
      </c>
      <c r="B41" s="209" t="s">
        <v>140</v>
      </c>
      <c r="C41" s="120">
        <f>VLOOKUP(A41,'[3]2021 Allocations'!$A:$R,18,FALSE)</f>
        <v>1727206</v>
      </c>
    </row>
    <row r="42" spans="1:3" s="2" customFormat="1" x14ac:dyDescent="0.25">
      <c r="A42" s="115" t="s">
        <v>3472</v>
      </c>
      <c r="B42" s="209" t="s">
        <v>3473</v>
      </c>
      <c r="C42" s="120">
        <f>VLOOKUP(A42,'[3]2021 Allocations'!$A:$R,18,FALSE)</f>
        <v>993256</v>
      </c>
    </row>
    <row r="43" spans="1:3" x14ac:dyDescent="0.25">
      <c r="A43" s="114" t="s">
        <v>3330</v>
      </c>
      <c r="B43" s="209" t="s">
        <v>3331</v>
      </c>
      <c r="C43" s="120">
        <f>VLOOKUP(A43,'[3]2021 Allocations'!$A:$R,18,FALSE)</f>
        <v>593941</v>
      </c>
    </row>
    <row r="44" spans="1:3" x14ac:dyDescent="0.25">
      <c r="A44" s="115" t="s">
        <v>141</v>
      </c>
      <c r="B44" s="209" t="s">
        <v>142</v>
      </c>
      <c r="C44" s="120">
        <f>VLOOKUP(A44,'[3]2021 Allocations'!$A:$R,18,FALSE)</f>
        <v>977779</v>
      </c>
    </row>
    <row r="45" spans="1:3" x14ac:dyDescent="0.25">
      <c r="A45" s="114" t="s">
        <v>143</v>
      </c>
      <c r="B45" s="209" t="s">
        <v>144</v>
      </c>
      <c r="C45" s="120">
        <f>VLOOKUP(A45,'[3]2021 Allocations'!$A:$R,18,FALSE)</f>
        <v>643157</v>
      </c>
    </row>
    <row r="46" spans="1:3" x14ac:dyDescent="0.25">
      <c r="A46" s="115" t="s">
        <v>145</v>
      </c>
      <c r="B46" s="209" t="s">
        <v>146</v>
      </c>
      <c r="C46" s="120">
        <f>VLOOKUP(A46,'[3]2021 Allocations'!$A:$R,18,FALSE)</f>
        <v>4213474</v>
      </c>
    </row>
    <row r="47" spans="1:3" x14ac:dyDescent="0.25">
      <c r="A47" s="115" t="s">
        <v>171</v>
      </c>
      <c r="B47" s="209" t="s">
        <v>172</v>
      </c>
      <c r="C47" s="120">
        <f>VLOOKUP(A47,'[3]2021 Allocations'!$A:$R,18,FALSE)</f>
        <v>1586121</v>
      </c>
    </row>
    <row r="48" spans="1:3" x14ac:dyDescent="0.25">
      <c r="A48" s="115" t="s">
        <v>147</v>
      </c>
      <c r="B48" s="209" t="s">
        <v>148</v>
      </c>
      <c r="C48" s="120">
        <f>VLOOKUP(A48,'[3]2021 Allocations'!$A:$R,18,FALSE)</f>
        <v>1402713</v>
      </c>
    </row>
    <row r="49" spans="1:3" x14ac:dyDescent="0.25">
      <c r="A49" s="115" t="s">
        <v>3441</v>
      </c>
      <c r="B49" s="209" t="s">
        <v>3460</v>
      </c>
      <c r="C49" s="120">
        <f>VLOOKUP(A49,'[3]2021 Allocations'!$A:$R,18,FALSE)</f>
        <v>362868</v>
      </c>
    </row>
    <row r="50" spans="1:3" x14ac:dyDescent="0.25">
      <c r="A50" s="115" t="s">
        <v>151</v>
      </c>
      <c r="B50" s="209" t="s">
        <v>152</v>
      </c>
      <c r="C50" s="120">
        <f>VLOOKUP(A50,'[3]2021 Allocations'!$A:$R,18,FALSE)</f>
        <v>679370</v>
      </c>
    </row>
    <row r="51" spans="1:3" x14ac:dyDescent="0.25">
      <c r="A51" s="115" t="s">
        <v>149</v>
      </c>
      <c r="B51" s="209" t="s">
        <v>150</v>
      </c>
      <c r="C51" s="120">
        <f>VLOOKUP(A51,'[3]2021 Allocations'!$A:$R,18,FALSE)</f>
        <v>449228</v>
      </c>
    </row>
    <row r="52" spans="1:3" x14ac:dyDescent="0.25">
      <c r="A52" s="115" t="s">
        <v>153</v>
      </c>
      <c r="B52" s="209" t="s">
        <v>154</v>
      </c>
      <c r="C52" s="120">
        <f>VLOOKUP(A52,'[3]2021 Allocations'!$A:$R,18,FALSE)</f>
        <v>1016916</v>
      </c>
    </row>
    <row r="53" spans="1:3" x14ac:dyDescent="0.25">
      <c r="A53" s="115" t="s">
        <v>155</v>
      </c>
      <c r="B53" s="209" t="s">
        <v>156</v>
      </c>
      <c r="C53" s="120">
        <f>VLOOKUP(A53,'[3]2021 Allocations'!$A:$R,18,FALSE)</f>
        <v>997557</v>
      </c>
    </row>
    <row r="54" spans="1:3" x14ac:dyDescent="0.25">
      <c r="A54" s="115" t="s">
        <v>157</v>
      </c>
      <c r="B54" s="209" t="s">
        <v>158</v>
      </c>
      <c r="C54" s="120">
        <f>VLOOKUP(A54,'[3]2021 Allocations'!$A:$R,18,FALSE)</f>
        <v>983570</v>
      </c>
    </row>
    <row r="55" spans="1:3" x14ac:dyDescent="0.25">
      <c r="A55" s="115" t="s">
        <v>175</v>
      </c>
      <c r="B55" s="209" t="s">
        <v>176</v>
      </c>
      <c r="C55" s="120">
        <f>VLOOKUP(A55,'[3]2021 Allocations'!$A:$R,18,FALSE)</f>
        <v>249287</v>
      </c>
    </row>
    <row r="56" spans="1:3" x14ac:dyDescent="0.25">
      <c r="A56" s="115" t="s">
        <v>159</v>
      </c>
      <c r="B56" s="209" t="s">
        <v>160</v>
      </c>
      <c r="C56" s="120">
        <f>VLOOKUP(A56,'[3]2021 Allocations'!$A:$R,18,FALSE)</f>
        <v>1621142</v>
      </c>
    </row>
    <row r="57" spans="1:3" x14ac:dyDescent="0.25">
      <c r="A57" s="115" t="s">
        <v>161</v>
      </c>
      <c r="B57" s="209" t="s">
        <v>162</v>
      </c>
      <c r="C57" s="120">
        <f>VLOOKUP(A57,'[3]2021 Allocations'!$A:$R,18,FALSE)</f>
        <v>1598077</v>
      </c>
    </row>
    <row r="58" spans="1:3" x14ac:dyDescent="0.25">
      <c r="A58" s="115" t="s">
        <v>163</v>
      </c>
      <c r="B58" s="209" t="s">
        <v>164</v>
      </c>
      <c r="C58" s="120">
        <f>VLOOKUP(A58,'[3]2021 Allocations'!$A:$R,18,FALSE)</f>
        <v>1108657</v>
      </c>
    </row>
    <row r="59" spans="1:3" x14ac:dyDescent="0.25">
      <c r="A59" s="115" t="s">
        <v>165</v>
      </c>
      <c r="B59" s="209" t="s">
        <v>166</v>
      </c>
      <c r="C59" s="120">
        <f>VLOOKUP(A59,'[3]2021 Allocations'!$A:$R,18,FALSE)</f>
        <v>949032</v>
      </c>
    </row>
    <row r="60" spans="1:3" x14ac:dyDescent="0.25">
      <c r="A60" s="115" t="s">
        <v>167</v>
      </c>
      <c r="B60" s="209" t="s">
        <v>168</v>
      </c>
      <c r="C60" s="120">
        <f>VLOOKUP(A60,'[3]2021 Allocations'!$A:$R,18,FALSE)</f>
        <v>730979</v>
      </c>
    </row>
    <row r="61" spans="1:3" s="2" customFormat="1" x14ac:dyDescent="0.25">
      <c r="A61" s="115" t="s">
        <v>169</v>
      </c>
      <c r="B61" s="209" t="s">
        <v>170</v>
      </c>
      <c r="C61" s="120">
        <f>VLOOKUP(A61,'[3]2021 Allocations'!$A:$R,18,FALSE)</f>
        <v>323228</v>
      </c>
    </row>
    <row r="62" spans="1:3" x14ac:dyDescent="0.25">
      <c r="A62" s="114" t="s">
        <v>173</v>
      </c>
      <c r="B62" s="209" t="s">
        <v>174</v>
      </c>
      <c r="C62" s="120">
        <f>VLOOKUP(A62,'[3]2021 Allocations'!$A:$R,18,FALSE)</f>
        <v>811690</v>
      </c>
    </row>
    <row r="63" spans="1:3" x14ac:dyDescent="0.25">
      <c r="A63" s="115" t="s">
        <v>3334</v>
      </c>
      <c r="B63" s="210" t="s">
        <v>3335</v>
      </c>
      <c r="C63" s="120">
        <f>VLOOKUP(A63,'[3]2021 Allocations'!$A:$R,18,FALSE)</f>
        <v>1054052</v>
      </c>
    </row>
    <row r="64" spans="1:3" x14ac:dyDescent="0.25">
      <c r="A64" s="115" t="s">
        <v>60</v>
      </c>
      <c r="B64" s="211" t="s">
        <v>2</v>
      </c>
      <c r="C64" s="120">
        <f>VLOOKUP(A64,'[3]2021 Allocations'!$A:$R,18,FALSE)</f>
        <v>2458510</v>
      </c>
    </row>
    <row r="65" spans="1:3" x14ac:dyDescent="0.25">
      <c r="A65" s="115"/>
      <c r="B65" s="117" t="s">
        <v>177</v>
      </c>
      <c r="C65" s="250">
        <f>SUM(C1:C64)</f>
        <v>163203452</v>
      </c>
    </row>
    <row r="66" spans="1:3" x14ac:dyDescent="0.25">
      <c r="A66" s="115"/>
      <c r="B66" s="118" t="s">
        <v>178</v>
      </c>
      <c r="C66" s="122"/>
    </row>
    <row r="67" spans="1:3" x14ac:dyDescent="0.25">
      <c r="A67" s="114" t="s">
        <v>62</v>
      </c>
      <c r="B67" s="113" t="s">
        <v>179</v>
      </c>
      <c r="C67" s="120">
        <f>VLOOKUP(A67,'[3]2021 Allocations'!$A:$R,18,FALSE)</f>
        <v>143306</v>
      </c>
    </row>
    <row r="68" spans="1:3" x14ac:dyDescent="0.25">
      <c r="A68" s="114" t="s">
        <v>61</v>
      </c>
      <c r="B68" s="113" t="s">
        <v>180</v>
      </c>
      <c r="C68" s="120">
        <f>VLOOKUP(A68,'[3]2021 Allocations'!$A:$R,18,FALSE)</f>
        <v>16049</v>
      </c>
    </row>
    <row r="69" spans="1:3" x14ac:dyDescent="0.25">
      <c r="A69" s="114" t="s">
        <v>63</v>
      </c>
      <c r="B69" s="113" t="s">
        <v>3</v>
      </c>
      <c r="C69" s="120">
        <f>VLOOKUP(A69,'[3]2021 Allocations'!$A:$R,18,FALSE)</f>
        <v>50499</v>
      </c>
    </row>
    <row r="70" spans="1:3" x14ac:dyDescent="0.25">
      <c r="A70" s="115" t="s">
        <v>64</v>
      </c>
      <c r="B70" s="116" t="s">
        <v>4</v>
      </c>
      <c r="C70" s="120">
        <f>VLOOKUP(A70,'[3]2021 Allocations'!$A:$R,18,FALSE)</f>
        <v>142939</v>
      </c>
    </row>
    <row r="71" spans="1:3" x14ac:dyDescent="0.25">
      <c r="A71" s="115"/>
      <c r="B71" s="117" t="s">
        <v>181</v>
      </c>
      <c r="C71" s="121">
        <f>SUM(C67:C70)</f>
        <v>352793</v>
      </c>
    </row>
    <row r="72" spans="1:3" x14ac:dyDescent="0.25">
      <c r="A72" s="115"/>
      <c r="B72" s="118"/>
      <c r="C72" s="122"/>
    </row>
    <row r="73" spans="1:3" x14ac:dyDescent="0.25">
      <c r="B73" s="119" t="s">
        <v>182</v>
      </c>
      <c r="C73" s="123">
        <f>C65+C71</f>
        <v>163556245</v>
      </c>
    </row>
    <row r="74" spans="1:3" x14ac:dyDescent="0.25">
      <c r="B74" t="s">
        <v>182</v>
      </c>
      <c r="C74" s="212">
        <f>'[3]2021 Allocations'!$R$83</f>
        <v>163556245</v>
      </c>
    </row>
    <row r="75" spans="1:3" x14ac:dyDescent="0.25">
      <c r="C75" s="175">
        <f>C73-C74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9"/>
  <sheetViews>
    <sheetView topLeftCell="A43" workbookViewId="0">
      <selection activeCell="A48" sqref="A48:XFD48"/>
    </sheetView>
  </sheetViews>
  <sheetFormatPr defaultColWidth="42.140625" defaultRowHeight="15" x14ac:dyDescent="0.25"/>
  <cols>
    <col min="1" max="1" width="9" style="205" bestFit="1" customWidth="1"/>
    <col min="2" max="2" width="39.42578125" style="205" bestFit="1" customWidth="1"/>
    <col min="3" max="3" width="19.7109375" style="206" bestFit="1" customWidth="1"/>
    <col min="4" max="4" width="12.85546875" style="205" bestFit="1" customWidth="1"/>
    <col min="5" max="5" width="11.85546875" style="205" bestFit="1" customWidth="1"/>
    <col min="6" max="6" width="12.85546875" style="205" bestFit="1" customWidth="1"/>
    <col min="7" max="7" width="14.28515625" style="205" bestFit="1" customWidth="1"/>
    <col min="8" max="8" width="12.85546875" style="205" bestFit="1" customWidth="1"/>
    <col min="9" max="9" width="11.85546875" style="205" bestFit="1" customWidth="1"/>
    <col min="10" max="10" width="14.140625" style="205" bestFit="1" customWidth="1"/>
    <col min="11" max="11" width="16.5703125" style="205" bestFit="1" customWidth="1"/>
    <col min="12" max="12" width="13.7109375" style="6" bestFit="1" customWidth="1"/>
    <col min="13" max="16384" width="42.140625" style="6"/>
  </cols>
  <sheetData>
    <row r="1" spans="1:12" x14ac:dyDescent="0.25">
      <c r="A1" s="181"/>
      <c r="B1" s="182"/>
      <c r="C1" s="183"/>
      <c r="D1" s="184" t="s">
        <v>3475</v>
      </c>
      <c r="E1" s="184" t="s">
        <v>3351</v>
      </c>
      <c r="F1" s="184" t="s">
        <v>3291</v>
      </c>
      <c r="G1" s="185" t="s">
        <v>3352</v>
      </c>
      <c r="H1" s="184" t="s">
        <v>3353</v>
      </c>
      <c r="I1" s="184" t="s">
        <v>3353</v>
      </c>
      <c r="J1" s="184" t="s">
        <v>3354</v>
      </c>
      <c r="K1" s="184" t="s">
        <v>3476</v>
      </c>
      <c r="L1" s="260" t="s">
        <v>3355</v>
      </c>
    </row>
    <row r="2" spans="1:12" x14ac:dyDescent="0.25">
      <c r="A2" s="181"/>
      <c r="B2" s="182"/>
      <c r="C2" s="183"/>
      <c r="D2" s="184" t="s">
        <v>183</v>
      </c>
      <c r="E2" s="184" t="s">
        <v>3356</v>
      </c>
      <c r="F2" s="184" t="s">
        <v>3357</v>
      </c>
      <c r="G2" s="185" t="s">
        <v>3358</v>
      </c>
      <c r="H2" s="184" t="s">
        <v>3359</v>
      </c>
      <c r="I2" s="184" t="s">
        <v>3360</v>
      </c>
      <c r="J2" s="184" t="s">
        <v>3361</v>
      </c>
      <c r="K2" s="184" t="s">
        <v>3466</v>
      </c>
      <c r="L2" s="260"/>
    </row>
    <row r="3" spans="1:12" x14ac:dyDescent="0.25">
      <c r="A3" s="181"/>
      <c r="B3" s="182"/>
      <c r="C3" s="183"/>
      <c r="D3" s="186"/>
      <c r="E3" s="187">
        <v>44104</v>
      </c>
      <c r="F3" s="187" t="s">
        <v>3361</v>
      </c>
      <c r="G3" s="185" t="s">
        <v>3362</v>
      </c>
      <c r="H3" s="184" t="s">
        <v>3362</v>
      </c>
      <c r="I3" s="184" t="s">
        <v>3361</v>
      </c>
      <c r="J3" s="184" t="s">
        <v>3363</v>
      </c>
      <c r="K3" s="184" t="s">
        <v>3467</v>
      </c>
      <c r="L3" s="260"/>
    </row>
    <row r="4" spans="1:12" x14ac:dyDescent="0.25">
      <c r="A4" s="188" t="s">
        <v>3364</v>
      </c>
      <c r="B4" s="189" t="s">
        <v>3313</v>
      </c>
      <c r="C4" s="190" t="s">
        <v>3365</v>
      </c>
      <c r="D4" s="261"/>
      <c r="E4" s="262"/>
      <c r="F4" s="262"/>
      <c r="G4" s="262"/>
      <c r="H4" s="262"/>
      <c r="I4" s="262"/>
      <c r="J4" s="262"/>
      <c r="K4" s="262"/>
      <c r="L4" s="262"/>
    </row>
    <row r="5" spans="1:12" x14ac:dyDescent="0.25">
      <c r="A5" s="191" t="s">
        <v>66</v>
      </c>
      <c r="B5" s="192" t="s">
        <v>3366</v>
      </c>
      <c r="C5" s="193" t="s">
        <v>3367</v>
      </c>
      <c r="D5" s="194">
        <f>VLOOKUP(A5,'20-21 Allocation'!A:C,3,FALSE)</f>
        <v>1555187</v>
      </c>
      <c r="E5" s="251">
        <f>VLOOKUP(A5,'[1]19-20 Approved'!$A:$L,10,FALSE)</f>
        <v>110348</v>
      </c>
      <c r="F5" s="195">
        <f>SUM(D5:E5)</f>
        <v>1665535</v>
      </c>
      <c r="G5" s="256">
        <v>1550216</v>
      </c>
      <c r="H5" s="256">
        <v>1550216</v>
      </c>
      <c r="I5" s="196">
        <f>G5-H5</f>
        <v>0</v>
      </c>
      <c r="J5" s="196">
        <f>F5-G5</f>
        <v>115319</v>
      </c>
      <c r="K5" s="196">
        <f>IF(H5&gt;D5,0,D5-H5)</f>
        <v>4971</v>
      </c>
      <c r="L5" s="197">
        <f>IF(H5&gt;D5,D5,H5)</f>
        <v>1550216</v>
      </c>
    </row>
    <row r="6" spans="1:12" x14ac:dyDescent="0.25">
      <c r="A6" s="191" t="s">
        <v>68</v>
      </c>
      <c r="B6" s="192" t="s">
        <v>3368</v>
      </c>
      <c r="C6" s="193" t="s">
        <v>3369</v>
      </c>
      <c r="D6" s="194">
        <f>VLOOKUP(A6,'20-21 Allocation'!A:C,3,FALSE)</f>
        <v>6886744</v>
      </c>
      <c r="E6" s="251">
        <f>VLOOKUP(A6,'[1]19-20 Approved'!$A:$L,10,FALSE)</f>
        <v>740623</v>
      </c>
      <c r="F6" s="195">
        <f t="shared" ref="F6:F69" si="0">SUM(D6:E6)</f>
        <v>7627367</v>
      </c>
      <c r="G6" s="256">
        <v>6838611</v>
      </c>
      <c r="H6" s="256">
        <v>6838611</v>
      </c>
      <c r="I6" s="196">
        <f t="shared" ref="I6:I50" si="1">G6-H6</f>
        <v>0</v>
      </c>
      <c r="J6" s="196">
        <f t="shared" ref="J6:J69" si="2">F6-G6</f>
        <v>788756</v>
      </c>
      <c r="K6" s="196">
        <f t="shared" ref="K6:K69" si="3">IF(H6&gt;D6,0,D6-H6)</f>
        <v>48133</v>
      </c>
      <c r="L6" s="197">
        <f t="shared" ref="L6:L69" si="4">IF(H6&gt;D6,D6,H6)</f>
        <v>6838611</v>
      </c>
    </row>
    <row r="7" spans="1:12" x14ac:dyDescent="0.25">
      <c r="A7" s="198" t="s">
        <v>70</v>
      </c>
      <c r="B7" s="192" t="s">
        <v>230</v>
      </c>
      <c r="C7" s="193" t="s">
        <v>3370</v>
      </c>
      <c r="D7" s="194">
        <f>VLOOKUP(A7,'20-21 Allocation'!A:C,3,FALSE)</f>
        <v>1404809</v>
      </c>
      <c r="E7" s="251">
        <f>VLOOKUP(A7,'[1]19-20 Approved'!$A:$L,10,FALSE)</f>
        <v>210717</v>
      </c>
      <c r="F7" s="195">
        <f t="shared" si="0"/>
        <v>1615526</v>
      </c>
      <c r="G7" s="256">
        <v>1194422</v>
      </c>
      <c r="H7" s="256">
        <v>1194422</v>
      </c>
      <c r="I7" s="196">
        <f t="shared" si="1"/>
        <v>0</v>
      </c>
      <c r="J7" s="196">
        <f t="shared" si="2"/>
        <v>421104</v>
      </c>
      <c r="K7" s="196">
        <f t="shared" si="3"/>
        <v>210387</v>
      </c>
      <c r="L7" s="197">
        <f t="shared" si="4"/>
        <v>1194422</v>
      </c>
    </row>
    <row r="8" spans="1:12" x14ac:dyDescent="0.25">
      <c r="A8" s="198" t="s">
        <v>72</v>
      </c>
      <c r="B8" s="192" t="s">
        <v>3371</v>
      </c>
      <c r="C8" s="193" t="s">
        <v>3372</v>
      </c>
      <c r="D8" s="194">
        <f>VLOOKUP(A8,'20-21 Allocation'!A:C,3,FALSE)</f>
        <v>2794348</v>
      </c>
      <c r="E8" s="251">
        <f>VLOOKUP(A8,'[1]19-20 Approved'!$A:$L,10,FALSE)</f>
        <v>137387</v>
      </c>
      <c r="F8" s="195">
        <f t="shared" si="0"/>
        <v>2931735</v>
      </c>
      <c r="G8" s="257">
        <v>2577599</v>
      </c>
      <c r="H8" s="257">
        <v>2576741</v>
      </c>
      <c r="I8" s="196">
        <f t="shared" si="1"/>
        <v>858</v>
      </c>
      <c r="J8" s="196">
        <f t="shared" si="2"/>
        <v>354136</v>
      </c>
      <c r="K8" s="196">
        <f t="shared" si="3"/>
        <v>217607</v>
      </c>
      <c r="L8" s="197">
        <f t="shared" si="4"/>
        <v>2576741</v>
      </c>
    </row>
    <row r="9" spans="1:12" x14ac:dyDescent="0.25">
      <c r="A9" s="198" t="s">
        <v>74</v>
      </c>
      <c r="B9" s="192" t="s">
        <v>3373</v>
      </c>
      <c r="C9" s="193" t="s">
        <v>3374</v>
      </c>
      <c r="D9" s="194">
        <f>VLOOKUP(A9,'20-21 Allocation'!A:C,3,FALSE)</f>
        <v>2056035</v>
      </c>
      <c r="E9" s="251">
        <f>VLOOKUP(A9,'[1]19-20 Approved'!$A:$L,10,FALSE)</f>
        <v>48760</v>
      </c>
      <c r="F9" s="195">
        <f t="shared" si="0"/>
        <v>2104795</v>
      </c>
      <c r="G9" s="257">
        <v>1808360</v>
      </c>
      <c r="H9" s="257">
        <v>1807610</v>
      </c>
      <c r="I9" s="196">
        <f t="shared" si="1"/>
        <v>750</v>
      </c>
      <c r="J9" s="196">
        <f t="shared" si="2"/>
        <v>296435</v>
      </c>
      <c r="K9" s="196">
        <f t="shared" si="3"/>
        <v>248425</v>
      </c>
      <c r="L9" s="197">
        <f t="shared" si="4"/>
        <v>1807610</v>
      </c>
    </row>
    <row r="10" spans="1:12" x14ac:dyDescent="0.25">
      <c r="A10" s="198" t="s">
        <v>76</v>
      </c>
      <c r="B10" s="192" t="s">
        <v>3375</v>
      </c>
      <c r="C10" s="193" t="s">
        <v>3376</v>
      </c>
      <c r="D10" s="194">
        <f>VLOOKUP(A10,'20-21 Allocation'!A:C,3,FALSE)</f>
        <v>715401</v>
      </c>
      <c r="E10" s="251">
        <f>VLOOKUP(A10,'[1]19-20 Approved'!$A:$L,10,FALSE)</f>
        <v>124490</v>
      </c>
      <c r="F10" s="195">
        <f t="shared" si="0"/>
        <v>839891</v>
      </c>
      <c r="G10" s="256">
        <v>719603</v>
      </c>
      <c r="H10" s="256">
        <v>719603</v>
      </c>
      <c r="I10" s="196">
        <f t="shared" si="1"/>
        <v>0</v>
      </c>
      <c r="J10" s="196">
        <f t="shared" si="2"/>
        <v>120288</v>
      </c>
      <c r="K10" s="196">
        <f t="shared" si="3"/>
        <v>0</v>
      </c>
      <c r="L10" s="197">
        <f t="shared" si="4"/>
        <v>715401</v>
      </c>
    </row>
    <row r="11" spans="1:12" x14ac:dyDescent="0.25">
      <c r="A11" s="198" t="s">
        <v>78</v>
      </c>
      <c r="B11" s="192" t="s">
        <v>3377</v>
      </c>
      <c r="C11" s="193" t="s">
        <v>3378</v>
      </c>
      <c r="D11" s="194">
        <f>VLOOKUP(A11,'20-21 Allocation'!A:C,3,FALSE)</f>
        <v>340409</v>
      </c>
      <c r="E11" s="251">
        <f>VLOOKUP(A11,'[1]19-20 Approved'!$A:$L,10,FALSE)</f>
        <v>20896</v>
      </c>
      <c r="F11" s="195">
        <f t="shared" si="0"/>
        <v>361305</v>
      </c>
      <c r="G11" s="256">
        <v>339222</v>
      </c>
      <c r="H11" s="256">
        <v>339222</v>
      </c>
      <c r="I11" s="196">
        <f t="shared" si="1"/>
        <v>0</v>
      </c>
      <c r="J11" s="196">
        <f t="shared" si="2"/>
        <v>22083</v>
      </c>
      <c r="K11" s="196">
        <f t="shared" si="3"/>
        <v>1187</v>
      </c>
      <c r="L11" s="197">
        <f t="shared" si="4"/>
        <v>339222</v>
      </c>
    </row>
    <row r="12" spans="1:12" x14ac:dyDescent="0.25">
      <c r="A12" s="198" t="s">
        <v>80</v>
      </c>
      <c r="B12" s="192" t="s">
        <v>3379</v>
      </c>
      <c r="C12" s="193" t="s">
        <v>3380</v>
      </c>
      <c r="D12" s="194">
        <f>VLOOKUP(A12,'20-21 Allocation'!A:C,3,FALSE)</f>
        <v>9940023</v>
      </c>
      <c r="E12" s="251">
        <f>VLOOKUP(A12,'[1]19-20 Approved'!$A:$L,10,FALSE)</f>
        <v>1974033</v>
      </c>
      <c r="F12" s="195">
        <f t="shared" si="0"/>
        <v>11914056</v>
      </c>
      <c r="G12" s="256">
        <v>8733861</v>
      </c>
      <c r="H12" s="256">
        <v>8733861</v>
      </c>
      <c r="I12" s="196">
        <f t="shared" si="1"/>
        <v>0</v>
      </c>
      <c r="J12" s="196">
        <f t="shared" si="2"/>
        <v>3180195</v>
      </c>
      <c r="K12" s="196">
        <f t="shared" si="3"/>
        <v>1206162</v>
      </c>
      <c r="L12" s="197">
        <f t="shared" si="4"/>
        <v>8733861</v>
      </c>
    </row>
    <row r="13" spans="1:12" x14ac:dyDescent="0.25">
      <c r="A13" s="198" t="s">
        <v>82</v>
      </c>
      <c r="B13" s="192" t="s">
        <v>3381</v>
      </c>
      <c r="C13" s="193" t="s">
        <v>3382</v>
      </c>
      <c r="D13" s="194">
        <f>VLOOKUP(A13,'20-21 Allocation'!A:C,3,FALSE)</f>
        <v>2700531</v>
      </c>
      <c r="E13" s="251">
        <f>VLOOKUP(A13,'[1]19-20 Approved'!$A:$L,10,FALSE)</f>
        <v>316</v>
      </c>
      <c r="F13" s="195">
        <f t="shared" si="0"/>
        <v>2700847</v>
      </c>
      <c r="G13" s="257">
        <v>2497658</v>
      </c>
      <c r="H13" s="257">
        <v>2467066</v>
      </c>
      <c r="I13" s="196">
        <f t="shared" si="1"/>
        <v>30592</v>
      </c>
      <c r="J13" s="196">
        <f t="shared" si="2"/>
        <v>203189</v>
      </c>
      <c r="K13" s="196">
        <f t="shared" si="3"/>
        <v>233465</v>
      </c>
      <c r="L13" s="197">
        <f t="shared" si="4"/>
        <v>2467066</v>
      </c>
    </row>
    <row r="14" spans="1:12" x14ac:dyDescent="0.25">
      <c r="A14" s="198" t="s">
        <v>84</v>
      </c>
      <c r="B14" s="192" t="s">
        <v>3383</v>
      </c>
      <c r="C14" s="193" t="s">
        <v>3384</v>
      </c>
      <c r="D14" s="194">
        <f>VLOOKUP(A14,'20-21 Allocation'!A:C,3,FALSE)</f>
        <v>7927004</v>
      </c>
      <c r="E14" s="251">
        <f>VLOOKUP(A14,'[1]19-20 Approved'!$A:$L,10,FALSE)</f>
        <v>0</v>
      </c>
      <c r="F14" s="195">
        <f t="shared" si="0"/>
        <v>7927004</v>
      </c>
      <c r="G14" s="256">
        <v>7927004</v>
      </c>
      <c r="H14" s="256">
        <v>7927004</v>
      </c>
      <c r="I14" s="196">
        <f t="shared" si="1"/>
        <v>0</v>
      </c>
      <c r="J14" s="196">
        <f t="shared" si="2"/>
        <v>0</v>
      </c>
      <c r="K14" s="196">
        <f t="shared" si="3"/>
        <v>0</v>
      </c>
      <c r="L14" s="197">
        <f t="shared" si="4"/>
        <v>7927004</v>
      </c>
    </row>
    <row r="15" spans="1:12" x14ac:dyDescent="0.25">
      <c r="A15" s="198" t="s">
        <v>86</v>
      </c>
      <c r="B15" s="192" t="s">
        <v>3385</v>
      </c>
      <c r="C15" s="193" t="s">
        <v>3386</v>
      </c>
      <c r="D15" s="194">
        <f>VLOOKUP(A15,'20-21 Allocation'!A:C,3,FALSE)</f>
        <v>4941866</v>
      </c>
      <c r="E15" s="251">
        <f>VLOOKUP(A15,'[1]19-20 Approved'!$A:$L,10,FALSE)</f>
        <v>2220338</v>
      </c>
      <c r="F15" s="195">
        <f t="shared" si="0"/>
        <v>7162204</v>
      </c>
      <c r="G15" s="257">
        <v>4434575</v>
      </c>
      <c r="H15" s="257">
        <v>4432377</v>
      </c>
      <c r="I15" s="196">
        <f>G15-H15</f>
        <v>2198</v>
      </c>
      <c r="J15" s="196">
        <f t="shared" si="2"/>
        <v>2727629</v>
      </c>
      <c r="K15" s="196">
        <f t="shared" si="3"/>
        <v>509489</v>
      </c>
      <c r="L15" s="197">
        <f t="shared" si="4"/>
        <v>4432377</v>
      </c>
    </row>
    <row r="16" spans="1:12" x14ac:dyDescent="0.25">
      <c r="A16" s="199" t="s">
        <v>88</v>
      </c>
      <c r="B16" s="192" t="s">
        <v>3387</v>
      </c>
      <c r="C16" s="193" t="s">
        <v>3388</v>
      </c>
      <c r="D16" s="194">
        <f>VLOOKUP(A16,'20-21 Allocation'!A:C,3,FALSE)</f>
        <v>5684506</v>
      </c>
      <c r="E16" s="251">
        <f>VLOOKUP(A16,'[1]19-20 Approved'!$A:$L,10,FALSE)</f>
        <v>357010</v>
      </c>
      <c r="F16" s="195">
        <f t="shared" si="0"/>
        <v>6041516</v>
      </c>
      <c r="G16" s="256">
        <v>5671966</v>
      </c>
      <c r="H16" s="256">
        <v>5671966</v>
      </c>
      <c r="I16" s="196">
        <f t="shared" si="1"/>
        <v>0</v>
      </c>
      <c r="J16" s="196">
        <f t="shared" si="2"/>
        <v>369550</v>
      </c>
      <c r="K16" s="196">
        <f t="shared" si="3"/>
        <v>12540</v>
      </c>
      <c r="L16" s="197">
        <f t="shared" si="4"/>
        <v>5671966</v>
      </c>
    </row>
    <row r="17" spans="1:12" x14ac:dyDescent="0.25">
      <c r="A17" s="198" t="s">
        <v>90</v>
      </c>
      <c r="B17" s="192" t="s">
        <v>542</v>
      </c>
      <c r="C17" s="193" t="s">
        <v>3389</v>
      </c>
      <c r="D17" s="194">
        <f>VLOOKUP(A17,'20-21 Allocation'!A:C,3,FALSE)</f>
        <v>988547</v>
      </c>
      <c r="E17" s="251">
        <f>VLOOKUP(A17,'[1]19-20 Approved'!$A:$L,10,FALSE)</f>
        <v>70507</v>
      </c>
      <c r="F17" s="195">
        <f t="shared" si="0"/>
        <v>1059054</v>
      </c>
      <c r="G17" s="256">
        <v>770016</v>
      </c>
      <c r="H17" s="256">
        <v>770016</v>
      </c>
      <c r="I17" s="196">
        <f t="shared" si="1"/>
        <v>0</v>
      </c>
      <c r="J17" s="196">
        <f t="shared" si="2"/>
        <v>289038</v>
      </c>
      <c r="K17" s="196">
        <f t="shared" si="3"/>
        <v>218531</v>
      </c>
      <c r="L17" s="197">
        <f t="shared" si="4"/>
        <v>770016</v>
      </c>
    </row>
    <row r="18" spans="1:12" x14ac:dyDescent="0.25">
      <c r="A18" s="198" t="s">
        <v>92</v>
      </c>
      <c r="B18" s="192" t="s">
        <v>553</v>
      </c>
      <c r="C18" s="193" t="s">
        <v>3390</v>
      </c>
      <c r="D18" s="194">
        <f>VLOOKUP(A18,'20-21 Allocation'!A:C,3,FALSE)</f>
        <v>18010268</v>
      </c>
      <c r="E18" s="251">
        <f>VLOOKUP(A18,'[1]19-20 Approved'!$A:$L,10,FALSE)</f>
        <v>3519720</v>
      </c>
      <c r="F18" s="195">
        <f t="shared" si="0"/>
        <v>21529988</v>
      </c>
      <c r="G18" s="257">
        <v>19475141</v>
      </c>
      <c r="H18" s="257">
        <v>19397515</v>
      </c>
      <c r="I18" s="196">
        <f t="shared" si="1"/>
        <v>77626</v>
      </c>
      <c r="J18" s="196">
        <f t="shared" si="2"/>
        <v>2054847</v>
      </c>
      <c r="K18" s="196">
        <f t="shared" si="3"/>
        <v>0</v>
      </c>
      <c r="L18" s="197">
        <f t="shared" si="4"/>
        <v>18010268</v>
      </c>
    </row>
    <row r="19" spans="1:12" x14ac:dyDescent="0.25">
      <c r="A19" s="198" t="s">
        <v>95</v>
      </c>
      <c r="B19" s="192" t="s">
        <v>3391</v>
      </c>
      <c r="C19" s="193" t="s">
        <v>3392</v>
      </c>
      <c r="D19" s="194">
        <f>VLOOKUP(A19,'20-21 Allocation'!A:C,3,FALSE)</f>
        <v>9677926</v>
      </c>
      <c r="E19" s="251">
        <v>517813</v>
      </c>
      <c r="F19" s="195">
        <f t="shared" si="0"/>
        <v>10195739</v>
      </c>
      <c r="G19" s="257">
        <v>10195739</v>
      </c>
      <c r="H19" s="257">
        <v>9955575</v>
      </c>
      <c r="I19" s="196">
        <f t="shared" si="1"/>
        <v>240164</v>
      </c>
      <c r="J19" s="196">
        <f t="shared" si="2"/>
        <v>0</v>
      </c>
      <c r="K19" s="196">
        <f t="shared" si="3"/>
        <v>0</v>
      </c>
      <c r="L19" s="197">
        <f t="shared" si="4"/>
        <v>9677926</v>
      </c>
    </row>
    <row r="20" spans="1:12" x14ac:dyDescent="0.25">
      <c r="A20" s="200" t="s">
        <v>1061</v>
      </c>
      <c r="B20" s="192" t="s">
        <v>94</v>
      </c>
      <c r="C20" s="193"/>
      <c r="D20" s="194">
        <f>VLOOKUP(A20,'20-21 Allocation'!A:C,3,FALSE)</f>
        <v>1205626</v>
      </c>
      <c r="E20" s="251">
        <f>VLOOKUP(A20,'[1]19-20 Approved'!$A:$L,10,FALSE)</f>
        <v>0</v>
      </c>
      <c r="F20" s="195">
        <f t="shared" si="0"/>
        <v>1205626</v>
      </c>
      <c r="G20" s="257">
        <v>1205626</v>
      </c>
      <c r="H20" s="257">
        <v>1204660</v>
      </c>
      <c r="I20" s="196">
        <f>G20-H20</f>
        <v>966</v>
      </c>
      <c r="J20" s="196">
        <f t="shared" si="2"/>
        <v>0</v>
      </c>
      <c r="K20" s="196">
        <f t="shared" si="3"/>
        <v>966</v>
      </c>
      <c r="L20" s="197">
        <f t="shared" si="4"/>
        <v>1204660</v>
      </c>
    </row>
    <row r="21" spans="1:12" x14ac:dyDescent="0.25">
      <c r="A21" s="191" t="s">
        <v>1065</v>
      </c>
      <c r="B21" s="192" t="s">
        <v>2604</v>
      </c>
      <c r="C21" s="193" t="s">
        <v>3393</v>
      </c>
      <c r="D21" s="194">
        <f>VLOOKUP(A21,'20-21 Allocation'!A:C,3,FALSE)</f>
        <v>429910</v>
      </c>
      <c r="E21" s="251">
        <f>VLOOKUP(A21,'[1]19-20 Approved'!$A:$L,10,FALSE)</f>
        <v>0</v>
      </c>
      <c r="F21" s="195">
        <f t="shared" si="0"/>
        <v>429910</v>
      </c>
      <c r="G21" s="258"/>
      <c r="H21" s="258"/>
      <c r="I21" s="196">
        <f t="shared" si="1"/>
        <v>0</v>
      </c>
      <c r="J21" s="196">
        <f t="shared" si="2"/>
        <v>429910</v>
      </c>
      <c r="K21" s="196">
        <f t="shared" si="3"/>
        <v>429910</v>
      </c>
      <c r="L21" s="197">
        <f t="shared" si="4"/>
        <v>0</v>
      </c>
    </row>
    <row r="22" spans="1:12" x14ac:dyDescent="0.25">
      <c r="A22" s="191" t="s">
        <v>97</v>
      </c>
      <c r="B22" s="192" t="s">
        <v>3394</v>
      </c>
      <c r="C22" s="193" t="s">
        <v>3395</v>
      </c>
      <c r="D22" s="194">
        <f>VLOOKUP(A22,'20-21 Allocation'!A:C,3,FALSE)</f>
        <v>2464276</v>
      </c>
      <c r="E22" s="251">
        <f>VLOOKUP(A22,'[1]19-20 Approved'!$A:$L,10,FALSE)</f>
        <v>560116</v>
      </c>
      <c r="F22" s="195">
        <f t="shared" si="0"/>
        <v>3024392</v>
      </c>
      <c r="G22" s="257">
        <v>2982375</v>
      </c>
      <c r="H22" s="257">
        <v>2821915</v>
      </c>
      <c r="I22" s="196">
        <f t="shared" si="1"/>
        <v>160460</v>
      </c>
      <c r="J22" s="196">
        <f t="shared" si="2"/>
        <v>42017</v>
      </c>
      <c r="K22" s="196">
        <f t="shared" si="3"/>
        <v>0</v>
      </c>
      <c r="L22" s="197">
        <f t="shared" si="4"/>
        <v>2464276</v>
      </c>
    </row>
    <row r="23" spans="1:12" x14ac:dyDescent="0.25">
      <c r="A23" s="198" t="s">
        <v>99</v>
      </c>
      <c r="B23" s="192" t="s">
        <v>3396</v>
      </c>
      <c r="C23" s="193" t="s">
        <v>3397</v>
      </c>
      <c r="D23" s="194">
        <f>VLOOKUP(A23,'20-21 Allocation'!A:C,3,FALSE)</f>
        <v>1867181</v>
      </c>
      <c r="E23" s="251">
        <f>VLOOKUP(A23,'[1]19-20 Approved'!$A:$L,10,FALSE)</f>
        <v>350165</v>
      </c>
      <c r="F23" s="195">
        <f t="shared" si="0"/>
        <v>2217346</v>
      </c>
      <c r="G23" s="256">
        <v>1696944</v>
      </c>
      <c r="H23" s="256">
        <v>1696944</v>
      </c>
      <c r="I23" s="196">
        <f t="shared" si="1"/>
        <v>0</v>
      </c>
      <c r="J23" s="196">
        <f t="shared" si="2"/>
        <v>520402</v>
      </c>
      <c r="K23" s="196">
        <f t="shared" si="3"/>
        <v>170237</v>
      </c>
      <c r="L23" s="197">
        <f t="shared" si="4"/>
        <v>1696944</v>
      </c>
    </row>
    <row r="24" spans="1:12" x14ac:dyDescent="0.25">
      <c r="A24" s="198" t="s">
        <v>101</v>
      </c>
      <c r="B24" s="192" t="s">
        <v>3398</v>
      </c>
      <c r="C24" s="193" t="s">
        <v>3399</v>
      </c>
      <c r="D24" s="194">
        <f>VLOOKUP(A24,'20-21 Allocation'!A:C,3,FALSE)</f>
        <v>1383918</v>
      </c>
      <c r="E24" s="251">
        <f>VLOOKUP(A24,'[1]19-20 Approved'!$A:$L,10,FALSE)</f>
        <v>26369</v>
      </c>
      <c r="F24" s="195">
        <f t="shared" si="0"/>
        <v>1410287</v>
      </c>
      <c r="G24" s="256">
        <v>1383918</v>
      </c>
      <c r="H24" s="256">
        <v>1383918</v>
      </c>
      <c r="I24" s="196">
        <f t="shared" si="1"/>
        <v>0</v>
      </c>
      <c r="J24" s="196">
        <f t="shared" si="2"/>
        <v>26369</v>
      </c>
      <c r="K24" s="196">
        <f t="shared" si="3"/>
        <v>0</v>
      </c>
      <c r="L24" s="197">
        <f t="shared" si="4"/>
        <v>1383918</v>
      </c>
    </row>
    <row r="25" spans="1:12" x14ac:dyDescent="0.25">
      <c r="A25" s="198" t="s">
        <v>103</v>
      </c>
      <c r="B25" s="192" t="s">
        <v>3400</v>
      </c>
      <c r="C25" s="193" t="s">
        <v>3401</v>
      </c>
      <c r="D25" s="194">
        <f>VLOOKUP(A25,'20-21 Allocation'!A:C,3,FALSE)</f>
        <v>5628144</v>
      </c>
      <c r="E25" s="251">
        <f>VLOOKUP(A25,'[1]19-20 Approved'!$A:$L,10,FALSE)</f>
        <v>1129119</v>
      </c>
      <c r="F25" s="195">
        <f t="shared" si="0"/>
        <v>6757263</v>
      </c>
      <c r="G25" s="257">
        <v>4754377</v>
      </c>
      <c r="H25" s="257">
        <v>4724047</v>
      </c>
      <c r="I25" s="196">
        <f t="shared" si="1"/>
        <v>30330</v>
      </c>
      <c r="J25" s="196">
        <f t="shared" si="2"/>
        <v>2002886</v>
      </c>
      <c r="K25" s="196">
        <f t="shared" si="3"/>
        <v>904097</v>
      </c>
      <c r="L25" s="197">
        <f t="shared" si="4"/>
        <v>4724047</v>
      </c>
    </row>
    <row r="26" spans="1:12" x14ac:dyDescent="0.25">
      <c r="A26" s="198" t="s">
        <v>105</v>
      </c>
      <c r="B26" s="192" t="s">
        <v>3402</v>
      </c>
      <c r="C26" s="193" t="s">
        <v>3403</v>
      </c>
      <c r="D26" s="194">
        <f>VLOOKUP(A26,'20-21 Allocation'!A:C,3,FALSE)</f>
        <v>789007</v>
      </c>
      <c r="E26" s="251">
        <f>VLOOKUP(A26,'[1]19-20 Approved'!$A:$L,10,FALSE)</f>
        <v>34</v>
      </c>
      <c r="F26" s="195">
        <f t="shared" si="0"/>
        <v>789041</v>
      </c>
      <c r="G26" s="256">
        <v>788207</v>
      </c>
      <c r="H26" s="256">
        <v>788207</v>
      </c>
      <c r="I26" s="196">
        <f t="shared" si="1"/>
        <v>0</v>
      </c>
      <c r="J26" s="196">
        <f t="shared" si="2"/>
        <v>834</v>
      </c>
      <c r="K26" s="196">
        <f t="shared" si="3"/>
        <v>800</v>
      </c>
      <c r="L26" s="197">
        <f t="shared" si="4"/>
        <v>788207</v>
      </c>
    </row>
    <row r="27" spans="1:12" x14ac:dyDescent="0.25">
      <c r="A27" s="198" t="s">
        <v>107</v>
      </c>
      <c r="B27" s="192" t="s">
        <v>3404</v>
      </c>
      <c r="C27" s="193" t="s">
        <v>3405</v>
      </c>
      <c r="D27" s="194">
        <f>VLOOKUP(A27,'20-21 Allocation'!A:C,3,FALSE)</f>
        <v>3788470</v>
      </c>
      <c r="E27" s="251">
        <f>VLOOKUP(A27,'[1]19-20 Approved'!$A:$L,10,FALSE)</f>
        <v>1086581</v>
      </c>
      <c r="F27" s="195">
        <f t="shared" si="0"/>
        <v>4875051</v>
      </c>
      <c r="G27" s="257">
        <v>3566749</v>
      </c>
      <c r="H27" s="257">
        <v>3559499</v>
      </c>
      <c r="I27" s="196">
        <f t="shared" si="1"/>
        <v>7250</v>
      </c>
      <c r="J27" s="196">
        <f t="shared" si="2"/>
        <v>1308302</v>
      </c>
      <c r="K27" s="196">
        <f t="shared" si="3"/>
        <v>228971</v>
      </c>
      <c r="L27" s="197">
        <f t="shared" si="4"/>
        <v>3559499</v>
      </c>
    </row>
    <row r="28" spans="1:12" x14ac:dyDescent="0.25">
      <c r="A28" s="198" t="s">
        <v>109</v>
      </c>
      <c r="B28" s="192" t="s">
        <v>3406</v>
      </c>
      <c r="C28" s="193" t="s">
        <v>3407</v>
      </c>
      <c r="D28" s="194">
        <f>VLOOKUP(A28,'20-21 Allocation'!A:C,3,FALSE)</f>
        <v>1033265</v>
      </c>
      <c r="E28" s="251">
        <f>VLOOKUP(A28,'[1]19-20 Approved'!$A:$L,10,FALSE)</f>
        <v>18</v>
      </c>
      <c r="F28" s="195">
        <f t="shared" si="0"/>
        <v>1033283</v>
      </c>
      <c r="G28" s="258"/>
      <c r="H28" s="258"/>
      <c r="I28" s="196">
        <f t="shared" si="1"/>
        <v>0</v>
      </c>
      <c r="J28" s="196">
        <f t="shared" si="2"/>
        <v>1033283</v>
      </c>
      <c r="K28" s="196">
        <f t="shared" si="3"/>
        <v>1033265</v>
      </c>
      <c r="L28" s="197">
        <f t="shared" si="4"/>
        <v>0</v>
      </c>
    </row>
    <row r="29" spans="1:12" x14ac:dyDescent="0.25">
      <c r="A29" s="198" t="s">
        <v>111</v>
      </c>
      <c r="B29" s="192" t="s">
        <v>3408</v>
      </c>
      <c r="C29" s="193" t="s">
        <v>3409</v>
      </c>
      <c r="D29" s="194">
        <f>VLOOKUP(A29,'20-21 Allocation'!A:C,3,FALSE)</f>
        <v>3421631</v>
      </c>
      <c r="E29" s="251">
        <f>VLOOKUP(A29,'[1]19-20 Approved'!$A:$L,10,FALSE)</f>
        <v>153180</v>
      </c>
      <c r="F29" s="195">
        <f t="shared" si="0"/>
        <v>3574811</v>
      </c>
      <c r="G29" s="256">
        <v>3196291</v>
      </c>
      <c r="H29" s="256">
        <v>3196291</v>
      </c>
      <c r="I29" s="196">
        <f>G29-H29</f>
        <v>0</v>
      </c>
      <c r="J29" s="196">
        <f t="shared" si="2"/>
        <v>378520</v>
      </c>
      <c r="K29" s="196">
        <f t="shared" si="3"/>
        <v>225340</v>
      </c>
      <c r="L29" s="197">
        <f t="shared" si="4"/>
        <v>3196291</v>
      </c>
    </row>
    <row r="30" spans="1:12" x14ac:dyDescent="0.25">
      <c r="A30" s="198" t="s">
        <v>113</v>
      </c>
      <c r="B30" s="192" t="s">
        <v>114</v>
      </c>
      <c r="C30" s="193"/>
      <c r="D30" s="194">
        <f>VLOOKUP(A30,'20-21 Allocation'!A:C,3,FALSE)</f>
        <v>924836</v>
      </c>
      <c r="E30" s="251">
        <f>VLOOKUP(A30,'[1]19-20 Approved'!$A:$L,10,FALSE)</f>
        <v>0</v>
      </c>
      <c r="F30" s="195">
        <f t="shared" si="0"/>
        <v>924836</v>
      </c>
      <c r="G30" s="257">
        <v>924833</v>
      </c>
      <c r="H30" s="257">
        <v>829010</v>
      </c>
      <c r="I30" s="196">
        <f t="shared" si="1"/>
        <v>95823</v>
      </c>
      <c r="J30" s="196">
        <f t="shared" si="2"/>
        <v>3</v>
      </c>
      <c r="K30" s="196">
        <f t="shared" si="3"/>
        <v>95826</v>
      </c>
      <c r="L30" s="197">
        <f t="shared" si="4"/>
        <v>829010</v>
      </c>
    </row>
    <row r="31" spans="1:12" x14ac:dyDescent="0.25">
      <c r="A31" s="198" t="s">
        <v>115</v>
      </c>
      <c r="B31" s="192" t="s">
        <v>3410</v>
      </c>
      <c r="C31" s="193" t="s">
        <v>3411</v>
      </c>
      <c r="D31" s="194">
        <f>VLOOKUP(A31,'20-21 Allocation'!A:C,3,FALSE)</f>
        <v>775025</v>
      </c>
      <c r="E31" s="194">
        <f>VLOOKUP(A31,'[1]19-20 Approved'!$A:$L,10,FALSE)</f>
        <v>7446</v>
      </c>
      <c r="F31" s="195">
        <f t="shared" si="0"/>
        <v>782471</v>
      </c>
      <c r="G31" s="258"/>
      <c r="H31" s="258"/>
      <c r="I31" s="196">
        <f t="shared" si="1"/>
        <v>0</v>
      </c>
      <c r="J31" s="196">
        <f t="shared" si="2"/>
        <v>782471</v>
      </c>
      <c r="K31" s="196">
        <f t="shared" si="3"/>
        <v>775025</v>
      </c>
      <c r="L31" s="197">
        <f t="shared" si="4"/>
        <v>0</v>
      </c>
    </row>
    <row r="32" spans="1:12" x14ac:dyDescent="0.25">
      <c r="A32" s="198" t="s">
        <v>117</v>
      </c>
      <c r="B32" s="192" t="s">
        <v>805</v>
      </c>
      <c r="C32" s="193" t="s">
        <v>3412</v>
      </c>
      <c r="D32" s="194">
        <f>VLOOKUP(A32,'20-21 Allocation'!A:C,3,FALSE)</f>
        <v>345423</v>
      </c>
      <c r="E32" s="251">
        <f>VLOOKUP(A32,'[1]19-20 Approved'!$A:$L,10,FALSE)</f>
        <v>0</v>
      </c>
      <c r="F32" s="195">
        <f t="shared" si="0"/>
        <v>345423</v>
      </c>
      <c r="G32" s="256">
        <v>345423</v>
      </c>
      <c r="H32" s="256">
        <v>345423</v>
      </c>
      <c r="I32" s="196">
        <f t="shared" si="1"/>
        <v>0</v>
      </c>
      <c r="J32" s="196">
        <f t="shared" si="2"/>
        <v>0</v>
      </c>
      <c r="K32" s="196">
        <f t="shared" si="3"/>
        <v>0</v>
      </c>
      <c r="L32" s="197">
        <f t="shared" si="4"/>
        <v>345423</v>
      </c>
    </row>
    <row r="33" spans="1:12" x14ac:dyDescent="0.25">
      <c r="A33" s="198" t="s">
        <v>119</v>
      </c>
      <c r="B33" s="192" t="s">
        <v>3413</v>
      </c>
      <c r="C33" s="193" t="s">
        <v>3414</v>
      </c>
      <c r="D33" s="194">
        <f>VLOOKUP(A33,'20-21 Allocation'!A:C,3,FALSE)</f>
        <v>15449069</v>
      </c>
      <c r="E33" s="251">
        <f>VLOOKUP(A33,'[1]19-20 Approved'!$A:$L,10,FALSE)</f>
        <v>350567</v>
      </c>
      <c r="F33" s="195">
        <f t="shared" si="0"/>
        <v>15799636</v>
      </c>
      <c r="G33" s="257">
        <v>15586644</v>
      </c>
      <c r="H33" s="257">
        <v>15586017</v>
      </c>
      <c r="I33" s="196">
        <f t="shared" si="1"/>
        <v>627</v>
      </c>
      <c r="J33" s="196">
        <f t="shared" si="2"/>
        <v>212992</v>
      </c>
      <c r="K33" s="196">
        <f t="shared" si="3"/>
        <v>0</v>
      </c>
      <c r="L33" s="197">
        <f t="shared" si="4"/>
        <v>15449069</v>
      </c>
    </row>
    <row r="34" spans="1:12" x14ac:dyDescent="0.25">
      <c r="A34" s="198" t="s">
        <v>3332</v>
      </c>
      <c r="B34" s="192" t="s">
        <v>3333</v>
      </c>
      <c r="C34" s="193" t="s">
        <v>3415</v>
      </c>
      <c r="D34" s="194">
        <f>VLOOKUP(A34,'20-21 Allocation'!A:C,3,FALSE)</f>
        <v>996577</v>
      </c>
      <c r="E34" s="251">
        <f>VLOOKUP(A34,'[1]19-20 Approved'!$A:$L,10,FALSE)</f>
        <v>13555</v>
      </c>
      <c r="F34" s="195">
        <f t="shared" si="0"/>
        <v>1010132</v>
      </c>
      <c r="G34" s="256">
        <v>962964</v>
      </c>
      <c r="H34" s="256">
        <v>962964</v>
      </c>
      <c r="I34" s="196">
        <f t="shared" si="1"/>
        <v>0</v>
      </c>
      <c r="J34" s="196">
        <f t="shared" si="2"/>
        <v>47168</v>
      </c>
      <c r="K34" s="196">
        <f t="shared" si="3"/>
        <v>33613</v>
      </c>
      <c r="L34" s="197">
        <f t="shared" si="4"/>
        <v>962964</v>
      </c>
    </row>
    <row r="35" spans="1:12" x14ac:dyDescent="0.25">
      <c r="A35" s="198" t="s">
        <v>121</v>
      </c>
      <c r="B35" s="192" t="s">
        <v>3416</v>
      </c>
      <c r="C35" s="193" t="s">
        <v>3417</v>
      </c>
      <c r="D35" s="194">
        <f>VLOOKUP(A35,'20-21 Allocation'!A:C,3,FALSE)</f>
        <v>5199777</v>
      </c>
      <c r="E35" s="251">
        <f>VLOOKUP(A35,'[1]19-20 Approved'!$A:$L,10,FALSE)</f>
        <v>158697</v>
      </c>
      <c r="F35" s="195">
        <f t="shared" si="0"/>
        <v>5358474</v>
      </c>
      <c r="G35" s="256">
        <v>5351024</v>
      </c>
      <c r="H35" s="256">
        <v>5351024</v>
      </c>
      <c r="I35" s="196">
        <f t="shared" si="1"/>
        <v>0</v>
      </c>
      <c r="J35" s="196">
        <f t="shared" si="2"/>
        <v>7450</v>
      </c>
      <c r="K35" s="196">
        <f t="shared" si="3"/>
        <v>0</v>
      </c>
      <c r="L35" s="197">
        <f t="shared" si="4"/>
        <v>5199777</v>
      </c>
    </row>
    <row r="36" spans="1:12" x14ac:dyDescent="0.25">
      <c r="A36" s="198" t="s">
        <v>123</v>
      </c>
      <c r="B36" s="192" t="s">
        <v>3418</v>
      </c>
      <c r="C36" s="193" t="s">
        <v>3419</v>
      </c>
      <c r="D36" s="194">
        <f>VLOOKUP(A36,'20-21 Allocation'!A:C,3,FALSE)</f>
        <v>3155646</v>
      </c>
      <c r="E36" s="251">
        <f>VLOOKUP(A36,'[1]19-20 Approved'!$A:$L,10,FALSE)</f>
        <v>900878</v>
      </c>
      <c r="F36" s="195">
        <f t="shared" si="0"/>
        <v>4056524</v>
      </c>
      <c r="G36" s="258"/>
      <c r="H36" s="258"/>
      <c r="I36" s="196">
        <f>G36-H36</f>
        <v>0</v>
      </c>
      <c r="J36" s="196">
        <f t="shared" si="2"/>
        <v>4056524</v>
      </c>
      <c r="K36" s="196">
        <f t="shared" si="3"/>
        <v>3155646</v>
      </c>
      <c r="L36" s="197">
        <f t="shared" si="4"/>
        <v>0</v>
      </c>
    </row>
    <row r="37" spans="1:12" x14ac:dyDescent="0.25">
      <c r="A37" s="198" t="s">
        <v>125</v>
      </c>
      <c r="B37" s="192" t="s">
        <v>3420</v>
      </c>
      <c r="C37" s="193" t="s">
        <v>3421</v>
      </c>
      <c r="D37" s="194">
        <f>VLOOKUP(A37,'20-21 Allocation'!A:C,3,FALSE)</f>
        <v>248539</v>
      </c>
      <c r="E37" s="251">
        <f>VLOOKUP(A37,'[1]19-20 Approved'!$A:$L,10,FALSE)</f>
        <v>8042</v>
      </c>
      <c r="F37" s="195">
        <f t="shared" si="0"/>
        <v>256581</v>
      </c>
      <c r="G37" s="256">
        <v>340278</v>
      </c>
      <c r="H37" s="256">
        <v>340278</v>
      </c>
      <c r="I37" s="196">
        <f t="shared" si="1"/>
        <v>0</v>
      </c>
      <c r="J37" s="196">
        <f t="shared" si="2"/>
        <v>-83697</v>
      </c>
      <c r="K37" s="196">
        <f t="shared" si="3"/>
        <v>0</v>
      </c>
      <c r="L37" s="197">
        <f t="shared" si="4"/>
        <v>248539</v>
      </c>
    </row>
    <row r="38" spans="1:12" x14ac:dyDescent="0.25">
      <c r="A38" s="198" t="s">
        <v>127</v>
      </c>
      <c r="B38" s="192" t="s">
        <v>3422</v>
      </c>
      <c r="C38" s="193" t="s">
        <v>3423</v>
      </c>
      <c r="D38" s="194">
        <f>VLOOKUP(A38,'20-21 Allocation'!A:C,3,FALSE)</f>
        <v>534274</v>
      </c>
      <c r="E38" s="251">
        <f>VLOOKUP(A38,'[1]19-20 Approved'!$A:$L,10,FALSE)</f>
        <v>0</v>
      </c>
      <c r="F38" s="195">
        <f t="shared" si="0"/>
        <v>534274</v>
      </c>
      <c r="G38" s="257">
        <v>534274</v>
      </c>
      <c r="H38" s="257">
        <v>514276</v>
      </c>
      <c r="I38" s="196">
        <f t="shared" si="1"/>
        <v>19998</v>
      </c>
      <c r="J38" s="196">
        <f t="shared" si="2"/>
        <v>0</v>
      </c>
      <c r="K38" s="196">
        <f t="shared" si="3"/>
        <v>19998</v>
      </c>
      <c r="L38" s="197">
        <f t="shared" si="4"/>
        <v>514276</v>
      </c>
    </row>
    <row r="39" spans="1:12" x14ac:dyDescent="0.25">
      <c r="A39" s="198" t="s">
        <v>129</v>
      </c>
      <c r="B39" s="192" t="s">
        <v>1088</v>
      </c>
      <c r="C39" s="193" t="s">
        <v>3424</v>
      </c>
      <c r="D39" s="194">
        <f>VLOOKUP(A39,'20-21 Allocation'!A:C,3,FALSE)</f>
        <v>4393893</v>
      </c>
      <c r="E39" s="251">
        <f>VLOOKUP(A39,'[1]19-20 Approved'!$A:$L,10,FALSE)</f>
        <v>527413</v>
      </c>
      <c r="F39" s="195">
        <f t="shared" si="0"/>
        <v>4921306</v>
      </c>
      <c r="G39" s="256">
        <v>4139835</v>
      </c>
      <c r="H39" s="256">
        <v>4139835</v>
      </c>
      <c r="I39" s="196">
        <f t="shared" si="1"/>
        <v>0</v>
      </c>
      <c r="J39" s="196">
        <f t="shared" si="2"/>
        <v>781471</v>
      </c>
      <c r="K39" s="196">
        <f t="shared" si="3"/>
        <v>254058</v>
      </c>
      <c r="L39" s="197">
        <f t="shared" si="4"/>
        <v>4139835</v>
      </c>
    </row>
    <row r="40" spans="1:12" x14ac:dyDescent="0.25">
      <c r="A40" s="198" t="s">
        <v>131</v>
      </c>
      <c r="B40" s="192" t="s">
        <v>3425</v>
      </c>
      <c r="C40" s="193" t="s">
        <v>3426</v>
      </c>
      <c r="D40" s="194">
        <f>VLOOKUP(A40,'20-21 Allocation'!A:C,3,FALSE)</f>
        <v>485643</v>
      </c>
      <c r="E40" s="251">
        <f>VLOOKUP(A40,'[1]19-20 Approved'!$A:$L,10,FALSE)</f>
        <v>0</v>
      </c>
      <c r="F40" s="195">
        <f t="shared" si="0"/>
        <v>485643</v>
      </c>
      <c r="G40" s="256">
        <v>485643</v>
      </c>
      <c r="H40" s="256">
        <v>485643</v>
      </c>
      <c r="I40" s="196">
        <f t="shared" si="1"/>
        <v>0</v>
      </c>
      <c r="J40" s="196">
        <f t="shared" si="2"/>
        <v>0</v>
      </c>
      <c r="K40" s="196">
        <f t="shared" si="3"/>
        <v>0</v>
      </c>
      <c r="L40" s="197">
        <f t="shared" si="4"/>
        <v>485643</v>
      </c>
    </row>
    <row r="41" spans="1:12" x14ac:dyDescent="0.25">
      <c r="A41" s="198" t="s">
        <v>133</v>
      </c>
      <c r="B41" s="192" t="s">
        <v>3427</v>
      </c>
      <c r="C41" s="193" t="s">
        <v>3428</v>
      </c>
      <c r="D41" s="194">
        <f>VLOOKUP(A41,'20-21 Allocation'!A:C,3,FALSE)</f>
        <v>1188475</v>
      </c>
      <c r="E41" s="251">
        <f>VLOOKUP(A41,'[1]19-20 Approved'!$A:$L,10,FALSE)</f>
        <v>68764</v>
      </c>
      <c r="F41" s="195">
        <f t="shared" si="0"/>
        <v>1257239</v>
      </c>
      <c r="G41" s="257">
        <v>1143304</v>
      </c>
      <c r="H41" s="257">
        <v>1108040</v>
      </c>
      <c r="I41" s="196">
        <f t="shared" si="1"/>
        <v>35264</v>
      </c>
      <c r="J41" s="196">
        <f t="shared" si="2"/>
        <v>113935</v>
      </c>
      <c r="K41" s="196">
        <f t="shared" si="3"/>
        <v>80435</v>
      </c>
      <c r="L41" s="197">
        <f t="shared" si="4"/>
        <v>1108040</v>
      </c>
    </row>
    <row r="42" spans="1:12" x14ac:dyDescent="0.25">
      <c r="A42" s="198" t="s">
        <v>135</v>
      </c>
      <c r="B42" s="192" t="s">
        <v>3429</v>
      </c>
      <c r="C42" s="193" t="s">
        <v>3430</v>
      </c>
      <c r="D42" s="194">
        <f>VLOOKUP(A42,'20-21 Allocation'!A:C,3,FALSE)</f>
        <v>709849</v>
      </c>
      <c r="E42" s="251">
        <f>VLOOKUP(A42,'[1]19-20 Approved'!$A:$L,10,FALSE)</f>
        <v>0</v>
      </c>
      <c r="F42" s="195">
        <f t="shared" si="0"/>
        <v>709849</v>
      </c>
      <c r="G42" s="256">
        <v>709849</v>
      </c>
      <c r="H42" s="256">
        <v>709849</v>
      </c>
      <c r="I42" s="196">
        <f t="shared" si="1"/>
        <v>0</v>
      </c>
      <c r="J42" s="196">
        <f t="shared" si="2"/>
        <v>0</v>
      </c>
      <c r="K42" s="196">
        <f t="shared" si="3"/>
        <v>0</v>
      </c>
      <c r="L42" s="197">
        <f t="shared" si="4"/>
        <v>709849</v>
      </c>
    </row>
    <row r="43" spans="1:12" x14ac:dyDescent="0.25">
      <c r="A43" s="198" t="s">
        <v>3328</v>
      </c>
      <c r="B43" s="192" t="s">
        <v>3329</v>
      </c>
      <c r="C43" s="193" t="s">
        <v>3431</v>
      </c>
      <c r="D43" s="194">
        <f>VLOOKUP(A43,'20-21 Allocation'!A:C,3,FALSE)</f>
        <v>244279</v>
      </c>
      <c r="E43" s="251">
        <f>VLOOKUP(A43,'[1]19-20 Approved'!$A:$L,10,FALSE)</f>
        <v>3853</v>
      </c>
      <c r="F43" s="195">
        <f t="shared" si="0"/>
        <v>248132</v>
      </c>
      <c r="G43" s="258"/>
      <c r="H43" s="258"/>
      <c r="I43" s="196">
        <f t="shared" si="1"/>
        <v>0</v>
      </c>
      <c r="J43" s="196">
        <f t="shared" si="2"/>
        <v>248132</v>
      </c>
      <c r="K43" s="196">
        <f t="shared" si="3"/>
        <v>244279</v>
      </c>
      <c r="L43" s="197">
        <f t="shared" si="4"/>
        <v>0</v>
      </c>
    </row>
    <row r="44" spans="1:12" x14ac:dyDescent="0.25">
      <c r="A44" s="198" t="s">
        <v>137</v>
      </c>
      <c r="B44" s="192" t="s">
        <v>1315</v>
      </c>
      <c r="C44" s="193" t="s">
        <v>3432</v>
      </c>
      <c r="D44" s="194">
        <f>VLOOKUP(A44,'20-21 Allocation'!A:C,3,FALSE)</f>
        <v>3385305</v>
      </c>
      <c r="E44" s="251">
        <f>VLOOKUP(A44,'[1]19-20 Approved'!$A:$L,10,FALSE)</f>
        <v>0</v>
      </c>
      <c r="F44" s="195">
        <f t="shared" si="0"/>
        <v>3385305</v>
      </c>
      <c r="G44" s="256">
        <v>3385305</v>
      </c>
      <c r="H44" s="256">
        <v>3385305</v>
      </c>
      <c r="I44" s="196">
        <f t="shared" si="1"/>
        <v>0</v>
      </c>
      <c r="J44" s="196">
        <f t="shared" si="2"/>
        <v>0</v>
      </c>
      <c r="K44" s="196">
        <f t="shared" si="3"/>
        <v>0</v>
      </c>
      <c r="L44" s="197">
        <f t="shared" si="4"/>
        <v>3385305</v>
      </c>
    </row>
    <row r="45" spans="1:12" x14ac:dyDescent="0.25">
      <c r="A45" s="198" t="s">
        <v>139</v>
      </c>
      <c r="B45" s="192" t="s">
        <v>1322</v>
      </c>
      <c r="C45" s="193" t="s">
        <v>3433</v>
      </c>
      <c r="D45" s="194">
        <f>VLOOKUP(A45,'20-21 Allocation'!A:C,3,FALSE)</f>
        <v>1727206</v>
      </c>
      <c r="E45" s="251">
        <f>VLOOKUP(A45,'[1]19-20 Approved'!$A:$L,10,FALSE)</f>
        <v>64489</v>
      </c>
      <c r="F45" s="195">
        <f t="shared" si="0"/>
        <v>1791695</v>
      </c>
      <c r="G45" s="256">
        <v>1674544</v>
      </c>
      <c r="H45" s="256">
        <v>1674544</v>
      </c>
      <c r="I45" s="196">
        <f t="shared" si="1"/>
        <v>0</v>
      </c>
      <c r="J45" s="196">
        <f t="shared" si="2"/>
        <v>117151</v>
      </c>
      <c r="K45" s="196">
        <f t="shared" si="3"/>
        <v>52662</v>
      </c>
      <c r="L45" s="197">
        <f t="shared" si="4"/>
        <v>1674544</v>
      </c>
    </row>
    <row r="46" spans="1:12" x14ac:dyDescent="0.25">
      <c r="A46" s="198" t="s">
        <v>3472</v>
      </c>
      <c r="B46" s="192" t="s">
        <v>3473</v>
      </c>
      <c r="C46" s="193" t="s">
        <v>3474</v>
      </c>
      <c r="D46" s="194">
        <f>VLOOKUP(A46,'20-21 Allocation'!A:C,3,FALSE)</f>
        <v>993256</v>
      </c>
      <c r="E46" s="251">
        <v>0</v>
      </c>
      <c r="F46" s="195">
        <f t="shared" si="0"/>
        <v>993256</v>
      </c>
      <c r="G46" s="258"/>
      <c r="H46" s="258"/>
      <c r="I46" s="196">
        <f>G46-H46</f>
        <v>0</v>
      </c>
      <c r="J46" s="196">
        <f t="shared" si="2"/>
        <v>993256</v>
      </c>
      <c r="K46" s="196">
        <f t="shared" si="3"/>
        <v>993256</v>
      </c>
      <c r="L46" s="197">
        <f t="shared" si="4"/>
        <v>0</v>
      </c>
    </row>
    <row r="47" spans="1:12" x14ac:dyDescent="0.25">
      <c r="A47" s="198" t="s">
        <v>3330</v>
      </c>
      <c r="B47" s="192" t="s">
        <v>3331</v>
      </c>
      <c r="C47" s="193" t="s">
        <v>3434</v>
      </c>
      <c r="D47" s="194">
        <f>VLOOKUP(A47,'20-21 Allocation'!A:C,3,FALSE)</f>
        <v>593941</v>
      </c>
      <c r="E47" s="251">
        <f>VLOOKUP(A47,'[1]19-20 Approved'!$A:$L,10,FALSE)</f>
        <v>0</v>
      </c>
      <c r="F47" s="195">
        <f t="shared" si="0"/>
        <v>593941</v>
      </c>
      <c r="G47" s="256">
        <v>593941</v>
      </c>
      <c r="H47" s="256">
        <v>593941</v>
      </c>
      <c r="I47" s="196">
        <f t="shared" si="1"/>
        <v>0</v>
      </c>
      <c r="J47" s="196">
        <f t="shared" si="2"/>
        <v>0</v>
      </c>
      <c r="K47" s="196">
        <f t="shared" si="3"/>
        <v>0</v>
      </c>
      <c r="L47" s="197">
        <f t="shared" si="4"/>
        <v>593941</v>
      </c>
    </row>
    <row r="48" spans="1:12" x14ac:dyDescent="0.25">
      <c r="A48" s="198" t="s">
        <v>141</v>
      </c>
      <c r="B48" s="192" t="s">
        <v>3435</v>
      </c>
      <c r="C48" s="193" t="s">
        <v>3436</v>
      </c>
      <c r="D48" s="194">
        <f>VLOOKUP(A48,'20-21 Allocation'!A:C,3,FALSE)</f>
        <v>977779</v>
      </c>
      <c r="E48" s="251">
        <f>VLOOKUP(A48,'[1]19-20 Approved'!$A:$L,10,FALSE)</f>
        <v>47591</v>
      </c>
      <c r="F48" s="195">
        <f t="shared" si="0"/>
        <v>1025370</v>
      </c>
      <c r="G48" s="256">
        <v>957028</v>
      </c>
      <c r="H48" s="256">
        <v>957028</v>
      </c>
      <c r="I48" s="196">
        <f t="shared" si="1"/>
        <v>0</v>
      </c>
      <c r="J48" s="196">
        <f t="shared" si="2"/>
        <v>68342</v>
      </c>
      <c r="K48" s="196">
        <f>IF(H48&gt;D48,0,D48-H48)</f>
        <v>20751</v>
      </c>
      <c r="L48" s="197">
        <f t="shared" si="4"/>
        <v>957028</v>
      </c>
    </row>
    <row r="49" spans="1:12" x14ac:dyDescent="0.25">
      <c r="A49" s="191" t="s">
        <v>143</v>
      </c>
      <c r="B49" s="192" t="s">
        <v>144</v>
      </c>
      <c r="C49" s="193"/>
      <c r="D49" s="194">
        <f>VLOOKUP(A49,'20-21 Allocation'!A:C,3,FALSE)</f>
        <v>643157</v>
      </c>
      <c r="E49" s="251">
        <f>VLOOKUP(A49,'[1]19-20 Approved'!$A:$L,10,FALSE)</f>
        <v>0</v>
      </c>
      <c r="F49" s="195">
        <f t="shared" si="0"/>
        <v>643157</v>
      </c>
      <c r="G49" s="256">
        <v>430138</v>
      </c>
      <c r="H49" s="256">
        <v>430138</v>
      </c>
      <c r="I49" s="196">
        <f t="shared" si="1"/>
        <v>0</v>
      </c>
      <c r="J49" s="196">
        <f t="shared" si="2"/>
        <v>213019</v>
      </c>
      <c r="K49" s="196">
        <f t="shared" si="3"/>
        <v>213019</v>
      </c>
      <c r="L49" s="197">
        <f t="shared" si="4"/>
        <v>430138</v>
      </c>
    </row>
    <row r="50" spans="1:12" x14ac:dyDescent="0.25">
      <c r="A50" s="191" t="s">
        <v>145</v>
      </c>
      <c r="B50" s="192" t="s">
        <v>3437</v>
      </c>
      <c r="C50" s="193" t="s">
        <v>3438</v>
      </c>
      <c r="D50" s="194">
        <f>VLOOKUP(A50,'20-21 Allocation'!A:C,3,FALSE)</f>
        <v>4213474</v>
      </c>
      <c r="E50" s="251">
        <f>VLOOKUP(A50,'[1]19-20 Approved'!$A:$L,10,FALSE)</f>
        <v>113915</v>
      </c>
      <c r="F50" s="195">
        <f t="shared" si="0"/>
        <v>4327389</v>
      </c>
      <c r="G50" s="256">
        <v>4168044</v>
      </c>
      <c r="H50" s="256">
        <v>4168044</v>
      </c>
      <c r="I50" s="196">
        <f t="shared" si="1"/>
        <v>0</v>
      </c>
      <c r="J50" s="196">
        <f t="shared" si="2"/>
        <v>159345</v>
      </c>
      <c r="K50" s="196">
        <f t="shared" si="3"/>
        <v>45430</v>
      </c>
      <c r="L50" s="197">
        <f t="shared" si="4"/>
        <v>4168044</v>
      </c>
    </row>
    <row r="51" spans="1:12" x14ac:dyDescent="0.25">
      <c r="A51" s="191" t="s">
        <v>171</v>
      </c>
      <c r="B51" s="192" t="s">
        <v>1836</v>
      </c>
      <c r="C51" s="193" t="s">
        <v>3439</v>
      </c>
      <c r="D51" s="194">
        <f>VLOOKUP(A51,'20-21 Allocation'!A:C,3,FALSE)</f>
        <v>1586121</v>
      </c>
      <c r="E51" s="251">
        <f>VLOOKUP(A51,'[1]19-20 Approved'!$A:$L,10,FALSE)</f>
        <v>35850</v>
      </c>
      <c r="F51" s="195">
        <f t="shared" si="0"/>
        <v>1621971</v>
      </c>
      <c r="G51" s="256">
        <v>1590798</v>
      </c>
      <c r="H51" s="256">
        <v>1590798</v>
      </c>
      <c r="I51" s="196">
        <f>G51-H51</f>
        <v>0</v>
      </c>
      <c r="J51" s="196">
        <f t="shared" si="2"/>
        <v>31173</v>
      </c>
      <c r="K51" s="196">
        <f t="shared" si="3"/>
        <v>0</v>
      </c>
      <c r="L51" s="197">
        <f t="shared" si="4"/>
        <v>1586121</v>
      </c>
    </row>
    <row r="52" spans="1:12" x14ac:dyDescent="0.25">
      <c r="A52" s="191" t="s">
        <v>147</v>
      </c>
      <c r="B52" s="192" t="s">
        <v>1752</v>
      </c>
      <c r="C52" s="193" t="s">
        <v>3440</v>
      </c>
      <c r="D52" s="194">
        <f>VLOOKUP(A52,'20-21 Allocation'!A:C,3,FALSE)</f>
        <v>1402713</v>
      </c>
      <c r="E52" s="251">
        <f>VLOOKUP(A52,'[1]19-20 Approved'!$A:$L,10,FALSE)</f>
        <v>52688</v>
      </c>
      <c r="F52" s="195">
        <f t="shared" si="0"/>
        <v>1455401</v>
      </c>
      <c r="G52" s="256">
        <v>1455401</v>
      </c>
      <c r="H52" s="256">
        <v>1455401</v>
      </c>
      <c r="I52" s="196">
        <f>G52-H52</f>
        <v>0</v>
      </c>
      <c r="J52" s="196">
        <f t="shared" si="2"/>
        <v>0</v>
      </c>
      <c r="K52" s="196">
        <f t="shared" si="3"/>
        <v>0</v>
      </c>
      <c r="L52" s="197">
        <f t="shared" si="4"/>
        <v>1402713</v>
      </c>
    </row>
    <row r="53" spans="1:12" x14ac:dyDescent="0.25">
      <c r="A53" s="191" t="s">
        <v>3441</v>
      </c>
      <c r="B53" s="192" t="s">
        <v>3442</v>
      </c>
      <c r="C53" s="193" t="s">
        <v>3440</v>
      </c>
      <c r="D53" s="194">
        <f>VLOOKUP(A53,'20-21 Allocation'!A:C,3,FALSE)</f>
        <v>362868</v>
      </c>
      <c r="E53" s="251">
        <f>VLOOKUP(A53,'[1]19-20 Approved'!$A:$L,10,FALSE)</f>
        <v>146389</v>
      </c>
      <c r="F53" s="195">
        <f t="shared" si="0"/>
        <v>509257</v>
      </c>
      <c r="G53" s="256">
        <v>204702</v>
      </c>
      <c r="H53" s="256">
        <v>204702</v>
      </c>
      <c r="I53" s="196">
        <f t="shared" ref="I53:I72" si="5">G53-H53</f>
        <v>0</v>
      </c>
      <c r="J53" s="196">
        <f t="shared" si="2"/>
        <v>304555</v>
      </c>
      <c r="K53" s="196">
        <f t="shared" si="3"/>
        <v>158166</v>
      </c>
      <c r="L53" s="197">
        <f t="shared" si="4"/>
        <v>204702</v>
      </c>
    </row>
    <row r="54" spans="1:12" x14ac:dyDescent="0.25">
      <c r="A54" s="191" t="s">
        <v>151</v>
      </c>
      <c r="B54" s="192" t="s">
        <v>1772</v>
      </c>
      <c r="C54" s="193" t="s">
        <v>3443</v>
      </c>
      <c r="D54" s="194">
        <f>VLOOKUP(A54,'20-21 Allocation'!A:C,3,FALSE)</f>
        <v>679370</v>
      </c>
      <c r="E54" s="251">
        <f>VLOOKUP(A54,'[1]19-20 Approved'!$A:$L,10,FALSE)</f>
        <v>23535</v>
      </c>
      <c r="F54" s="195">
        <f t="shared" si="0"/>
        <v>702905</v>
      </c>
      <c r="G54" s="256">
        <v>679369</v>
      </c>
      <c r="H54" s="256">
        <v>679369</v>
      </c>
      <c r="I54" s="196">
        <f t="shared" si="5"/>
        <v>0</v>
      </c>
      <c r="J54" s="196">
        <f>F54-G54</f>
        <v>23536</v>
      </c>
      <c r="K54" s="196">
        <f>IF(H54&gt;D54,0,D54-H54)</f>
        <v>1</v>
      </c>
      <c r="L54" s="197">
        <f t="shared" si="4"/>
        <v>679369</v>
      </c>
    </row>
    <row r="55" spans="1:12" x14ac:dyDescent="0.25">
      <c r="A55" s="191" t="s">
        <v>149</v>
      </c>
      <c r="B55" s="192" t="s">
        <v>3444</v>
      </c>
      <c r="C55" s="193" t="s">
        <v>3445</v>
      </c>
      <c r="D55" s="194">
        <f>VLOOKUP(A55,'20-21 Allocation'!A:C,3,FALSE)</f>
        <v>449228</v>
      </c>
      <c r="E55" s="251">
        <f>VLOOKUP(A55,'[1]19-20 Approved'!$A:$L,10,FALSE)</f>
        <v>126621</v>
      </c>
      <c r="F55" s="195">
        <f t="shared" si="0"/>
        <v>575849</v>
      </c>
      <c r="G55" s="256">
        <v>449228</v>
      </c>
      <c r="H55" s="256">
        <v>449228</v>
      </c>
      <c r="I55" s="196">
        <f t="shared" si="5"/>
        <v>0</v>
      </c>
      <c r="J55" s="196">
        <f t="shared" si="2"/>
        <v>126621</v>
      </c>
      <c r="K55" s="196">
        <f t="shared" si="3"/>
        <v>0</v>
      </c>
      <c r="L55" s="197">
        <f t="shared" si="4"/>
        <v>449228</v>
      </c>
    </row>
    <row r="56" spans="1:12" x14ac:dyDescent="0.25">
      <c r="A56" s="191" t="s">
        <v>153</v>
      </c>
      <c r="B56" s="192" t="s">
        <v>3446</v>
      </c>
      <c r="C56" s="193" t="s">
        <v>3447</v>
      </c>
      <c r="D56" s="194">
        <f>VLOOKUP(A56,'20-21 Allocation'!A:C,3,FALSE)</f>
        <v>1016916</v>
      </c>
      <c r="E56" s="251">
        <f>VLOOKUP(A56,'[1]19-20 Approved'!$A:$L,10,FALSE)</f>
        <v>0</v>
      </c>
      <c r="F56" s="195">
        <f t="shared" si="0"/>
        <v>1016916</v>
      </c>
      <c r="G56" s="256">
        <v>1016916</v>
      </c>
      <c r="H56" s="256">
        <v>1016916</v>
      </c>
      <c r="I56" s="196">
        <f t="shared" si="5"/>
        <v>0</v>
      </c>
      <c r="J56" s="196">
        <f t="shared" si="2"/>
        <v>0</v>
      </c>
      <c r="K56" s="196">
        <f t="shared" si="3"/>
        <v>0</v>
      </c>
      <c r="L56" s="197">
        <f t="shared" si="4"/>
        <v>1016916</v>
      </c>
    </row>
    <row r="57" spans="1:12" x14ac:dyDescent="0.25">
      <c r="A57" s="191" t="s">
        <v>155</v>
      </c>
      <c r="B57" s="192" t="s">
        <v>3448</v>
      </c>
      <c r="C57" s="193" t="s">
        <v>3449</v>
      </c>
      <c r="D57" s="194">
        <f>VLOOKUP(A57,'20-21 Allocation'!A:C,3,FALSE)</f>
        <v>997557</v>
      </c>
      <c r="E57" s="251">
        <f>VLOOKUP(A57,'[1]19-20 Approved'!$A:$L,10,FALSE)</f>
        <v>8864</v>
      </c>
      <c r="F57" s="195">
        <f t="shared" si="0"/>
        <v>1006421</v>
      </c>
      <c r="G57" s="256">
        <v>1006422</v>
      </c>
      <c r="H57" s="256">
        <v>1006422</v>
      </c>
      <c r="I57" s="196">
        <f t="shared" si="5"/>
        <v>0</v>
      </c>
      <c r="J57" s="196">
        <f t="shared" si="2"/>
        <v>-1</v>
      </c>
      <c r="K57" s="196">
        <f t="shared" si="3"/>
        <v>0</v>
      </c>
      <c r="L57" s="197">
        <f t="shared" si="4"/>
        <v>997557</v>
      </c>
    </row>
    <row r="58" spans="1:12" x14ac:dyDescent="0.25">
      <c r="A58" s="191" t="s">
        <v>157</v>
      </c>
      <c r="B58" s="192" t="s">
        <v>1788</v>
      </c>
      <c r="C58" s="193" t="s">
        <v>3401</v>
      </c>
      <c r="D58" s="194">
        <f>VLOOKUP(A58,'20-21 Allocation'!A:C,3,FALSE)</f>
        <v>983570</v>
      </c>
      <c r="E58" s="251">
        <f>VLOOKUP(A58,'[1]19-20 Approved'!$A:$L,10,FALSE)</f>
        <v>648</v>
      </c>
      <c r="F58" s="195">
        <f t="shared" si="0"/>
        <v>984218</v>
      </c>
      <c r="G58" s="256">
        <v>984202</v>
      </c>
      <c r="H58" s="256">
        <v>984202</v>
      </c>
      <c r="I58" s="196">
        <f t="shared" si="5"/>
        <v>0</v>
      </c>
      <c r="J58" s="196">
        <f t="shared" si="2"/>
        <v>16</v>
      </c>
      <c r="K58" s="196">
        <f t="shared" si="3"/>
        <v>0</v>
      </c>
      <c r="L58" s="197">
        <f t="shared" si="4"/>
        <v>983570</v>
      </c>
    </row>
    <row r="59" spans="1:12" x14ac:dyDescent="0.25">
      <c r="A59" s="191" t="s">
        <v>175</v>
      </c>
      <c r="B59" s="192" t="s">
        <v>3450</v>
      </c>
      <c r="C59" s="193" t="s">
        <v>3451</v>
      </c>
      <c r="D59" s="194">
        <f>VLOOKUP(A59,'20-21 Allocation'!A:C,3,FALSE)</f>
        <v>249287</v>
      </c>
      <c r="E59" s="251">
        <f>VLOOKUP(A59,'[1]19-20 Approved'!$A:$L,10,FALSE)</f>
        <v>66083</v>
      </c>
      <c r="F59" s="195">
        <f t="shared" si="0"/>
        <v>315370</v>
      </c>
      <c r="G59" s="256">
        <v>237050</v>
      </c>
      <c r="H59" s="256">
        <v>237050</v>
      </c>
      <c r="I59" s="196">
        <f t="shared" si="5"/>
        <v>0</v>
      </c>
      <c r="J59" s="196">
        <f t="shared" si="2"/>
        <v>78320</v>
      </c>
      <c r="K59" s="196">
        <f t="shared" si="3"/>
        <v>12237</v>
      </c>
      <c r="L59" s="197">
        <f t="shared" si="4"/>
        <v>237050</v>
      </c>
    </row>
    <row r="60" spans="1:12" x14ac:dyDescent="0.25">
      <c r="A60" s="191" t="s">
        <v>159</v>
      </c>
      <c r="B60" s="192" t="s">
        <v>1792</v>
      </c>
      <c r="C60" s="193" t="s">
        <v>3415</v>
      </c>
      <c r="D60" s="194">
        <f>VLOOKUP(A60,'20-21 Allocation'!A:C,3,FALSE)</f>
        <v>1621142</v>
      </c>
      <c r="E60" s="251">
        <f>VLOOKUP(A60,'[1]19-20 Approved'!$A:$L,10,FALSE)</f>
        <v>37775</v>
      </c>
      <c r="F60" s="195">
        <f t="shared" si="0"/>
        <v>1658917</v>
      </c>
      <c r="G60" s="256">
        <v>1628973</v>
      </c>
      <c r="H60" s="256">
        <v>1628973</v>
      </c>
      <c r="I60" s="196">
        <f t="shared" si="5"/>
        <v>0</v>
      </c>
      <c r="J60" s="196">
        <f t="shared" si="2"/>
        <v>29944</v>
      </c>
      <c r="K60" s="196">
        <f t="shared" si="3"/>
        <v>0</v>
      </c>
      <c r="L60" s="197">
        <f t="shared" si="4"/>
        <v>1621142</v>
      </c>
    </row>
    <row r="61" spans="1:12" x14ac:dyDescent="0.25">
      <c r="A61" s="191" t="s">
        <v>161</v>
      </c>
      <c r="B61" s="192" t="s">
        <v>1797</v>
      </c>
      <c r="C61" s="193" t="s">
        <v>3452</v>
      </c>
      <c r="D61" s="194">
        <f>VLOOKUP(A61,'20-21 Allocation'!A:C,3,FALSE)</f>
        <v>1598077</v>
      </c>
      <c r="E61" s="251">
        <f>VLOOKUP(A61,'[1]19-20 Approved'!$A:$L,10,FALSE)</f>
        <v>683334</v>
      </c>
      <c r="F61" s="195">
        <f t="shared" si="0"/>
        <v>2281411</v>
      </c>
      <c r="G61" s="256">
        <v>1029624</v>
      </c>
      <c r="H61" s="256">
        <v>1029624</v>
      </c>
      <c r="I61" s="196">
        <f t="shared" si="5"/>
        <v>0</v>
      </c>
      <c r="J61" s="196">
        <f t="shared" si="2"/>
        <v>1251787</v>
      </c>
      <c r="K61" s="196">
        <f t="shared" si="3"/>
        <v>568453</v>
      </c>
      <c r="L61" s="197">
        <f t="shared" si="4"/>
        <v>1029624</v>
      </c>
    </row>
    <row r="62" spans="1:12" x14ac:dyDescent="0.25">
      <c r="A62" s="191" t="s">
        <v>163</v>
      </c>
      <c r="B62" s="192" t="s">
        <v>1804</v>
      </c>
      <c r="C62" s="193" t="s">
        <v>3453</v>
      </c>
      <c r="D62" s="194">
        <f>VLOOKUP(A62,'20-21 Allocation'!A:C,3,FALSE)</f>
        <v>1108657</v>
      </c>
      <c r="E62" s="251">
        <f>VLOOKUP(A62,'[1]19-20 Approved'!$A:$L,10,FALSE)</f>
        <v>522</v>
      </c>
      <c r="F62" s="195">
        <f t="shared" si="0"/>
        <v>1109179</v>
      </c>
      <c r="G62" s="256">
        <v>1108655</v>
      </c>
      <c r="H62" s="256">
        <v>1108655</v>
      </c>
      <c r="I62" s="196">
        <f>G62-H62</f>
        <v>0</v>
      </c>
      <c r="J62" s="196">
        <f t="shared" si="2"/>
        <v>524</v>
      </c>
      <c r="K62" s="196">
        <f>IF(H62&gt;D62,0,D62-H62)</f>
        <v>2</v>
      </c>
      <c r="L62" s="197">
        <f t="shared" si="4"/>
        <v>1108655</v>
      </c>
    </row>
    <row r="63" spans="1:12" x14ac:dyDescent="0.25">
      <c r="A63" s="191" t="s">
        <v>165</v>
      </c>
      <c r="B63" s="192" t="s">
        <v>3454</v>
      </c>
      <c r="C63" s="193" t="s">
        <v>3455</v>
      </c>
      <c r="D63" s="194">
        <f>VLOOKUP(A63,'20-21 Allocation'!A:C,3,FALSE)</f>
        <v>949032</v>
      </c>
      <c r="E63" s="251">
        <f>VLOOKUP(A63,'[1]19-20 Approved'!$A:$L,10,FALSE)</f>
        <v>210805</v>
      </c>
      <c r="F63" s="195">
        <f t="shared" si="0"/>
        <v>1159837</v>
      </c>
      <c r="G63" s="258"/>
      <c r="H63" s="258"/>
      <c r="I63" s="196">
        <f t="shared" si="5"/>
        <v>0</v>
      </c>
      <c r="J63" s="196">
        <f t="shared" si="2"/>
        <v>1159837</v>
      </c>
      <c r="K63" s="196">
        <f t="shared" si="3"/>
        <v>949032</v>
      </c>
      <c r="L63" s="197">
        <f t="shared" si="4"/>
        <v>0</v>
      </c>
    </row>
    <row r="64" spans="1:12" x14ac:dyDescent="0.25">
      <c r="A64" s="191" t="s">
        <v>167</v>
      </c>
      <c r="B64" s="192" t="s">
        <v>1826</v>
      </c>
      <c r="C64" s="193" t="s">
        <v>3456</v>
      </c>
      <c r="D64" s="194">
        <f>VLOOKUP(A64,'20-21 Allocation'!A:C,3,FALSE)</f>
        <v>730979</v>
      </c>
      <c r="E64" s="251">
        <f>VLOOKUP(A64,'[1]19-20 Approved'!$A:$L,10,FALSE)</f>
        <v>61907</v>
      </c>
      <c r="F64" s="195">
        <f t="shared" si="0"/>
        <v>792886</v>
      </c>
      <c r="G64" s="256">
        <v>731549</v>
      </c>
      <c r="H64" s="256">
        <v>731549</v>
      </c>
      <c r="I64" s="196">
        <f t="shared" si="5"/>
        <v>0</v>
      </c>
      <c r="J64" s="196">
        <f t="shared" si="2"/>
        <v>61337</v>
      </c>
      <c r="K64" s="196">
        <f t="shared" si="3"/>
        <v>0</v>
      </c>
      <c r="L64" s="197">
        <f t="shared" si="4"/>
        <v>730979</v>
      </c>
    </row>
    <row r="65" spans="1:12" x14ac:dyDescent="0.25">
      <c r="A65" s="191" t="s">
        <v>169</v>
      </c>
      <c r="B65" s="192" t="s">
        <v>1829</v>
      </c>
      <c r="C65" s="193" t="s">
        <v>3457</v>
      </c>
      <c r="D65" s="194">
        <f>VLOOKUP(A65,'20-21 Allocation'!A:C,3,FALSE)</f>
        <v>323228</v>
      </c>
      <c r="E65" s="251">
        <f>VLOOKUP(A65,'[1]19-20 Approved'!$A:$L,10,FALSE)</f>
        <v>15645</v>
      </c>
      <c r="F65" s="195">
        <f t="shared" si="0"/>
        <v>338873</v>
      </c>
      <c r="G65" s="256">
        <v>326233</v>
      </c>
      <c r="H65" s="256">
        <v>326233</v>
      </c>
      <c r="I65" s="196">
        <f t="shared" si="5"/>
        <v>0</v>
      </c>
      <c r="J65" s="196">
        <f t="shared" si="2"/>
        <v>12640</v>
      </c>
      <c r="K65" s="196">
        <f t="shared" si="3"/>
        <v>0</v>
      </c>
      <c r="L65" s="197">
        <f t="shared" si="4"/>
        <v>323228</v>
      </c>
    </row>
    <row r="66" spans="1:12" x14ac:dyDescent="0.25">
      <c r="A66" s="191" t="s">
        <v>173</v>
      </c>
      <c r="B66" s="192" t="s">
        <v>1841</v>
      </c>
      <c r="C66" s="193" t="s">
        <v>3458</v>
      </c>
      <c r="D66" s="194">
        <f>VLOOKUP(A66,'20-21 Allocation'!A:C,3,FALSE)</f>
        <v>811690</v>
      </c>
      <c r="E66" s="251">
        <f>VLOOKUP(A66,'[1]19-20 Approved'!$A:$L,10,FALSE)</f>
        <v>69882</v>
      </c>
      <c r="F66" s="195">
        <f t="shared" si="0"/>
        <v>881572</v>
      </c>
      <c r="G66" s="256">
        <v>881572</v>
      </c>
      <c r="H66" s="256">
        <v>881572</v>
      </c>
      <c r="I66" s="196">
        <f t="shared" si="5"/>
        <v>0</v>
      </c>
      <c r="J66" s="196">
        <f t="shared" si="2"/>
        <v>0</v>
      </c>
      <c r="K66" s="196">
        <f t="shared" si="3"/>
        <v>0</v>
      </c>
      <c r="L66" s="197">
        <f t="shared" si="4"/>
        <v>811690</v>
      </c>
    </row>
    <row r="67" spans="1:12" x14ac:dyDescent="0.25">
      <c r="A67" s="191" t="s">
        <v>3334</v>
      </c>
      <c r="B67" s="192" t="s">
        <v>3335</v>
      </c>
      <c r="C67" s="193" t="s">
        <v>3434</v>
      </c>
      <c r="D67" s="194">
        <f>VLOOKUP(A67,'20-21 Allocation'!A:C,3,FALSE)</f>
        <v>1054052</v>
      </c>
      <c r="E67" s="251">
        <f>VLOOKUP(A67,'[1]19-20 Approved'!$A:$L,10,FALSE)</f>
        <v>0</v>
      </c>
      <c r="F67" s="195">
        <f t="shared" si="0"/>
        <v>1054052</v>
      </c>
      <c r="G67" s="257">
        <v>1049194</v>
      </c>
      <c r="H67" s="257">
        <v>1046147</v>
      </c>
      <c r="I67" s="196">
        <f>G67-H67</f>
        <v>3047</v>
      </c>
      <c r="J67" s="196">
        <f t="shared" si="2"/>
        <v>4858</v>
      </c>
      <c r="K67" s="196">
        <f t="shared" si="3"/>
        <v>7905</v>
      </c>
      <c r="L67" s="197">
        <f t="shared" si="4"/>
        <v>1046147</v>
      </c>
    </row>
    <row r="68" spans="1:12" x14ac:dyDescent="0.25">
      <c r="A68" s="198" t="s">
        <v>60</v>
      </c>
      <c r="B68" s="192" t="s">
        <v>2</v>
      </c>
      <c r="C68" s="193"/>
      <c r="D68" s="194">
        <f>VLOOKUP(A68,'20-21 Allocation'!A:C,3,FALSE)</f>
        <v>2458510</v>
      </c>
      <c r="E68" s="251">
        <f>VLOOKUP(A68,'[1]19-20 Approved'!$A:$L,10,FALSE)</f>
        <v>251470</v>
      </c>
      <c r="F68" s="195">
        <f t="shared" si="0"/>
        <v>2709980</v>
      </c>
      <c r="G68" s="257">
        <v>2460627</v>
      </c>
      <c r="H68" s="257">
        <v>2329468</v>
      </c>
      <c r="I68" s="196">
        <f t="shared" si="5"/>
        <v>131159</v>
      </c>
      <c r="J68" s="196">
        <f t="shared" si="2"/>
        <v>249353</v>
      </c>
      <c r="K68" s="196">
        <f t="shared" si="3"/>
        <v>129042</v>
      </c>
      <c r="L68" s="197">
        <f t="shared" si="4"/>
        <v>2329468</v>
      </c>
    </row>
    <row r="69" spans="1:12" x14ac:dyDescent="0.25">
      <c r="A69" s="191" t="s">
        <v>62</v>
      </c>
      <c r="B69" s="192" t="s">
        <v>179</v>
      </c>
      <c r="C69" s="193"/>
      <c r="D69" s="194">
        <f>VLOOKUP(A69,'20-21 Allocation'!A:C,3,FALSE)</f>
        <v>143306</v>
      </c>
      <c r="E69" s="251">
        <f>VLOOKUP(A69,'[1]19-20 Approved'!$A:$L,10,FALSE)</f>
        <v>108122</v>
      </c>
      <c r="F69" s="195">
        <f t="shared" si="0"/>
        <v>251428</v>
      </c>
      <c r="G69" s="256">
        <v>235316</v>
      </c>
      <c r="H69" s="256">
        <v>235316</v>
      </c>
      <c r="I69" s="196">
        <f t="shared" si="5"/>
        <v>0</v>
      </c>
      <c r="J69" s="196">
        <f t="shared" si="2"/>
        <v>16112</v>
      </c>
      <c r="K69" s="196">
        <f t="shared" si="3"/>
        <v>0</v>
      </c>
      <c r="L69" s="197">
        <f t="shared" si="4"/>
        <v>143306</v>
      </c>
    </row>
    <row r="70" spans="1:12" x14ac:dyDescent="0.25">
      <c r="A70" s="191" t="s">
        <v>61</v>
      </c>
      <c r="B70" s="192" t="s">
        <v>3459</v>
      </c>
      <c r="C70" s="193" t="s">
        <v>3455</v>
      </c>
      <c r="D70" s="194">
        <f>VLOOKUP(A70,'20-21 Allocation'!A:C,3,FALSE)</f>
        <v>16049</v>
      </c>
      <c r="E70" s="251">
        <f>VLOOKUP(A70,'[1]19-20 Approved'!$A:$L,10,FALSE)</f>
        <v>0</v>
      </c>
      <c r="F70" s="195">
        <f t="shared" ref="F70:F72" si="6">SUM(D70:E70)</f>
        <v>16049</v>
      </c>
      <c r="G70" s="258"/>
      <c r="H70" s="258"/>
      <c r="I70" s="196">
        <f t="shared" si="5"/>
        <v>0</v>
      </c>
      <c r="J70" s="196">
        <f t="shared" ref="J70:J71" si="7">F70-G70</f>
        <v>16049</v>
      </c>
      <c r="K70" s="196">
        <f t="shared" ref="K70:K71" si="8">IF(H70&gt;D70,0,D70-H70)</f>
        <v>16049</v>
      </c>
      <c r="L70" s="197">
        <f t="shared" ref="L70:L72" si="9">IF(H70&gt;D70,D70,H70)</f>
        <v>0</v>
      </c>
    </row>
    <row r="71" spans="1:12" x14ac:dyDescent="0.25">
      <c r="A71" s="191" t="s">
        <v>63</v>
      </c>
      <c r="B71" s="192" t="s">
        <v>3</v>
      </c>
      <c r="C71" s="193"/>
      <c r="D71" s="194">
        <f>VLOOKUP(A71,'20-21 Allocation'!A:C,3,FALSE)</f>
        <v>50499</v>
      </c>
      <c r="E71" s="251">
        <f>VLOOKUP(A71,'[1]19-20 Approved'!$A:$L,10,FALSE)</f>
        <v>72803</v>
      </c>
      <c r="F71" s="195">
        <f t="shared" si="6"/>
        <v>123302</v>
      </c>
      <c r="G71" s="258"/>
      <c r="H71" s="258"/>
      <c r="I71" s="196">
        <f t="shared" si="5"/>
        <v>0</v>
      </c>
      <c r="J71" s="196">
        <f t="shared" si="7"/>
        <v>123302</v>
      </c>
      <c r="K71" s="196">
        <f t="shared" si="8"/>
        <v>50499</v>
      </c>
      <c r="L71" s="197">
        <f>IF(H71&gt;D71,D71,H71)</f>
        <v>0</v>
      </c>
    </row>
    <row r="72" spans="1:12" x14ac:dyDescent="0.25">
      <c r="A72" s="198" t="s">
        <v>64</v>
      </c>
      <c r="B72" s="192" t="s">
        <v>4</v>
      </c>
      <c r="C72" s="193"/>
      <c r="D72" s="194">
        <f>VLOOKUP(A72,'20-21 Allocation'!A:C,3,FALSE)</f>
        <v>142939</v>
      </c>
      <c r="E72" s="251">
        <f>VLOOKUP(A72,'[1]19-20 Approved'!$A:$L,10,FALSE)</f>
        <v>72053</v>
      </c>
      <c r="F72" s="195">
        <f t="shared" si="6"/>
        <v>214992</v>
      </c>
      <c r="G72" s="257">
        <v>155344</v>
      </c>
      <c r="H72" s="257">
        <v>149848</v>
      </c>
      <c r="I72" s="196">
        <f t="shared" si="5"/>
        <v>5496</v>
      </c>
      <c r="J72" s="196">
        <f>F72-G72</f>
        <v>59648</v>
      </c>
      <c r="K72" s="196">
        <f>IF(H72&gt;D72,0,D72-H72)</f>
        <v>0</v>
      </c>
      <c r="L72" s="197">
        <f t="shared" si="9"/>
        <v>142939</v>
      </c>
    </row>
    <row r="73" spans="1:12" ht="15.75" thickBot="1" x14ac:dyDescent="0.3">
      <c r="A73" s="201"/>
      <c r="B73" s="202"/>
      <c r="C73" s="203"/>
      <c r="D73" s="204">
        <f>SUM(D5:D72)</f>
        <v>163556245</v>
      </c>
      <c r="E73" s="204">
        <f>SUM(E5:E72)</f>
        <v>17668746</v>
      </c>
      <c r="F73" s="204">
        <f t="shared" ref="F73:K73" si="10">SUM(F5:F72)</f>
        <v>181224991</v>
      </c>
      <c r="G73" s="204">
        <f t="shared" si="10"/>
        <v>153272726</v>
      </c>
      <c r="H73" s="204">
        <f t="shared" si="10"/>
        <v>152430118</v>
      </c>
      <c r="I73" s="204">
        <f t="shared" si="10"/>
        <v>842608</v>
      </c>
      <c r="J73" s="204">
        <f t="shared" si="10"/>
        <v>27952265</v>
      </c>
      <c r="K73" s="204">
        <f t="shared" si="10"/>
        <v>13779867</v>
      </c>
      <c r="L73" s="197">
        <f>SUM(L5:L72)</f>
        <v>149776378</v>
      </c>
    </row>
    <row r="74" spans="1:12" ht="15.75" thickTop="1" x14ac:dyDescent="0.25">
      <c r="D74" s="207">
        <f>'20-21 Allocation'!C73</f>
        <v>163556245</v>
      </c>
      <c r="E74" s="207">
        <f>'[1]19-20 Approved'!$J$72+'[1]19-20 Approved'!$I$19</f>
        <v>17668746</v>
      </c>
    </row>
    <row r="75" spans="1:12" x14ac:dyDescent="0.25">
      <c r="D75" s="207">
        <f>D74-D73</f>
        <v>0</v>
      </c>
      <c r="E75" s="207">
        <f>E74-E73</f>
        <v>0</v>
      </c>
    </row>
    <row r="79" spans="1:12" x14ac:dyDescent="0.25">
      <c r="D79" s="207"/>
      <c r="E79" s="201"/>
      <c r="F79" s="201"/>
      <c r="G79" s="201"/>
      <c r="H79" s="208"/>
    </row>
  </sheetData>
  <mergeCells count="2">
    <mergeCell ref="L1:L3"/>
    <mergeCell ref="D4:L4"/>
  </mergeCells>
  <conditionalFormatting sqref="I5:K72">
    <cfRule type="cellIs" dxfId="2" priority="7" operator="greaterThan">
      <formula>0</formula>
    </cfRule>
    <cfRule type="cellIs" dxfId="1" priority="8" operator="equal">
      <formula>0</formula>
    </cfRule>
    <cfRule type="cellIs" dxfId="0" priority="9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84"/>
  <sheetViews>
    <sheetView topLeftCell="A85" zoomScale="85" zoomScaleNormal="85" workbookViewId="0">
      <selection activeCell="F108" sqref="F108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topLeftCell="A31" workbookViewId="0">
      <selection activeCell="G31" sqref="G1:H1048576"/>
    </sheetView>
  </sheetViews>
  <sheetFormatPr defaultColWidth="20" defaultRowHeight="12.75" x14ac:dyDescent="0.2"/>
  <cols>
    <col min="1" max="1" width="15.140625" style="23" bestFit="1" customWidth="1"/>
    <col min="2" max="2" width="38.42578125" style="23" bestFit="1" customWidth="1"/>
    <col min="3" max="3" width="15" style="23" bestFit="1" customWidth="1"/>
    <col min="4" max="4" width="38.42578125" style="23" bestFit="1" customWidth="1"/>
    <col min="5" max="5" width="15.140625" style="23" bestFit="1" customWidth="1"/>
    <col min="6" max="6" width="38.42578125" style="23" bestFit="1" customWidth="1"/>
    <col min="7" max="254" width="20" style="23"/>
    <col min="255" max="255" width="20" style="23" customWidth="1"/>
    <col min="256" max="256" width="46.28515625" style="23" customWidth="1"/>
    <col min="257" max="257" width="20" style="23" customWidth="1"/>
    <col min="258" max="258" width="31.42578125" style="23" customWidth="1"/>
    <col min="259" max="510" width="20" style="23"/>
    <col min="511" max="511" width="20" style="23" customWidth="1"/>
    <col min="512" max="512" width="46.28515625" style="23" customWidth="1"/>
    <col min="513" max="513" width="20" style="23" customWidth="1"/>
    <col min="514" max="514" width="31.42578125" style="23" customWidth="1"/>
    <col min="515" max="766" width="20" style="23"/>
    <col min="767" max="767" width="20" style="23" customWidth="1"/>
    <col min="768" max="768" width="46.28515625" style="23" customWidth="1"/>
    <col min="769" max="769" width="20" style="23" customWidth="1"/>
    <col min="770" max="770" width="31.42578125" style="23" customWidth="1"/>
    <col min="771" max="1022" width="20" style="23"/>
    <col min="1023" max="1023" width="20" style="23" customWidth="1"/>
    <col min="1024" max="1024" width="46.28515625" style="23" customWidth="1"/>
    <col min="1025" max="1025" width="20" style="23" customWidth="1"/>
    <col min="1026" max="1026" width="31.42578125" style="23" customWidth="1"/>
    <col min="1027" max="1278" width="20" style="23"/>
    <col min="1279" max="1279" width="20" style="23" customWidth="1"/>
    <col min="1280" max="1280" width="46.28515625" style="23" customWidth="1"/>
    <col min="1281" max="1281" width="20" style="23" customWidth="1"/>
    <col min="1282" max="1282" width="31.42578125" style="23" customWidth="1"/>
    <col min="1283" max="1534" width="20" style="23"/>
    <col min="1535" max="1535" width="20" style="23" customWidth="1"/>
    <col min="1536" max="1536" width="46.28515625" style="23" customWidth="1"/>
    <col min="1537" max="1537" width="20" style="23" customWidth="1"/>
    <col min="1538" max="1538" width="31.42578125" style="23" customWidth="1"/>
    <col min="1539" max="1790" width="20" style="23"/>
    <col min="1791" max="1791" width="20" style="23" customWidth="1"/>
    <col min="1792" max="1792" width="46.28515625" style="23" customWidth="1"/>
    <col min="1793" max="1793" width="20" style="23" customWidth="1"/>
    <col min="1794" max="1794" width="31.42578125" style="23" customWidth="1"/>
    <col min="1795" max="2046" width="20" style="23"/>
    <col min="2047" max="2047" width="20" style="23" customWidth="1"/>
    <col min="2048" max="2048" width="46.28515625" style="23" customWidth="1"/>
    <col min="2049" max="2049" width="20" style="23" customWidth="1"/>
    <col min="2050" max="2050" width="31.42578125" style="23" customWidth="1"/>
    <col min="2051" max="2302" width="20" style="23"/>
    <col min="2303" max="2303" width="20" style="23" customWidth="1"/>
    <col min="2304" max="2304" width="46.28515625" style="23" customWidth="1"/>
    <col min="2305" max="2305" width="20" style="23" customWidth="1"/>
    <col min="2306" max="2306" width="31.42578125" style="23" customWidth="1"/>
    <col min="2307" max="2558" width="20" style="23"/>
    <col min="2559" max="2559" width="20" style="23" customWidth="1"/>
    <col min="2560" max="2560" width="46.28515625" style="23" customWidth="1"/>
    <col min="2561" max="2561" width="20" style="23" customWidth="1"/>
    <col min="2562" max="2562" width="31.42578125" style="23" customWidth="1"/>
    <col min="2563" max="2814" width="20" style="23"/>
    <col min="2815" max="2815" width="20" style="23" customWidth="1"/>
    <col min="2816" max="2816" width="46.28515625" style="23" customWidth="1"/>
    <col min="2817" max="2817" width="20" style="23" customWidth="1"/>
    <col min="2818" max="2818" width="31.42578125" style="23" customWidth="1"/>
    <col min="2819" max="3070" width="20" style="23"/>
    <col min="3071" max="3071" width="20" style="23" customWidth="1"/>
    <col min="3072" max="3072" width="46.28515625" style="23" customWidth="1"/>
    <col min="3073" max="3073" width="20" style="23" customWidth="1"/>
    <col min="3074" max="3074" width="31.42578125" style="23" customWidth="1"/>
    <col min="3075" max="3326" width="20" style="23"/>
    <col min="3327" max="3327" width="20" style="23" customWidth="1"/>
    <col min="3328" max="3328" width="46.28515625" style="23" customWidth="1"/>
    <col min="3329" max="3329" width="20" style="23" customWidth="1"/>
    <col min="3330" max="3330" width="31.42578125" style="23" customWidth="1"/>
    <col min="3331" max="3582" width="20" style="23"/>
    <col min="3583" max="3583" width="20" style="23" customWidth="1"/>
    <col min="3584" max="3584" width="46.28515625" style="23" customWidth="1"/>
    <col min="3585" max="3585" width="20" style="23" customWidth="1"/>
    <col min="3586" max="3586" width="31.42578125" style="23" customWidth="1"/>
    <col min="3587" max="3838" width="20" style="23"/>
    <col min="3839" max="3839" width="20" style="23" customWidth="1"/>
    <col min="3840" max="3840" width="46.28515625" style="23" customWidth="1"/>
    <col min="3841" max="3841" width="20" style="23" customWidth="1"/>
    <col min="3842" max="3842" width="31.42578125" style="23" customWidth="1"/>
    <col min="3843" max="4094" width="20" style="23"/>
    <col min="4095" max="4095" width="20" style="23" customWidth="1"/>
    <col min="4096" max="4096" width="46.28515625" style="23" customWidth="1"/>
    <col min="4097" max="4097" width="20" style="23" customWidth="1"/>
    <col min="4098" max="4098" width="31.42578125" style="23" customWidth="1"/>
    <col min="4099" max="4350" width="20" style="23"/>
    <col min="4351" max="4351" width="20" style="23" customWidth="1"/>
    <col min="4352" max="4352" width="46.28515625" style="23" customWidth="1"/>
    <col min="4353" max="4353" width="20" style="23" customWidth="1"/>
    <col min="4354" max="4354" width="31.42578125" style="23" customWidth="1"/>
    <col min="4355" max="4606" width="20" style="23"/>
    <col min="4607" max="4607" width="20" style="23" customWidth="1"/>
    <col min="4608" max="4608" width="46.28515625" style="23" customWidth="1"/>
    <col min="4609" max="4609" width="20" style="23" customWidth="1"/>
    <col min="4610" max="4610" width="31.42578125" style="23" customWidth="1"/>
    <col min="4611" max="4862" width="20" style="23"/>
    <col min="4863" max="4863" width="20" style="23" customWidth="1"/>
    <col min="4864" max="4864" width="46.28515625" style="23" customWidth="1"/>
    <col min="4865" max="4865" width="20" style="23" customWidth="1"/>
    <col min="4866" max="4866" width="31.42578125" style="23" customWidth="1"/>
    <col min="4867" max="5118" width="20" style="23"/>
    <col min="5119" max="5119" width="20" style="23" customWidth="1"/>
    <col min="5120" max="5120" width="46.28515625" style="23" customWidth="1"/>
    <col min="5121" max="5121" width="20" style="23" customWidth="1"/>
    <col min="5122" max="5122" width="31.42578125" style="23" customWidth="1"/>
    <col min="5123" max="5374" width="20" style="23"/>
    <col min="5375" max="5375" width="20" style="23" customWidth="1"/>
    <col min="5376" max="5376" width="46.28515625" style="23" customWidth="1"/>
    <col min="5377" max="5377" width="20" style="23" customWidth="1"/>
    <col min="5378" max="5378" width="31.42578125" style="23" customWidth="1"/>
    <col min="5379" max="5630" width="20" style="23"/>
    <col min="5631" max="5631" width="20" style="23" customWidth="1"/>
    <col min="5632" max="5632" width="46.28515625" style="23" customWidth="1"/>
    <col min="5633" max="5633" width="20" style="23" customWidth="1"/>
    <col min="5634" max="5634" width="31.42578125" style="23" customWidth="1"/>
    <col min="5635" max="5886" width="20" style="23"/>
    <col min="5887" max="5887" width="20" style="23" customWidth="1"/>
    <col min="5888" max="5888" width="46.28515625" style="23" customWidth="1"/>
    <col min="5889" max="5889" width="20" style="23" customWidth="1"/>
    <col min="5890" max="5890" width="31.42578125" style="23" customWidth="1"/>
    <col min="5891" max="6142" width="20" style="23"/>
    <col min="6143" max="6143" width="20" style="23" customWidth="1"/>
    <col min="6144" max="6144" width="46.28515625" style="23" customWidth="1"/>
    <col min="6145" max="6145" width="20" style="23" customWidth="1"/>
    <col min="6146" max="6146" width="31.42578125" style="23" customWidth="1"/>
    <col min="6147" max="6398" width="20" style="23"/>
    <col min="6399" max="6399" width="20" style="23" customWidth="1"/>
    <col min="6400" max="6400" width="46.28515625" style="23" customWidth="1"/>
    <col min="6401" max="6401" width="20" style="23" customWidth="1"/>
    <col min="6402" max="6402" width="31.42578125" style="23" customWidth="1"/>
    <col min="6403" max="6654" width="20" style="23"/>
    <col min="6655" max="6655" width="20" style="23" customWidth="1"/>
    <col min="6656" max="6656" width="46.28515625" style="23" customWidth="1"/>
    <col min="6657" max="6657" width="20" style="23" customWidth="1"/>
    <col min="6658" max="6658" width="31.42578125" style="23" customWidth="1"/>
    <col min="6659" max="6910" width="20" style="23"/>
    <col min="6911" max="6911" width="20" style="23" customWidth="1"/>
    <col min="6912" max="6912" width="46.28515625" style="23" customWidth="1"/>
    <col min="6913" max="6913" width="20" style="23" customWidth="1"/>
    <col min="6914" max="6914" width="31.42578125" style="23" customWidth="1"/>
    <col min="6915" max="7166" width="20" style="23"/>
    <col min="7167" max="7167" width="20" style="23" customWidth="1"/>
    <col min="7168" max="7168" width="46.28515625" style="23" customWidth="1"/>
    <col min="7169" max="7169" width="20" style="23" customWidth="1"/>
    <col min="7170" max="7170" width="31.42578125" style="23" customWidth="1"/>
    <col min="7171" max="7422" width="20" style="23"/>
    <col min="7423" max="7423" width="20" style="23" customWidth="1"/>
    <col min="7424" max="7424" width="46.28515625" style="23" customWidth="1"/>
    <col min="7425" max="7425" width="20" style="23" customWidth="1"/>
    <col min="7426" max="7426" width="31.42578125" style="23" customWidth="1"/>
    <col min="7427" max="7678" width="20" style="23"/>
    <col min="7679" max="7679" width="20" style="23" customWidth="1"/>
    <col min="7680" max="7680" width="46.28515625" style="23" customWidth="1"/>
    <col min="7681" max="7681" width="20" style="23" customWidth="1"/>
    <col min="7682" max="7682" width="31.42578125" style="23" customWidth="1"/>
    <col min="7683" max="7934" width="20" style="23"/>
    <col min="7935" max="7935" width="20" style="23" customWidth="1"/>
    <col min="7936" max="7936" width="46.28515625" style="23" customWidth="1"/>
    <col min="7937" max="7937" width="20" style="23" customWidth="1"/>
    <col min="7938" max="7938" width="31.42578125" style="23" customWidth="1"/>
    <col min="7939" max="8190" width="20" style="23"/>
    <col min="8191" max="8191" width="20" style="23" customWidth="1"/>
    <col min="8192" max="8192" width="46.28515625" style="23" customWidth="1"/>
    <col min="8193" max="8193" width="20" style="23" customWidth="1"/>
    <col min="8194" max="8194" width="31.42578125" style="23" customWidth="1"/>
    <col min="8195" max="8446" width="20" style="23"/>
    <col min="8447" max="8447" width="20" style="23" customWidth="1"/>
    <col min="8448" max="8448" width="46.28515625" style="23" customWidth="1"/>
    <col min="8449" max="8449" width="20" style="23" customWidth="1"/>
    <col min="8450" max="8450" width="31.42578125" style="23" customWidth="1"/>
    <col min="8451" max="8702" width="20" style="23"/>
    <col min="8703" max="8703" width="20" style="23" customWidth="1"/>
    <col min="8704" max="8704" width="46.28515625" style="23" customWidth="1"/>
    <col min="8705" max="8705" width="20" style="23" customWidth="1"/>
    <col min="8706" max="8706" width="31.42578125" style="23" customWidth="1"/>
    <col min="8707" max="8958" width="20" style="23"/>
    <col min="8959" max="8959" width="20" style="23" customWidth="1"/>
    <col min="8960" max="8960" width="46.28515625" style="23" customWidth="1"/>
    <col min="8961" max="8961" width="20" style="23" customWidth="1"/>
    <col min="8962" max="8962" width="31.42578125" style="23" customWidth="1"/>
    <col min="8963" max="9214" width="20" style="23"/>
    <col min="9215" max="9215" width="20" style="23" customWidth="1"/>
    <col min="9216" max="9216" width="46.28515625" style="23" customWidth="1"/>
    <col min="9217" max="9217" width="20" style="23" customWidth="1"/>
    <col min="9218" max="9218" width="31.42578125" style="23" customWidth="1"/>
    <col min="9219" max="9470" width="20" style="23"/>
    <col min="9471" max="9471" width="20" style="23" customWidth="1"/>
    <col min="9472" max="9472" width="46.28515625" style="23" customWidth="1"/>
    <col min="9473" max="9473" width="20" style="23" customWidth="1"/>
    <col min="9474" max="9474" width="31.42578125" style="23" customWidth="1"/>
    <col min="9475" max="9726" width="20" style="23"/>
    <col min="9727" max="9727" width="20" style="23" customWidth="1"/>
    <col min="9728" max="9728" width="46.28515625" style="23" customWidth="1"/>
    <col min="9729" max="9729" width="20" style="23" customWidth="1"/>
    <col min="9730" max="9730" width="31.42578125" style="23" customWidth="1"/>
    <col min="9731" max="9982" width="20" style="23"/>
    <col min="9983" max="9983" width="20" style="23" customWidth="1"/>
    <col min="9984" max="9984" width="46.28515625" style="23" customWidth="1"/>
    <col min="9985" max="9985" width="20" style="23" customWidth="1"/>
    <col min="9986" max="9986" width="31.42578125" style="23" customWidth="1"/>
    <col min="9987" max="10238" width="20" style="23"/>
    <col min="10239" max="10239" width="20" style="23" customWidth="1"/>
    <col min="10240" max="10240" width="46.28515625" style="23" customWidth="1"/>
    <col min="10241" max="10241" width="20" style="23" customWidth="1"/>
    <col min="10242" max="10242" width="31.42578125" style="23" customWidth="1"/>
    <col min="10243" max="10494" width="20" style="23"/>
    <col min="10495" max="10495" width="20" style="23" customWidth="1"/>
    <col min="10496" max="10496" width="46.28515625" style="23" customWidth="1"/>
    <col min="10497" max="10497" width="20" style="23" customWidth="1"/>
    <col min="10498" max="10498" width="31.42578125" style="23" customWidth="1"/>
    <col min="10499" max="10750" width="20" style="23"/>
    <col min="10751" max="10751" width="20" style="23" customWidth="1"/>
    <col min="10752" max="10752" width="46.28515625" style="23" customWidth="1"/>
    <col min="10753" max="10753" width="20" style="23" customWidth="1"/>
    <col min="10754" max="10754" width="31.42578125" style="23" customWidth="1"/>
    <col min="10755" max="11006" width="20" style="23"/>
    <col min="11007" max="11007" width="20" style="23" customWidth="1"/>
    <col min="11008" max="11008" width="46.28515625" style="23" customWidth="1"/>
    <col min="11009" max="11009" width="20" style="23" customWidth="1"/>
    <col min="11010" max="11010" width="31.42578125" style="23" customWidth="1"/>
    <col min="11011" max="11262" width="20" style="23"/>
    <col min="11263" max="11263" width="20" style="23" customWidth="1"/>
    <col min="11264" max="11264" width="46.28515625" style="23" customWidth="1"/>
    <col min="11265" max="11265" width="20" style="23" customWidth="1"/>
    <col min="11266" max="11266" width="31.42578125" style="23" customWidth="1"/>
    <col min="11267" max="11518" width="20" style="23"/>
    <col min="11519" max="11519" width="20" style="23" customWidth="1"/>
    <col min="11520" max="11520" width="46.28515625" style="23" customWidth="1"/>
    <col min="11521" max="11521" width="20" style="23" customWidth="1"/>
    <col min="11522" max="11522" width="31.42578125" style="23" customWidth="1"/>
    <col min="11523" max="11774" width="20" style="23"/>
    <col min="11775" max="11775" width="20" style="23" customWidth="1"/>
    <col min="11776" max="11776" width="46.28515625" style="23" customWidth="1"/>
    <col min="11777" max="11777" width="20" style="23" customWidth="1"/>
    <col min="11778" max="11778" width="31.42578125" style="23" customWidth="1"/>
    <col min="11779" max="12030" width="20" style="23"/>
    <col min="12031" max="12031" width="20" style="23" customWidth="1"/>
    <col min="12032" max="12032" width="46.28515625" style="23" customWidth="1"/>
    <col min="12033" max="12033" width="20" style="23" customWidth="1"/>
    <col min="12034" max="12034" width="31.42578125" style="23" customWidth="1"/>
    <col min="12035" max="12286" width="20" style="23"/>
    <col min="12287" max="12287" width="20" style="23" customWidth="1"/>
    <col min="12288" max="12288" width="46.28515625" style="23" customWidth="1"/>
    <col min="12289" max="12289" width="20" style="23" customWidth="1"/>
    <col min="12290" max="12290" width="31.42578125" style="23" customWidth="1"/>
    <col min="12291" max="12542" width="20" style="23"/>
    <col min="12543" max="12543" width="20" style="23" customWidth="1"/>
    <col min="12544" max="12544" width="46.28515625" style="23" customWidth="1"/>
    <col min="12545" max="12545" width="20" style="23" customWidth="1"/>
    <col min="12546" max="12546" width="31.42578125" style="23" customWidth="1"/>
    <col min="12547" max="12798" width="20" style="23"/>
    <col min="12799" max="12799" width="20" style="23" customWidth="1"/>
    <col min="12800" max="12800" width="46.28515625" style="23" customWidth="1"/>
    <col min="12801" max="12801" width="20" style="23" customWidth="1"/>
    <col min="12802" max="12802" width="31.42578125" style="23" customWidth="1"/>
    <col min="12803" max="13054" width="20" style="23"/>
    <col min="13055" max="13055" width="20" style="23" customWidth="1"/>
    <col min="13056" max="13056" width="46.28515625" style="23" customWidth="1"/>
    <col min="13057" max="13057" width="20" style="23" customWidth="1"/>
    <col min="13058" max="13058" width="31.42578125" style="23" customWidth="1"/>
    <col min="13059" max="13310" width="20" style="23"/>
    <col min="13311" max="13311" width="20" style="23" customWidth="1"/>
    <col min="13312" max="13312" width="46.28515625" style="23" customWidth="1"/>
    <col min="13313" max="13313" width="20" style="23" customWidth="1"/>
    <col min="13314" max="13314" width="31.42578125" style="23" customWidth="1"/>
    <col min="13315" max="13566" width="20" style="23"/>
    <col min="13567" max="13567" width="20" style="23" customWidth="1"/>
    <col min="13568" max="13568" width="46.28515625" style="23" customWidth="1"/>
    <col min="13569" max="13569" width="20" style="23" customWidth="1"/>
    <col min="13570" max="13570" width="31.42578125" style="23" customWidth="1"/>
    <col min="13571" max="13822" width="20" style="23"/>
    <col min="13823" max="13823" width="20" style="23" customWidth="1"/>
    <col min="13824" max="13824" width="46.28515625" style="23" customWidth="1"/>
    <col min="13825" max="13825" width="20" style="23" customWidth="1"/>
    <col min="13826" max="13826" width="31.42578125" style="23" customWidth="1"/>
    <col min="13827" max="14078" width="20" style="23"/>
    <col min="14079" max="14079" width="20" style="23" customWidth="1"/>
    <col min="14080" max="14080" width="46.28515625" style="23" customWidth="1"/>
    <col min="14081" max="14081" width="20" style="23" customWidth="1"/>
    <col min="14082" max="14082" width="31.42578125" style="23" customWidth="1"/>
    <col min="14083" max="14334" width="20" style="23"/>
    <col min="14335" max="14335" width="20" style="23" customWidth="1"/>
    <col min="14336" max="14336" width="46.28515625" style="23" customWidth="1"/>
    <col min="14337" max="14337" width="20" style="23" customWidth="1"/>
    <col min="14338" max="14338" width="31.42578125" style="23" customWidth="1"/>
    <col min="14339" max="14590" width="20" style="23"/>
    <col min="14591" max="14591" width="20" style="23" customWidth="1"/>
    <col min="14592" max="14592" width="46.28515625" style="23" customWidth="1"/>
    <col min="14593" max="14593" width="20" style="23" customWidth="1"/>
    <col min="14594" max="14594" width="31.42578125" style="23" customWidth="1"/>
    <col min="14595" max="14846" width="20" style="23"/>
    <col min="14847" max="14847" width="20" style="23" customWidth="1"/>
    <col min="14848" max="14848" width="46.28515625" style="23" customWidth="1"/>
    <col min="14849" max="14849" width="20" style="23" customWidth="1"/>
    <col min="14850" max="14850" width="31.42578125" style="23" customWidth="1"/>
    <col min="14851" max="15102" width="20" style="23"/>
    <col min="15103" max="15103" width="20" style="23" customWidth="1"/>
    <col min="15104" max="15104" width="46.28515625" style="23" customWidth="1"/>
    <col min="15105" max="15105" width="20" style="23" customWidth="1"/>
    <col min="15106" max="15106" width="31.42578125" style="23" customWidth="1"/>
    <col min="15107" max="15358" width="20" style="23"/>
    <col min="15359" max="15359" width="20" style="23" customWidth="1"/>
    <col min="15360" max="15360" width="46.28515625" style="23" customWidth="1"/>
    <col min="15361" max="15361" width="20" style="23" customWidth="1"/>
    <col min="15362" max="15362" width="31.42578125" style="23" customWidth="1"/>
    <col min="15363" max="15614" width="20" style="23"/>
    <col min="15615" max="15615" width="20" style="23" customWidth="1"/>
    <col min="15616" max="15616" width="46.28515625" style="23" customWidth="1"/>
    <col min="15617" max="15617" width="20" style="23" customWidth="1"/>
    <col min="15618" max="15618" width="31.42578125" style="23" customWidth="1"/>
    <col min="15619" max="15870" width="20" style="23"/>
    <col min="15871" max="15871" width="20" style="23" customWidth="1"/>
    <col min="15872" max="15872" width="46.28515625" style="23" customWidth="1"/>
    <col min="15873" max="15873" width="20" style="23" customWidth="1"/>
    <col min="15874" max="15874" width="31.42578125" style="23" customWidth="1"/>
    <col min="15875" max="16126" width="20" style="23"/>
    <col min="16127" max="16127" width="20" style="23" customWidth="1"/>
    <col min="16128" max="16128" width="46.28515625" style="23" customWidth="1"/>
    <col min="16129" max="16129" width="20" style="23" customWidth="1"/>
    <col min="16130" max="16130" width="31.42578125" style="23" customWidth="1"/>
    <col min="16131" max="16384" width="20" style="23"/>
  </cols>
  <sheetData>
    <row r="1" spans="1:6" x14ac:dyDescent="0.2">
      <c r="A1" s="22" t="s">
        <v>3041</v>
      </c>
      <c r="B1" s="22" t="s">
        <v>3042</v>
      </c>
      <c r="C1" s="22" t="s">
        <v>3043</v>
      </c>
      <c r="D1" s="22" t="s">
        <v>3044</v>
      </c>
      <c r="E1" s="22" t="s">
        <v>3041</v>
      </c>
      <c r="F1" s="22" t="s">
        <v>3042</v>
      </c>
    </row>
    <row r="2" spans="1:6" x14ac:dyDescent="0.2">
      <c r="A2" s="24" t="s">
        <v>66</v>
      </c>
      <c r="B2" s="24" t="s">
        <v>3045</v>
      </c>
      <c r="C2" s="25" t="s">
        <v>32</v>
      </c>
      <c r="D2" s="26" t="s">
        <v>3046</v>
      </c>
      <c r="E2" s="24" t="s">
        <v>66</v>
      </c>
      <c r="F2" s="24" t="s">
        <v>3045</v>
      </c>
    </row>
    <row r="3" spans="1:6" x14ac:dyDescent="0.2">
      <c r="A3" s="24" t="s">
        <v>68</v>
      </c>
      <c r="B3" s="24" t="s">
        <v>3047</v>
      </c>
      <c r="C3" s="24" t="s">
        <v>6</v>
      </c>
      <c r="D3" s="26" t="s">
        <v>3048</v>
      </c>
      <c r="E3" s="24" t="s">
        <v>68</v>
      </c>
      <c r="F3" s="24" t="s">
        <v>3047</v>
      </c>
    </row>
    <row r="4" spans="1:6" x14ac:dyDescent="0.2">
      <c r="A4" s="24" t="s">
        <v>70</v>
      </c>
      <c r="B4" s="24" t="s">
        <v>3049</v>
      </c>
      <c r="C4" s="24" t="s">
        <v>8</v>
      </c>
      <c r="D4" s="26" t="s">
        <v>3050</v>
      </c>
      <c r="E4" s="24" t="s">
        <v>70</v>
      </c>
      <c r="F4" s="24" t="s">
        <v>3049</v>
      </c>
    </row>
    <row r="5" spans="1:6" x14ac:dyDescent="0.2">
      <c r="A5" s="24" t="s">
        <v>72</v>
      </c>
      <c r="B5" s="24" t="s">
        <v>3051</v>
      </c>
      <c r="C5" s="24" t="s">
        <v>10</v>
      </c>
      <c r="D5" s="26" t="s">
        <v>3052</v>
      </c>
      <c r="E5" s="24" t="s">
        <v>72</v>
      </c>
      <c r="F5" s="24" t="s">
        <v>3051</v>
      </c>
    </row>
    <row r="6" spans="1:6" x14ac:dyDescent="0.2">
      <c r="A6" s="24" t="s">
        <v>147</v>
      </c>
      <c r="B6" s="24" t="s">
        <v>3053</v>
      </c>
      <c r="C6" s="24" t="s">
        <v>247</v>
      </c>
      <c r="D6" s="26" t="s">
        <v>3054</v>
      </c>
      <c r="E6" s="24" t="s">
        <v>147</v>
      </c>
      <c r="F6" s="24" t="s">
        <v>3053</v>
      </c>
    </row>
    <row r="7" spans="1:6" x14ac:dyDescent="0.2">
      <c r="A7" s="24" t="s">
        <v>147</v>
      </c>
      <c r="B7" s="24" t="s">
        <v>3053</v>
      </c>
      <c r="C7" s="24" t="s">
        <v>252</v>
      </c>
      <c r="D7" s="26" t="s">
        <v>3055</v>
      </c>
      <c r="E7" s="24" t="s">
        <v>147</v>
      </c>
      <c r="F7" s="24" t="s">
        <v>3053</v>
      </c>
    </row>
    <row r="8" spans="1:6" x14ac:dyDescent="0.2">
      <c r="A8" s="24" t="s">
        <v>74</v>
      </c>
      <c r="B8" s="24" t="s">
        <v>3056</v>
      </c>
      <c r="C8" s="24" t="s">
        <v>57</v>
      </c>
      <c r="D8" s="26" t="s">
        <v>3057</v>
      </c>
      <c r="E8" s="24" t="s">
        <v>74</v>
      </c>
      <c r="F8" s="24" t="s">
        <v>3056</v>
      </c>
    </row>
    <row r="9" spans="1:6" s="27" customFormat="1" x14ac:dyDescent="0.2">
      <c r="A9" s="24" t="s">
        <v>161</v>
      </c>
      <c r="B9" s="24" t="s">
        <v>3058</v>
      </c>
      <c r="C9" s="24" t="s">
        <v>280</v>
      </c>
      <c r="D9" s="26" t="s">
        <v>286</v>
      </c>
      <c r="E9" s="24" t="s">
        <v>161</v>
      </c>
      <c r="F9" s="24" t="s">
        <v>3058</v>
      </c>
    </row>
    <row r="10" spans="1:6" s="27" customFormat="1" x14ac:dyDescent="0.2">
      <c r="A10" s="24" t="s">
        <v>161</v>
      </c>
      <c r="B10" s="24" t="s">
        <v>3058</v>
      </c>
      <c r="C10" s="24" t="s">
        <v>292</v>
      </c>
      <c r="D10" s="26" t="s">
        <v>3059</v>
      </c>
      <c r="E10" s="24" t="s">
        <v>161</v>
      </c>
      <c r="F10" s="24" t="s">
        <v>3058</v>
      </c>
    </row>
    <row r="11" spans="1:6" x14ac:dyDescent="0.2">
      <c r="A11" s="24" t="s">
        <v>76</v>
      </c>
      <c r="B11" s="24" t="s">
        <v>3060</v>
      </c>
      <c r="C11" s="24" t="s">
        <v>21</v>
      </c>
      <c r="D11" s="26" t="s">
        <v>3061</v>
      </c>
      <c r="E11" s="24" t="s">
        <v>76</v>
      </c>
      <c r="F11" s="24" t="s">
        <v>3060</v>
      </c>
    </row>
    <row r="12" spans="1:6" x14ac:dyDescent="0.2">
      <c r="A12" s="24" t="s">
        <v>78</v>
      </c>
      <c r="B12" s="24" t="s">
        <v>3062</v>
      </c>
      <c r="C12" s="24" t="s">
        <v>49</v>
      </c>
      <c r="D12" s="26" t="s">
        <v>3063</v>
      </c>
      <c r="E12" s="24" t="s">
        <v>78</v>
      </c>
      <c r="F12" s="24" t="s">
        <v>3062</v>
      </c>
    </row>
    <row r="13" spans="1:6" x14ac:dyDescent="0.2">
      <c r="A13" s="24" t="s">
        <v>80</v>
      </c>
      <c r="B13" s="24" t="s">
        <v>3064</v>
      </c>
      <c r="C13" s="24" t="s">
        <v>13</v>
      </c>
      <c r="D13" s="26" t="s">
        <v>3065</v>
      </c>
      <c r="E13" s="24" t="s">
        <v>80</v>
      </c>
      <c r="F13" s="24" t="s">
        <v>3064</v>
      </c>
    </row>
    <row r="14" spans="1:6" x14ac:dyDescent="0.2">
      <c r="A14" s="24" t="s">
        <v>82</v>
      </c>
      <c r="B14" s="24" t="s">
        <v>3066</v>
      </c>
      <c r="C14" s="24" t="s">
        <v>31</v>
      </c>
      <c r="D14" s="26" t="s">
        <v>3067</v>
      </c>
      <c r="E14" s="24" t="s">
        <v>82</v>
      </c>
      <c r="F14" s="24" t="s">
        <v>3066</v>
      </c>
    </row>
    <row r="15" spans="1:6" x14ac:dyDescent="0.2">
      <c r="A15" s="24" t="s">
        <v>147</v>
      </c>
      <c r="B15" s="24" t="s">
        <v>3053</v>
      </c>
      <c r="C15" s="24" t="s">
        <v>341</v>
      </c>
      <c r="D15" s="26" t="s">
        <v>346</v>
      </c>
      <c r="E15" s="24" t="s">
        <v>147</v>
      </c>
      <c r="F15" s="24" t="s">
        <v>3053</v>
      </c>
    </row>
    <row r="16" spans="1:6" x14ac:dyDescent="0.2">
      <c r="A16" s="24" t="s">
        <v>84</v>
      </c>
      <c r="B16" s="24" t="s">
        <v>3068</v>
      </c>
      <c r="C16" s="24" t="s">
        <v>7</v>
      </c>
      <c r="D16" s="26" t="s">
        <v>3069</v>
      </c>
      <c r="E16" s="24" t="s">
        <v>84</v>
      </c>
      <c r="F16" s="24" t="s">
        <v>3068</v>
      </c>
    </row>
    <row r="17" spans="1:6" x14ac:dyDescent="0.2">
      <c r="A17" s="24" t="s">
        <v>147</v>
      </c>
      <c r="B17" s="24" t="s">
        <v>3053</v>
      </c>
      <c r="C17" s="24" t="s">
        <v>360</v>
      </c>
      <c r="D17" s="26" t="s">
        <v>3070</v>
      </c>
      <c r="E17" s="24" t="s">
        <v>147</v>
      </c>
      <c r="F17" s="24" t="s">
        <v>3053</v>
      </c>
    </row>
    <row r="18" spans="1:6" s="27" customFormat="1" x14ac:dyDescent="0.2">
      <c r="A18" s="24" t="s">
        <v>159</v>
      </c>
      <c r="B18" s="24" t="s">
        <v>3071</v>
      </c>
      <c r="C18" s="24" t="s">
        <v>367</v>
      </c>
      <c r="D18" s="26" t="s">
        <v>373</v>
      </c>
      <c r="E18" s="24" t="s">
        <v>159</v>
      </c>
      <c r="F18" s="24" t="s">
        <v>3071</v>
      </c>
    </row>
    <row r="19" spans="1:6" s="27" customFormat="1" x14ac:dyDescent="0.2">
      <c r="A19" s="24" t="s">
        <v>167</v>
      </c>
      <c r="B19" s="24" t="s">
        <v>3072</v>
      </c>
      <c r="C19" s="24" t="s">
        <v>378</v>
      </c>
      <c r="D19" s="26" t="s">
        <v>3073</v>
      </c>
      <c r="E19" s="24" t="s">
        <v>167</v>
      </c>
      <c r="F19" s="24" t="s">
        <v>3072</v>
      </c>
    </row>
    <row r="20" spans="1:6" s="27" customFormat="1" x14ac:dyDescent="0.2">
      <c r="A20" s="24" t="s">
        <v>167</v>
      </c>
      <c r="B20" s="24" t="s">
        <v>3072</v>
      </c>
      <c r="C20" s="24" t="s">
        <v>384</v>
      </c>
      <c r="D20" s="26" t="s">
        <v>3074</v>
      </c>
      <c r="E20" s="24" t="s">
        <v>167</v>
      </c>
      <c r="F20" s="24" t="s">
        <v>3072</v>
      </c>
    </row>
    <row r="21" spans="1:6" s="27" customFormat="1" x14ac:dyDescent="0.2">
      <c r="A21" s="24" t="s">
        <v>167</v>
      </c>
      <c r="B21" s="24" t="s">
        <v>3072</v>
      </c>
      <c r="C21" s="24" t="s">
        <v>389</v>
      </c>
      <c r="D21" s="26" t="s">
        <v>3075</v>
      </c>
      <c r="E21" s="24" t="s">
        <v>167</v>
      </c>
      <c r="F21" s="24" t="s">
        <v>3072</v>
      </c>
    </row>
    <row r="22" spans="1:6" s="27" customFormat="1" x14ac:dyDescent="0.2">
      <c r="A22" s="24" t="s">
        <v>167</v>
      </c>
      <c r="B22" s="24" t="s">
        <v>3072</v>
      </c>
      <c r="C22" s="24" t="s">
        <v>394</v>
      </c>
      <c r="D22" s="26" t="s">
        <v>3076</v>
      </c>
      <c r="E22" s="24" t="s">
        <v>167</v>
      </c>
      <c r="F22" s="24" t="s">
        <v>3072</v>
      </c>
    </row>
    <row r="23" spans="1:6" s="27" customFormat="1" x14ac:dyDescent="0.2">
      <c r="A23" s="24" t="s">
        <v>167</v>
      </c>
      <c r="B23" s="24" t="s">
        <v>3072</v>
      </c>
      <c r="C23" s="24" t="s">
        <v>401</v>
      </c>
      <c r="D23" s="26" t="s">
        <v>406</v>
      </c>
      <c r="E23" s="24" t="s">
        <v>167</v>
      </c>
      <c r="F23" s="24" t="s">
        <v>3072</v>
      </c>
    </row>
    <row r="24" spans="1:6" s="27" customFormat="1" x14ac:dyDescent="0.2">
      <c r="A24" s="24" t="s">
        <v>163</v>
      </c>
      <c r="B24" s="24" t="s">
        <v>2549</v>
      </c>
      <c r="C24" s="24" t="s">
        <v>411</v>
      </c>
      <c r="D24" s="26" t="s">
        <v>3077</v>
      </c>
      <c r="E24" s="24" t="s">
        <v>163</v>
      </c>
      <c r="F24" s="24" t="s">
        <v>2549</v>
      </c>
    </row>
    <row r="25" spans="1:6" s="27" customFormat="1" x14ac:dyDescent="0.2">
      <c r="A25" s="24" t="s">
        <v>167</v>
      </c>
      <c r="B25" s="24" t="s">
        <v>3072</v>
      </c>
      <c r="C25" s="24" t="s">
        <v>418</v>
      </c>
      <c r="D25" s="26" t="s">
        <v>3078</v>
      </c>
      <c r="E25" s="24" t="s">
        <v>167</v>
      </c>
      <c r="F25" s="24" t="s">
        <v>3072</v>
      </c>
    </row>
    <row r="26" spans="1:6" x14ac:dyDescent="0.2">
      <c r="A26" s="24" t="s">
        <v>86</v>
      </c>
      <c r="B26" s="24" t="s">
        <v>3079</v>
      </c>
      <c r="C26" s="24" t="s">
        <v>45</v>
      </c>
      <c r="D26" s="26" t="s">
        <v>3080</v>
      </c>
      <c r="E26" s="24" t="s">
        <v>86</v>
      </c>
      <c r="F26" s="24" t="s">
        <v>3079</v>
      </c>
    </row>
    <row r="27" spans="1:6" x14ac:dyDescent="0.2">
      <c r="A27" s="24" t="s">
        <v>88</v>
      </c>
      <c r="B27" s="24" t="s">
        <v>3081</v>
      </c>
      <c r="C27" s="24" t="s">
        <v>9</v>
      </c>
      <c r="D27" s="26" t="s">
        <v>3082</v>
      </c>
      <c r="E27" s="24" t="s">
        <v>88</v>
      </c>
      <c r="F27" s="24" t="s">
        <v>3081</v>
      </c>
    </row>
    <row r="28" spans="1:6" s="27" customFormat="1" x14ac:dyDescent="0.2">
      <c r="A28" s="24" t="s">
        <v>151</v>
      </c>
      <c r="B28" s="24" t="s">
        <v>3083</v>
      </c>
      <c r="C28" s="24" t="s">
        <v>455</v>
      </c>
      <c r="D28" s="26" t="s">
        <v>3084</v>
      </c>
      <c r="E28" s="24" t="s">
        <v>151</v>
      </c>
      <c r="F28" s="24" t="s">
        <v>3083</v>
      </c>
    </row>
    <row r="29" spans="1:6" s="27" customFormat="1" x14ac:dyDescent="0.2">
      <c r="A29" s="24" t="s">
        <v>151</v>
      </c>
      <c r="B29" s="24" t="s">
        <v>3083</v>
      </c>
      <c r="C29" s="24" t="s">
        <v>461</v>
      </c>
      <c r="D29" s="26" t="s">
        <v>466</v>
      </c>
      <c r="E29" s="24" t="s">
        <v>151</v>
      </c>
      <c r="F29" s="24" t="s">
        <v>3083</v>
      </c>
    </row>
    <row r="30" spans="1:6" x14ac:dyDescent="0.2">
      <c r="A30" s="24" t="s">
        <v>147</v>
      </c>
      <c r="B30" s="24" t="s">
        <v>3053</v>
      </c>
      <c r="C30" s="24" t="s">
        <v>471</v>
      </c>
      <c r="D30" s="26" t="s">
        <v>3085</v>
      </c>
      <c r="E30" s="24" t="s">
        <v>147</v>
      </c>
      <c r="F30" s="24" t="s">
        <v>3053</v>
      </c>
    </row>
    <row r="31" spans="1:6" x14ac:dyDescent="0.2">
      <c r="A31" s="24" t="s">
        <v>147</v>
      </c>
      <c r="B31" s="24" t="s">
        <v>3053</v>
      </c>
      <c r="C31" s="24" t="s">
        <v>477</v>
      </c>
      <c r="D31" s="26" t="s">
        <v>3086</v>
      </c>
      <c r="E31" s="24" t="s">
        <v>147</v>
      </c>
      <c r="F31" s="24" t="s">
        <v>3053</v>
      </c>
    </row>
    <row r="32" spans="1:6" x14ac:dyDescent="0.2">
      <c r="A32" s="24" t="s">
        <v>149</v>
      </c>
      <c r="B32" s="24" t="s">
        <v>3087</v>
      </c>
      <c r="C32" s="24" t="s">
        <v>482</v>
      </c>
      <c r="D32" s="26" t="s">
        <v>3088</v>
      </c>
      <c r="E32" s="24" t="s">
        <v>149</v>
      </c>
      <c r="F32" s="24" t="s">
        <v>3087</v>
      </c>
    </row>
    <row r="33" spans="1:6" s="27" customFormat="1" x14ac:dyDescent="0.2">
      <c r="A33" s="24" t="s">
        <v>161</v>
      </c>
      <c r="B33" s="24" t="s">
        <v>3058</v>
      </c>
      <c r="C33" s="24" t="s">
        <v>493</v>
      </c>
      <c r="D33" s="26" t="s">
        <v>3089</v>
      </c>
      <c r="E33" s="24" t="s">
        <v>161</v>
      </c>
      <c r="F33" s="24" t="s">
        <v>3058</v>
      </c>
    </row>
    <row r="34" spans="1:6" s="27" customFormat="1" x14ac:dyDescent="0.2">
      <c r="A34" s="24" t="s">
        <v>161</v>
      </c>
      <c r="B34" s="24" t="s">
        <v>3058</v>
      </c>
      <c r="C34" s="24" t="s">
        <v>499</v>
      </c>
      <c r="D34" s="26" t="s">
        <v>3090</v>
      </c>
      <c r="E34" s="24" t="s">
        <v>161</v>
      </c>
      <c r="F34" s="24" t="s">
        <v>3058</v>
      </c>
    </row>
    <row r="35" spans="1:6" s="27" customFormat="1" x14ac:dyDescent="0.2">
      <c r="A35" s="24" t="s">
        <v>161</v>
      </c>
      <c r="B35" s="24" t="s">
        <v>3058</v>
      </c>
      <c r="C35" s="24" t="s">
        <v>504</v>
      </c>
      <c r="D35" s="26" t="s">
        <v>3091</v>
      </c>
      <c r="E35" s="24" t="s">
        <v>161</v>
      </c>
      <c r="F35" s="24" t="s">
        <v>3058</v>
      </c>
    </row>
    <row r="36" spans="1:6" s="27" customFormat="1" x14ac:dyDescent="0.2">
      <c r="A36" s="24" t="s">
        <v>161</v>
      </c>
      <c r="B36" s="24" t="s">
        <v>3058</v>
      </c>
      <c r="C36" s="24" t="s">
        <v>509</v>
      </c>
      <c r="D36" s="26" t="s">
        <v>3092</v>
      </c>
      <c r="E36" s="24" t="s">
        <v>161</v>
      </c>
      <c r="F36" s="24" t="s">
        <v>3058</v>
      </c>
    </row>
    <row r="37" spans="1:6" s="27" customFormat="1" x14ac:dyDescent="0.2">
      <c r="A37" s="24" t="s">
        <v>161</v>
      </c>
      <c r="B37" s="24" t="s">
        <v>3058</v>
      </c>
      <c r="C37" s="24" t="s">
        <v>519</v>
      </c>
      <c r="D37" s="26" t="s">
        <v>3093</v>
      </c>
      <c r="E37" s="24" t="s">
        <v>161</v>
      </c>
      <c r="F37" s="24" t="s">
        <v>3058</v>
      </c>
    </row>
    <row r="38" spans="1:6" s="27" customFormat="1" x14ac:dyDescent="0.2">
      <c r="A38" s="24" t="s">
        <v>165</v>
      </c>
      <c r="B38" s="24" t="s">
        <v>3094</v>
      </c>
      <c r="C38" s="24" t="s">
        <v>529</v>
      </c>
      <c r="D38" s="26" t="s">
        <v>3095</v>
      </c>
      <c r="E38" s="24" t="s">
        <v>165</v>
      </c>
      <c r="F38" s="24" t="s">
        <v>3094</v>
      </c>
    </row>
    <row r="39" spans="1:6" s="27" customFormat="1" x14ac:dyDescent="0.2">
      <c r="A39" s="24" t="s">
        <v>165</v>
      </c>
      <c r="B39" s="24" t="s">
        <v>3094</v>
      </c>
      <c r="C39" s="24" t="s">
        <v>535</v>
      </c>
      <c r="D39" s="26" t="s">
        <v>3096</v>
      </c>
      <c r="E39" s="24" t="s">
        <v>165</v>
      </c>
      <c r="F39" s="24" t="s">
        <v>3094</v>
      </c>
    </row>
    <row r="40" spans="1:6" x14ac:dyDescent="0.2">
      <c r="A40" s="24" t="s">
        <v>90</v>
      </c>
      <c r="B40" s="24" t="s">
        <v>3097</v>
      </c>
      <c r="C40" s="24" t="s">
        <v>16</v>
      </c>
      <c r="D40" s="26" t="s">
        <v>3098</v>
      </c>
      <c r="E40" s="24" t="s">
        <v>90</v>
      </c>
      <c r="F40" s="24" t="s">
        <v>3097</v>
      </c>
    </row>
    <row r="41" spans="1:6" x14ac:dyDescent="0.2">
      <c r="A41" s="24" t="s">
        <v>92</v>
      </c>
      <c r="B41" s="24" t="s">
        <v>3099</v>
      </c>
      <c r="C41" s="24" t="s">
        <v>17</v>
      </c>
      <c r="D41" s="26" t="s">
        <v>3100</v>
      </c>
      <c r="E41" s="24" t="s">
        <v>92</v>
      </c>
      <c r="F41" s="24" t="s">
        <v>3099</v>
      </c>
    </row>
    <row r="42" spans="1:6" s="27" customFormat="1" x14ac:dyDescent="0.2">
      <c r="A42" s="24" t="s">
        <v>159</v>
      </c>
      <c r="B42" s="24" t="s">
        <v>3071</v>
      </c>
      <c r="C42" s="24" t="s">
        <v>559</v>
      </c>
      <c r="D42" s="26" t="s">
        <v>3101</v>
      </c>
      <c r="E42" s="24" t="s">
        <v>159</v>
      </c>
      <c r="F42" s="24" t="s">
        <v>3071</v>
      </c>
    </row>
    <row r="43" spans="1:6" x14ac:dyDescent="0.2">
      <c r="A43" s="24" t="s">
        <v>95</v>
      </c>
      <c r="B43" s="24" t="s">
        <v>3102</v>
      </c>
      <c r="C43" s="24" t="s">
        <v>18</v>
      </c>
      <c r="D43" s="26" t="s">
        <v>3103</v>
      </c>
      <c r="E43" s="24" t="s">
        <v>95</v>
      </c>
      <c r="F43" s="24" t="s">
        <v>3102</v>
      </c>
    </row>
    <row r="44" spans="1:6" s="27" customFormat="1" x14ac:dyDescent="0.2">
      <c r="A44" s="24" t="s">
        <v>151</v>
      </c>
      <c r="B44" s="26" t="s">
        <v>94</v>
      </c>
      <c r="C44" s="24" t="s">
        <v>19</v>
      </c>
      <c r="D44" s="26" t="s">
        <v>3104</v>
      </c>
      <c r="E44" s="28">
        <v>19010</v>
      </c>
      <c r="F44" s="26" t="s">
        <v>3104</v>
      </c>
    </row>
    <row r="45" spans="1:6" x14ac:dyDescent="0.2">
      <c r="A45" s="24">
        <v>19205</v>
      </c>
      <c r="B45" s="26" t="s">
        <v>3105</v>
      </c>
      <c r="C45" s="24" t="s">
        <v>591</v>
      </c>
      <c r="D45" s="26" t="s">
        <v>3105</v>
      </c>
      <c r="E45" s="28">
        <v>19205</v>
      </c>
      <c r="F45" s="26" t="s">
        <v>3105</v>
      </c>
    </row>
    <row r="46" spans="1:6" x14ac:dyDescent="0.2">
      <c r="A46" s="24" t="s">
        <v>147</v>
      </c>
      <c r="B46" s="24" t="s">
        <v>3053</v>
      </c>
      <c r="C46" s="24" t="s">
        <v>602</v>
      </c>
      <c r="D46" s="26" t="s">
        <v>607</v>
      </c>
      <c r="E46" s="24" t="s">
        <v>147</v>
      </c>
      <c r="F46" s="24" t="s">
        <v>3053</v>
      </c>
    </row>
    <row r="47" spans="1:6" s="27" customFormat="1" x14ac:dyDescent="0.2">
      <c r="A47" s="24" t="s">
        <v>157</v>
      </c>
      <c r="B47" s="24" t="s">
        <v>3106</v>
      </c>
      <c r="C47" s="24" t="s">
        <v>614</v>
      </c>
      <c r="D47" s="26" t="s">
        <v>619</v>
      </c>
      <c r="E47" s="24" t="s">
        <v>157</v>
      </c>
      <c r="F47" s="24" t="s">
        <v>3106</v>
      </c>
    </row>
    <row r="48" spans="1:6" s="27" customFormat="1" x14ac:dyDescent="0.2">
      <c r="A48" s="24" t="s">
        <v>157</v>
      </c>
      <c r="B48" s="24" t="s">
        <v>3106</v>
      </c>
      <c r="C48" s="24" t="s">
        <v>624</v>
      </c>
      <c r="D48" s="26" t="s">
        <v>3107</v>
      </c>
      <c r="E48" s="24" t="s">
        <v>157</v>
      </c>
      <c r="F48" s="24" t="s">
        <v>3106</v>
      </c>
    </row>
    <row r="49" spans="1:6" x14ac:dyDescent="0.2">
      <c r="A49" s="24" t="s">
        <v>147</v>
      </c>
      <c r="B49" s="24" t="s">
        <v>3053</v>
      </c>
      <c r="C49" s="24" t="s">
        <v>629</v>
      </c>
      <c r="D49" s="26" t="s">
        <v>3108</v>
      </c>
      <c r="E49" s="24" t="s">
        <v>147</v>
      </c>
      <c r="F49" s="24" t="s">
        <v>3053</v>
      </c>
    </row>
    <row r="50" spans="1:6" s="27" customFormat="1" x14ac:dyDescent="0.2">
      <c r="A50" s="24" t="s">
        <v>157</v>
      </c>
      <c r="B50" s="24" t="s">
        <v>3106</v>
      </c>
      <c r="C50" s="24" t="s">
        <v>634</v>
      </c>
      <c r="D50" s="26" t="s">
        <v>3109</v>
      </c>
      <c r="E50" s="24" t="s">
        <v>157</v>
      </c>
      <c r="F50" s="24" t="s">
        <v>3106</v>
      </c>
    </row>
    <row r="51" spans="1:6" x14ac:dyDescent="0.2">
      <c r="A51" s="24" t="s">
        <v>97</v>
      </c>
      <c r="B51" s="24" t="s">
        <v>3110</v>
      </c>
      <c r="C51" s="24" t="s">
        <v>27</v>
      </c>
      <c r="D51" s="26" t="s">
        <v>3111</v>
      </c>
      <c r="E51" s="24" t="s">
        <v>97</v>
      </c>
      <c r="F51" s="24" t="s">
        <v>3110</v>
      </c>
    </row>
    <row r="52" spans="1:6" x14ac:dyDescent="0.2">
      <c r="A52" s="24" t="s">
        <v>99</v>
      </c>
      <c r="B52" s="24" t="s">
        <v>3112</v>
      </c>
      <c r="C52" s="24" t="s">
        <v>58</v>
      </c>
      <c r="D52" s="26" t="s">
        <v>3113</v>
      </c>
      <c r="E52" s="24" t="s">
        <v>99</v>
      </c>
      <c r="F52" s="24" t="s">
        <v>3112</v>
      </c>
    </row>
    <row r="53" spans="1:6" x14ac:dyDescent="0.2">
      <c r="A53" s="24" t="s">
        <v>101</v>
      </c>
      <c r="B53" s="24" t="s">
        <v>3114</v>
      </c>
      <c r="C53" s="24" t="s">
        <v>24</v>
      </c>
      <c r="D53" s="26" t="s">
        <v>3115</v>
      </c>
      <c r="E53" s="24">
        <v>21040</v>
      </c>
      <c r="F53" s="24" t="s">
        <v>3114</v>
      </c>
    </row>
    <row r="54" spans="1:6" x14ac:dyDescent="0.2">
      <c r="A54" s="24" t="s">
        <v>103</v>
      </c>
      <c r="B54" s="24" t="s">
        <v>3116</v>
      </c>
      <c r="C54" s="24" t="s">
        <v>15</v>
      </c>
      <c r="D54" s="26" t="s">
        <v>3117</v>
      </c>
      <c r="E54" s="24">
        <v>21050</v>
      </c>
      <c r="F54" s="24" t="s">
        <v>3116</v>
      </c>
    </row>
    <row r="55" spans="1:6" x14ac:dyDescent="0.2">
      <c r="A55" s="24" t="s">
        <v>105</v>
      </c>
      <c r="B55" s="24" t="s">
        <v>3118</v>
      </c>
      <c r="C55" s="24" t="s">
        <v>14</v>
      </c>
      <c r="D55" s="26" t="s">
        <v>3119</v>
      </c>
      <c r="E55" s="24">
        <v>21060</v>
      </c>
      <c r="F55" s="24" t="s">
        <v>3118</v>
      </c>
    </row>
    <row r="56" spans="1:6" s="27" customFormat="1" x14ac:dyDescent="0.2">
      <c r="A56" s="24" t="s">
        <v>173</v>
      </c>
      <c r="B56" s="24" t="s">
        <v>2555</v>
      </c>
      <c r="C56" s="24" t="s">
        <v>676</v>
      </c>
      <c r="D56" s="26" t="s">
        <v>3120</v>
      </c>
      <c r="E56" s="24">
        <v>64205</v>
      </c>
      <c r="F56" s="24" t="s">
        <v>2555</v>
      </c>
    </row>
    <row r="57" spans="1:6" x14ac:dyDescent="0.2">
      <c r="A57" s="24" t="s">
        <v>107</v>
      </c>
      <c r="B57" s="24" t="s">
        <v>3121</v>
      </c>
      <c r="C57" s="24" t="s">
        <v>5</v>
      </c>
      <c r="D57" s="26" t="s">
        <v>3122</v>
      </c>
      <c r="E57" s="24">
        <v>21080</v>
      </c>
      <c r="F57" s="24" t="s">
        <v>3121</v>
      </c>
    </row>
    <row r="58" spans="1:6" s="27" customFormat="1" x14ac:dyDescent="0.2">
      <c r="A58" s="24" t="s">
        <v>157</v>
      </c>
      <c r="B58" s="24" t="s">
        <v>3106</v>
      </c>
      <c r="C58" s="24" t="s">
        <v>690</v>
      </c>
      <c r="D58" s="26" t="s">
        <v>3123</v>
      </c>
      <c r="E58" s="24">
        <v>64133</v>
      </c>
      <c r="F58" s="24" t="s">
        <v>3106</v>
      </c>
    </row>
    <row r="59" spans="1:6" s="27" customFormat="1" x14ac:dyDescent="0.2">
      <c r="A59" s="24" t="s">
        <v>157</v>
      </c>
      <c r="B59" s="24" t="s">
        <v>3106</v>
      </c>
      <c r="C59" s="24" t="s">
        <v>695</v>
      </c>
      <c r="D59" s="24" t="s">
        <v>700</v>
      </c>
      <c r="E59" s="24">
        <v>64133</v>
      </c>
      <c r="F59" s="24" t="s">
        <v>3106</v>
      </c>
    </row>
    <row r="60" spans="1:6" s="27" customFormat="1" x14ac:dyDescent="0.2">
      <c r="A60" s="24" t="s">
        <v>157</v>
      </c>
      <c r="B60" s="24" t="s">
        <v>3106</v>
      </c>
      <c r="C60" s="24" t="s">
        <v>705</v>
      </c>
      <c r="D60" s="24" t="s">
        <v>3124</v>
      </c>
      <c r="E60" s="24">
        <v>64133</v>
      </c>
      <c r="F60" s="24" t="s">
        <v>3106</v>
      </c>
    </row>
    <row r="61" spans="1:6" x14ac:dyDescent="0.2">
      <c r="A61" s="24" t="s">
        <v>109</v>
      </c>
      <c r="B61" s="24" t="s">
        <v>3125</v>
      </c>
      <c r="C61" s="24" t="s">
        <v>30</v>
      </c>
      <c r="D61" s="24" t="s">
        <v>3126</v>
      </c>
      <c r="E61" s="24">
        <v>21085</v>
      </c>
      <c r="F61" s="24" t="s">
        <v>3125</v>
      </c>
    </row>
    <row r="62" spans="1:6" x14ac:dyDescent="0.2">
      <c r="A62" s="24" t="s">
        <v>111</v>
      </c>
      <c r="B62" s="24" t="s">
        <v>3127</v>
      </c>
      <c r="C62" s="24" t="s">
        <v>22</v>
      </c>
      <c r="D62" s="24" t="s">
        <v>3128</v>
      </c>
      <c r="E62" s="24">
        <v>21090</v>
      </c>
      <c r="F62" s="24" t="s">
        <v>3127</v>
      </c>
    </row>
    <row r="63" spans="1:6" s="27" customFormat="1" x14ac:dyDescent="0.2">
      <c r="A63" s="24" t="s">
        <v>157</v>
      </c>
      <c r="B63" s="24" t="s">
        <v>3106</v>
      </c>
      <c r="C63" s="24" t="s">
        <v>727</v>
      </c>
      <c r="D63" s="24" t="s">
        <v>3129</v>
      </c>
      <c r="E63" s="24">
        <v>64133</v>
      </c>
      <c r="F63" s="24" t="s">
        <v>3106</v>
      </c>
    </row>
    <row r="64" spans="1:6" s="27" customFormat="1" x14ac:dyDescent="0.2">
      <c r="A64" s="24" t="s">
        <v>157</v>
      </c>
      <c r="B64" s="24" t="s">
        <v>3106</v>
      </c>
      <c r="C64" s="24" t="s">
        <v>732</v>
      </c>
      <c r="D64" s="24" t="s">
        <v>3130</v>
      </c>
      <c r="E64" s="24">
        <v>64133</v>
      </c>
      <c r="F64" s="24" t="s">
        <v>3106</v>
      </c>
    </row>
    <row r="65" spans="1:6" x14ac:dyDescent="0.2">
      <c r="A65" s="24" t="s">
        <v>115</v>
      </c>
      <c r="B65" s="24" t="s">
        <v>3131</v>
      </c>
      <c r="C65" s="24" t="s">
        <v>11</v>
      </c>
      <c r="D65" s="24" t="s">
        <v>3132</v>
      </c>
      <c r="E65" s="24">
        <v>22010</v>
      </c>
      <c r="F65" s="24" t="s">
        <v>3131</v>
      </c>
    </row>
    <row r="66" spans="1:6" s="27" customFormat="1" x14ac:dyDescent="0.2">
      <c r="A66" s="24" t="s">
        <v>157</v>
      </c>
      <c r="B66" s="24" t="s">
        <v>3106</v>
      </c>
      <c r="C66" s="24" t="s">
        <v>747</v>
      </c>
      <c r="D66" s="24" t="s">
        <v>3133</v>
      </c>
      <c r="E66" s="24">
        <v>64133</v>
      </c>
      <c r="F66" s="24" t="s">
        <v>3106</v>
      </c>
    </row>
    <row r="67" spans="1:6" s="27" customFormat="1" x14ac:dyDescent="0.2">
      <c r="A67" s="24" t="s">
        <v>165</v>
      </c>
      <c r="B67" s="24" t="s">
        <v>3094</v>
      </c>
      <c r="C67" s="24" t="s">
        <v>752</v>
      </c>
      <c r="D67" s="24" t="s">
        <v>3134</v>
      </c>
      <c r="E67" s="24">
        <v>64163</v>
      </c>
      <c r="F67" s="24" t="s">
        <v>3094</v>
      </c>
    </row>
    <row r="68" spans="1:6" s="27" customFormat="1" x14ac:dyDescent="0.2">
      <c r="A68" s="24" t="s">
        <v>151</v>
      </c>
      <c r="B68" s="24" t="s">
        <v>3083</v>
      </c>
      <c r="C68" s="24" t="s">
        <v>757</v>
      </c>
      <c r="D68" s="24" t="s">
        <v>3135</v>
      </c>
      <c r="E68" s="24">
        <v>64093</v>
      </c>
      <c r="F68" s="24" t="s">
        <v>3083</v>
      </c>
    </row>
    <row r="69" spans="1:6" s="27" customFormat="1" x14ac:dyDescent="0.2">
      <c r="A69" s="24" t="s">
        <v>151</v>
      </c>
      <c r="B69" s="24" t="s">
        <v>3083</v>
      </c>
      <c r="C69" s="24" t="s">
        <v>767</v>
      </c>
      <c r="D69" s="24" t="s">
        <v>3136</v>
      </c>
      <c r="E69" s="24">
        <v>64093</v>
      </c>
      <c r="F69" s="24" t="s">
        <v>3083</v>
      </c>
    </row>
    <row r="70" spans="1:6" s="27" customFormat="1" x14ac:dyDescent="0.2">
      <c r="A70" s="24" t="s">
        <v>151</v>
      </c>
      <c r="B70" s="24" t="s">
        <v>3083</v>
      </c>
      <c r="C70" s="24" t="s">
        <v>774</v>
      </c>
      <c r="D70" s="24" t="s">
        <v>3137</v>
      </c>
      <c r="E70" s="24">
        <v>64093</v>
      </c>
      <c r="F70" s="24" t="s">
        <v>3083</v>
      </c>
    </row>
    <row r="71" spans="1:6" x14ac:dyDescent="0.2">
      <c r="A71" s="24" t="s">
        <v>149</v>
      </c>
      <c r="B71" s="24" t="s">
        <v>3087</v>
      </c>
      <c r="C71" s="24" t="s">
        <v>781</v>
      </c>
      <c r="D71" s="24" t="s">
        <v>3138</v>
      </c>
      <c r="E71" s="24">
        <v>64053</v>
      </c>
      <c r="F71" s="24" t="s">
        <v>3087</v>
      </c>
    </row>
    <row r="72" spans="1:6" s="27" customFormat="1" x14ac:dyDescent="0.2">
      <c r="A72" s="24" t="s">
        <v>155</v>
      </c>
      <c r="B72" s="24" t="s">
        <v>3139</v>
      </c>
      <c r="C72" s="24" t="s">
        <v>787</v>
      </c>
      <c r="D72" s="24" t="s">
        <v>3140</v>
      </c>
      <c r="E72" s="24">
        <v>64123</v>
      </c>
      <c r="F72" s="24" t="s">
        <v>3139</v>
      </c>
    </row>
    <row r="73" spans="1:6" s="27" customFormat="1" x14ac:dyDescent="0.2">
      <c r="A73" s="24" t="s">
        <v>155</v>
      </c>
      <c r="B73" s="24" t="s">
        <v>3139</v>
      </c>
      <c r="C73" s="24" t="s">
        <v>793</v>
      </c>
      <c r="D73" s="24" t="s">
        <v>3141</v>
      </c>
      <c r="E73" s="24">
        <v>64123</v>
      </c>
      <c r="F73" s="24" t="s">
        <v>3139</v>
      </c>
    </row>
    <row r="74" spans="1:6" x14ac:dyDescent="0.2">
      <c r="A74" s="24" t="s">
        <v>117</v>
      </c>
      <c r="B74" s="24" t="s">
        <v>3142</v>
      </c>
      <c r="C74" s="24" t="s">
        <v>26</v>
      </c>
      <c r="D74" s="24" t="s">
        <v>3143</v>
      </c>
      <c r="E74" s="24">
        <v>26011</v>
      </c>
      <c r="F74" s="24" t="s">
        <v>3142</v>
      </c>
    </row>
    <row r="75" spans="1:6" x14ac:dyDescent="0.2">
      <c r="A75" s="24" t="s">
        <v>117</v>
      </c>
      <c r="B75" s="24" t="s">
        <v>3142</v>
      </c>
      <c r="C75" s="24" t="s">
        <v>814</v>
      </c>
      <c r="D75" s="24" t="s">
        <v>3144</v>
      </c>
      <c r="E75" s="24">
        <v>26011</v>
      </c>
      <c r="F75" s="24" t="s">
        <v>3142</v>
      </c>
    </row>
    <row r="76" spans="1:6" s="27" customFormat="1" x14ac:dyDescent="0.2">
      <c r="A76" s="24" t="s">
        <v>165</v>
      </c>
      <c r="B76" s="24" t="s">
        <v>3094</v>
      </c>
      <c r="C76" s="24" t="s">
        <v>824</v>
      </c>
      <c r="D76" s="24" t="s">
        <v>3145</v>
      </c>
      <c r="E76" s="24">
        <v>64163</v>
      </c>
      <c r="F76" s="24" t="s">
        <v>3094</v>
      </c>
    </row>
    <row r="77" spans="1:6" s="27" customFormat="1" x14ac:dyDescent="0.2">
      <c r="A77" s="24" t="s">
        <v>165</v>
      </c>
      <c r="B77" s="24" t="s">
        <v>3094</v>
      </c>
      <c r="C77" s="24" t="s">
        <v>835</v>
      </c>
      <c r="D77" s="24" t="s">
        <v>3146</v>
      </c>
      <c r="E77" s="24">
        <v>64163</v>
      </c>
      <c r="F77" s="24" t="s">
        <v>3094</v>
      </c>
    </row>
    <row r="78" spans="1:6" s="27" customFormat="1" x14ac:dyDescent="0.2">
      <c r="A78" s="24" t="s">
        <v>155</v>
      </c>
      <c r="B78" s="24" t="s">
        <v>3139</v>
      </c>
      <c r="C78" s="24" t="s">
        <v>844</v>
      </c>
      <c r="D78" s="24" t="s">
        <v>3147</v>
      </c>
      <c r="E78" s="24">
        <v>64123</v>
      </c>
      <c r="F78" s="24" t="s">
        <v>3139</v>
      </c>
    </row>
    <row r="79" spans="1:6" x14ac:dyDescent="0.2">
      <c r="A79" s="24" t="s">
        <v>119</v>
      </c>
      <c r="B79" s="24" t="s">
        <v>3148</v>
      </c>
      <c r="C79" s="24" t="s">
        <v>28</v>
      </c>
      <c r="D79" s="24" t="s">
        <v>3149</v>
      </c>
      <c r="E79" s="24">
        <v>30011</v>
      </c>
      <c r="F79" s="24" t="s">
        <v>3148</v>
      </c>
    </row>
    <row r="80" spans="1:6" s="27" customFormat="1" x14ac:dyDescent="0.2">
      <c r="A80" s="24" t="s">
        <v>167</v>
      </c>
      <c r="B80" s="24" t="s">
        <v>3072</v>
      </c>
      <c r="C80" s="24" t="s">
        <v>863</v>
      </c>
      <c r="D80" s="24" t="s">
        <v>3150</v>
      </c>
      <c r="E80" s="24">
        <v>64193</v>
      </c>
      <c r="F80" s="24" t="s">
        <v>3072</v>
      </c>
    </row>
    <row r="81" spans="1:6" s="27" customFormat="1" x14ac:dyDescent="0.2">
      <c r="A81" s="24" t="s">
        <v>167</v>
      </c>
      <c r="B81" s="24" t="s">
        <v>3072</v>
      </c>
      <c r="C81" s="24" t="s">
        <v>869</v>
      </c>
      <c r="D81" s="24" t="s">
        <v>3151</v>
      </c>
      <c r="E81" s="24">
        <v>64193</v>
      </c>
      <c r="F81" s="24" t="s">
        <v>3072</v>
      </c>
    </row>
    <row r="82" spans="1:6" x14ac:dyDescent="0.2">
      <c r="A82" s="24" t="s">
        <v>147</v>
      </c>
      <c r="B82" s="24" t="s">
        <v>3053</v>
      </c>
      <c r="C82" s="24" t="s">
        <v>878</v>
      </c>
      <c r="D82" s="24" t="s">
        <v>3152</v>
      </c>
      <c r="E82" s="24">
        <v>64043</v>
      </c>
      <c r="F82" s="24" t="s">
        <v>3053</v>
      </c>
    </row>
    <row r="83" spans="1:6" x14ac:dyDescent="0.2">
      <c r="A83" s="24" t="s">
        <v>147</v>
      </c>
      <c r="B83" s="24" t="s">
        <v>3053</v>
      </c>
      <c r="C83" s="24" t="s">
        <v>887</v>
      </c>
      <c r="D83" s="24" t="s">
        <v>3153</v>
      </c>
      <c r="E83" s="24">
        <v>64043</v>
      </c>
      <c r="F83" s="24" t="s">
        <v>3053</v>
      </c>
    </row>
    <row r="84" spans="1:6" x14ac:dyDescent="0.2">
      <c r="A84" s="24" t="s">
        <v>147</v>
      </c>
      <c r="B84" s="24" t="s">
        <v>3053</v>
      </c>
      <c r="C84" s="24" t="s">
        <v>892</v>
      </c>
      <c r="D84" s="24" t="s">
        <v>3154</v>
      </c>
      <c r="E84" s="24">
        <v>64043</v>
      </c>
      <c r="F84" s="24" t="s">
        <v>3053</v>
      </c>
    </row>
    <row r="85" spans="1:6" x14ac:dyDescent="0.2">
      <c r="A85" s="24" t="s">
        <v>147</v>
      </c>
      <c r="B85" s="24" t="s">
        <v>3053</v>
      </c>
      <c r="C85" s="24" t="s">
        <v>897</v>
      </c>
      <c r="D85" s="24" t="s">
        <v>3155</v>
      </c>
      <c r="E85" s="24">
        <v>64043</v>
      </c>
      <c r="F85" s="24" t="s">
        <v>3053</v>
      </c>
    </row>
    <row r="86" spans="1:6" x14ac:dyDescent="0.2">
      <c r="A86" s="24" t="s">
        <v>147</v>
      </c>
      <c r="B86" s="24" t="s">
        <v>3053</v>
      </c>
      <c r="C86" s="24" t="s">
        <v>902</v>
      </c>
      <c r="D86" s="24" t="s">
        <v>907</v>
      </c>
      <c r="E86" s="24">
        <v>64043</v>
      </c>
      <c r="F86" s="24" t="s">
        <v>3053</v>
      </c>
    </row>
    <row r="87" spans="1:6" s="27" customFormat="1" x14ac:dyDescent="0.2">
      <c r="A87" s="24" t="s">
        <v>151</v>
      </c>
      <c r="B87" s="24" t="s">
        <v>3083</v>
      </c>
      <c r="C87" s="24" t="s">
        <v>912</v>
      </c>
      <c r="D87" s="24" t="s">
        <v>3156</v>
      </c>
      <c r="E87" s="24">
        <v>64093</v>
      </c>
      <c r="F87" s="24" t="s">
        <v>3083</v>
      </c>
    </row>
    <row r="88" spans="1:6" s="27" customFormat="1" x14ac:dyDescent="0.2">
      <c r="A88" s="24" t="s">
        <v>159</v>
      </c>
      <c r="B88" s="24" t="s">
        <v>3071</v>
      </c>
      <c r="C88" s="24" t="s">
        <v>924</v>
      </c>
      <c r="D88" s="24" t="s">
        <v>3157</v>
      </c>
      <c r="E88" s="24">
        <v>64143</v>
      </c>
      <c r="F88" s="24" t="s">
        <v>3071</v>
      </c>
    </row>
    <row r="89" spans="1:6" s="27" customFormat="1" x14ac:dyDescent="0.2">
      <c r="A89" s="24" t="s">
        <v>159</v>
      </c>
      <c r="B89" s="24" t="s">
        <v>3071</v>
      </c>
      <c r="C89" s="24" t="s">
        <v>930</v>
      </c>
      <c r="D89" s="24" t="s">
        <v>935</v>
      </c>
      <c r="E89" s="24">
        <v>64143</v>
      </c>
      <c r="F89" s="24" t="s">
        <v>3071</v>
      </c>
    </row>
    <row r="90" spans="1:6" s="27" customFormat="1" x14ac:dyDescent="0.2">
      <c r="A90" s="24" t="s">
        <v>159</v>
      </c>
      <c r="B90" s="24" t="s">
        <v>3071</v>
      </c>
      <c r="C90" s="24" t="s">
        <v>940</v>
      </c>
      <c r="D90" s="24" t="s">
        <v>3158</v>
      </c>
      <c r="E90" s="24">
        <v>64143</v>
      </c>
      <c r="F90" s="24" t="s">
        <v>3071</v>
      </c>
    </row>
    <row r="91" spans="1:6" x14ac:dyDescent="0.2">
      <c r="A91" s="24" t="s">
        <v>121</v>
      </c>
      <c r="B91" s="24" t="s">
        <v>3159</v>
      </c>
      <c r="C91" s="24" t="s">
        <v>41</v>
      </c>
      <c r="D91" s="24" t="s">
        <v>3160</v>
      </c>
      <c r="E91" s="24">
        <v>35010</v>
      </c>
      <c r="F91" s="24" t="s">
        <v>3159</v>
      </c>
    </row>
    <row r="92" spans="1:6" x14ac:dyDescent="0.2">
      <c r="A92" s="24" t="s">
        <v>123</v>
      </c>
      <c r="B92" s="24" t="s">
        <v>3161</v>
      </c>
      <c r="C92" s="24" t="s">
        <v>52</v>
      </c>
      <c r="D92" s="24" t="s">
        <v>3162</v>
      </c>
      <c r="E92" s="24">
        <v>35020</v>
      </c>
      <c r="F92" s="24" t="s">
        <v>3161</v>
      </c>
    </row>
    <row r="93" spans="1:6" x14ac:dyDescent="0.2">
      <c r="A93" s="24" t="s">
        <v>125</v>
      </c>
      <c r="B93" s="24" t="s">
        <v>3163</v>
      </c>
      <c r="C93" s="24" t="s">
        <v>65</v>
      </c>
      <c r="D93" s="24" t="s">
        <v>3164</v>
      </c>
      <c r="E93" s="24">
        <v>35030</v>
      </c>
      <c r="F93" s="24" t="s">
        <v>3163</v>
      </c>
    </row>
    <row r="94" spans="1:6" s="27" customFormat="1" x14ac:dyDescent="0.2">
      <c r="A94" s="24" t="s">
        <v>165</v>
      </c>
      <c r="B94" s="24" t="s">
        <v>3094</v>
      </c>
      <c r="C94" s="24" t="s">
        <v>971</v>
      </c>
      <c r="D94" s="24" t="s">
        <v>3165</v>
      </c>
      <c r="E94" s="24">
        <v>64163</v>
      </c>
      <c r="F94" s="24" t="s">
        <v>3094</v>
      </c>
    </row>
    <row r="95" spans="1:6" s="27" customFormat="1" x14ac:dyDescent="0.2">
      <c r="A95" s="24" t="s">
        <v>165</v>
      </c>
      <c r="B95" s="24" t="s">
        <v>3094</v>
      </c>
      <c r="C95" s="24" t="s">
        <v>978</v>
      </c>
      <c r="D95" s="24" t="s">
        <v>3166</v>
      </c>
      <c r="E95" s="24">
        <v>64163</v>
      </c>
      <c r="F95" s="24" t="s">
        <v>3094</v>
      </c>
    </row>
    <row r="96" spans="1:6" s="27" customFormat="1" x14ac:dyDescent="0.2">
      <c r="A96" s="24" t="s">
        <v>165</v>
      </c>
      <c r="B96" s="24" t="s">
        <v>3094</v>
      </c>
      <c r="C96" s="24" t="s">
        <v>983</v>
      </c>
      <c r="D96" s="24" t="s">
        <v>3167</v>
      </c>
      <c r="E96" s="24">
        <v>64163</v>
      </c>
      <c r="F96" s="24" t="s">
        <v>3094</v>
      </c>
    </row>
    <row r="97" spans="1:6" s="27" customFormat="1" x14ac:dyDescent="0.2">
      <c r="A97" s="24" t="s">
        <v>165</v>
      </c>
      <c r="B97" s="24" t="s">
        <v>3094</v>
      </c>
      <c r="C97" s="24" t="s">
        <v>989</v>
      </c>
      <c r="D97" s="24" t="s">
        <v>3168</v>
      </c>
      <c r="E97" s="24" t="s">
        <v>165</v>
      </c>
      <c r="F97" s="24" t="s">
        <v>3094</v>
      </c>
    </row>
    <row r="98" spans="1:6" s="27" customFormat="1" x14ac:dyDescent="0.2">
      <c r="A98" s="24" t="s">
        <v>165</v>
      </c>
      <c r="B98" s="24" t="s">
        <v>3094</v>
      </c>
      <c r="C98" s="24" t="s">
        <v>996</v>
      </c>
      <c r="D98" s="24" t="s">
        <v>3169</v>
      </c>
      <c r="E98" s="24" t="s">
        <v>165</v>
      </c>
      <c r="F98" s="24" t="s">
        <v>3094</v>
      </c>
    </row>
    <row r="99" spans="1:6" s="27" customFormat="1" x14ac:dyDescent="0.2">
      <c r="A99" s="24" t="s">
        <v>167</v>
      </c>
      <c r="B99" s="24" t="s">
        <v>3072</v>
      </c>
      <c r="C99" s="24" t="s">
        <v>1001</v>
      </c>
      <c r="D99" s="24" t="s">
        <v>3170</v>
      </c>
      <c r="E99" s="24" t="s">
        <v>167</v>
      </c>
      <c r="F99" s="24" t="s">
        <v>3072</v>
      </c>
    </row>
    <row r="100" spans="1:6" x14ac:dyDescent="0.2">
      <c r="A100" s="24" t="s">
        <v>147</v>
      </c>
      <c r="B100" s="24" t="s">
        <v>3053</v>
      </c>
      <c r="C100" s="24" t="s">
        <v>1006</v>
      </c>
      <c r="D100" s="24" t="s">
        <v>1012</v>
      </c>
      <c r="E100" s="24" t="s">
        <v>147</v>
      </c>
      <c r="F100" s="24" t="s">
        <v>3053</v>
      </c>
    </row>
    <row r="101" spans="1:6" x14ac:dyDescent="0.2">
      <c r="A101" s="24" t="s">
        <v>147</v>
      </c>
      <c r="B101" s="24" t="s">
        <v>3053</v>
      </c>
      <c r="C101" s="24" t="s">
        <v>1017</v>
      </c>
      <c r="D101" s="24" t="s">
        <v>3171</v>
      </c>
      <c r="E101" s="24" t="s">
        <v>147</v>
      </c>
      <c r="F101" s="24" t="s">
        <v>3053</v>
      </c>
    </row>
    <row r="102" spans="1:6" x14ac:dyDescent="0.2">
      <c r="A102" s="24" t="s">
        <v>147</v>
      </c>
      <c r="B102" s="24" t="s">
        <v>3053</v>
      </c>
      <c r="C102" s="24" t="s">
        <v>1025</v>
      </c>
      <c r="D102" s="24" t="s">
        <v>3172</v>
      </c>
      <c r="E102" s="24" t="s">
        <v>147</v>
      </c>
      <c r="F102" s="24" t="s">
        <v>3053</v>
      </c>
    </row>
    <row r="103" spans="1:6" x14ac:dyDescent="0.2">
      <c r="A103" s="24" t="s">
        <v>127</v>
      </c>
      <c r="B103" s="24" t="s">
        <v>3173</v>
      </c>
      <c r="C103" s="24" t="s">
        <v>55</v>
      </c>
      <c r="D103" s="24" t="s">
        <v>3174</v>
      </c>
      <c r="E103" s="24" t="s">
        <v>127</v>
      </c>
      <c r="F103" s="24" t="s">
        <v>3173</v>
      </c>
    </row>
    <row r="104" spans="1:6" s="27" customFormat="1" x14ac:dyDescent="0.2">
      <c r="A104" s="24" t="s">
        <v>153</v>
      </c>
      <c r="B104" s="24" t="s">
        <v>3175</v>
      </c>
      <c r="C104" s="24" t="s">
        <v>1040</v>
      </c>
      <c r="D104" s="24" t="s">
        <v>3176</v>
      </c>
      <c r="E104" s="24" t="s">
        <v>153</v>
      </c>
      <c r="F104" s="24" t="s">
        <v>3175</v>
      </c>
    </row>
    <row r="105" spans="1:6" s="27" customFormat="1" x14ac:dyDescent="0.2">
      <c r="A105" s="24" t="s">
        <v>153</v>
      </c>
      <c r="B105" s="24" t="s">
        <v>3175</v>
      </c>
      <c r="C105" s="24" t="s">
        <v>1045</v>
      </c>
      <c r="D105" s="24" t="s">
        <v>3177</v>
      </c>
      <c r="E105" s="24" t="s">
        <v>153</v>
      </c>
      <c r="F105" s="24" t="s">
        <v>3175</v>
      </c>
    </row>
    <row r="106" spans="1:6" s="27" customFormat="1" x14ac:dyDescent="0.2">
      <c r="A106" s="24" t="s">
        <v>153</v>
      </c>
      <c r="B106" s="24" t="s">
        <v>3175</v>
      </c>
      <c r="C106" s="24" t="s">
        <v>1052</v>
      </c>
      <c r="D106" s="24" t="s">
        <v>1056</v>
      </c>
      <c r="E106" s="24" t="s">
        <v>153</v>
      </c>
      <c r="F106" s="24" t="s">
        <v>3175</v>
      </c>
    </row>
    <row r="107" spans="1:6" x14ac:dyDescent="0.2">
      <c r="A107" s="24" t="s">
        <v>129</v>
      </c>
      <c r="B107" s="24" t="s">
        <v>3178</v>
      </c>
      <c r="C107" s="24" t="s">
        <v>1067</v>
      </c>
      <c r="D107" s="24" t="s">
        <v>1073</v>
      </c>
      <c r="E107" s="24" t="s">
        <v>129</v>
      </c>
      <c r="F107" s="24" t="s">
        <v>3178</v>
      </c>
    </row>
    <row r="108" spans="1:6" x14ac:dyDescent="0.2">
      <c r="A108" s="24" t="s">
        <v>129</v>
      </c>
      <c r="B108" s="24" t="s">
        <v>3178</v>
      </c>
      <c r="C108" s="24" t="s">
        <v>1077</v>
      </c>
      <c r="D108" s="24" t="s">
        <v>1082</v>
      </c>
      <c r="E108" s="24" t="s">
        <v>129</v>
      </c>
      <c r="F108" s="24" t="s">
        <v>3178</v>
      </c>
    </row>
    <row r="109" spans="1:6" x14ac:dyDescent="0.2">
      <c r="A109" s="24" t="s">
        <v>129</v>
      </c>
      <c r="B109" s="24" t="s">
        <v>3178</v>
      </c>
      <c r="C109" s="24" t="s">
        <v>33</v>
      </c>
      <c r="D109" s="24" t="s">
        <v>3179</v>
      </c>
      <c r="E109" s="24" t="s">
        <v>129</v>
      </c>
      <c r="F109" s="24" t="s">
        <v>3178</v>
      </c>
    </row>
    <row r="110" spans="1:6" s="27" customFormat="1" x14ac:dyDescent="0.2">
      <c r="A110" s="24" t="s">
        <v>161</v>
      </c>
      <c r="B110" s="24" t="s">
        <v>3058</v>
      </c>
      <c r="C110" s="24" t="s">
        <v>1097</v>
      </c>
      <c r="D110" s="24" t="s">
        <v>3180</v>
      </c>
      <c r="E110" s="24" t="s">
        <v>161</v>
      </c>
      <c r="F110" s="24" t="s">
        <v>3058</v>
      </c>
    </row>
    <row r="111" spans="1:6" x14ac:dyDescent="0.2">
      <c r="A111" s="24" t="s">
        <v>131</v>
      </c>
      <c r="B111" s="24" t="s">
        <v>3181</v>
      </c>
      <c r="C111" s="24" t="s">
        <v>34</v>
      </c>
      <c r="D111" s="24" t="s">
        <v>3182</v>
      </c>
      <c r="E111" s="24" t="s">
        <v>131</v>
      </c>
      <c r="F111" s="24" t="s">
        <v>3181</v>
      </c>
    </row>
    <row r="112" spans="1:6" s="27" customFormat="1" x14ac:dyDescent="0.2">
      <c r="A112" s="24" t="s">
        <v>159</v>
      </c>
      <c r="B112" s="24" t="s">
        <v>3071</v>
      </c>
      <c r="C112" s="24" t="s">
        <v>1122</v>
      </c>
      <c r="D112" s="24" t="s">
        <v>3183</v>
      </c>
      <c r="E112" s="24" t="s">
        <v>159</v>
      </c>
      <c r="F112" s="24" t="s">
        <v>3071</v>
      </c>
    </row>
    <row r="113" spans="1:6" s="27" customFormat="1" x14ac:dyDescent="0.2">
      <c r="A113" s="24" t="s">
        <v>159</v>
      </c>
      <c r="B113" s="24" t="s">
        <v>3071</v>
      </c>
      <c r="C113" s="24" t="s">
        <v>1128</v>
      </c>
      <c r="D113" s="24" t="s">
        <v>3184</v>
      </c>
      <c r="E113" s="24" t="s">
        <v>159</v>
      </c>
      <c r="F113" s="24" t="s">
        <v>3071</v>
      </c>
    </row>
    <row r="114" spans="1:6" s="27" customFormat="1" x14ac:dyDescent="0.2">
      <c r="A114" s="24" t="s">
        <v>159</v>
      </c>
      <c r="B114" s="24" t="s">
        <v>3071</v>
      </c>
      <c r="C114" s="24" t="s">
        <v>1133</v>
      </c>
      <c r="D114" s="24" t="s">
        <v>3185</v>
      </c>
      <c r="E114" s="24" t="s">
        <v>159</v>
      </c>
      <c r="F114" s="24" t="s">
        <v>3071</v>
      </c>
    </row>
    <row r="115" spans="1:6" x14ac:dyDescent="0.2">
      <c r="A115" s="24" t="s">
        <v>133</v>
      </c>
      <c r="B115" s="24" t="s">
        <v>3186</v>
      </c>
      <c r="C115" s="24" t="s">
        <v>35</v>
      </c>
      <c r="D115" s="24" t="s">
        <v>3187</v>
      </c>
      <c r="E115" s="24" t="s">
        <v>133</v>
      </c>
      <c r="F115" s="24" t="s">
        <v>3186</v>
      </c>
    </row>
    <row r="116" spans="1:6" s="27" customFormat="1" x14ac:dyDescent="0.2">
      <c r="A116" s="24" t="s">
        <v>169</v>
      </c>
      <c r="B116" s="24" t="s">
        <v>3188</v>
      </c>
      <c r="C116" s="24" t="s">
        <v>1162</v>
      </c>
      <c r="D116" s="24" t="s">
        <v>3189</v>
      </c>
      <c r="E116" s="24" t="s">
        <v>169</v>
      </c>
      <c r="F116" s="24" t="s">
        <v>3188</v>
      </c>
    </row>
    <row r="117" spans="1:6" s="27" customFormat="1" x14ac:dyDescent="0.2">
      <c r="A117" s="24" t="s">
        <v>171</v>
      </c>
      <c r="B117" s="24" t="s">
        <v>3190</v>
      </c>
      <c r="C117" s="24" t="s">
        <v>1177</v>
      </c>
      <c r="D117" s="24" t="s">
        <v>3191</v>
      </c>
      <c r="E117" s="24" t="s">
        <v>171</v>
      </c>
      <c r="F117" s="24" t="s">
        <v>3190</v>
      </c>
    </row>
    <row r="118" spans="1:6" x14ac:dyDescent="0.2">
      <c r="A118" s="24" t="s">
        <v>135</v>
      </c>
      <c r="B118" s="24" t="s">
        <v>3192</v>
      </c>
      <c r="C118" s="24" t="s">
        <v>23</v>
      </c>
      <c r="D118" s="24" t="s">
        <v>3193</v>
      </c>
      <c r="E118" s="24" t="s">
        <v>135</v>
      </c>
      <c r="F118" s="24" t="s">
        <v>3192</v>
      </c>
    </row>
    <row r="119" spans="1:6" s="27" customFormat="1" x14ac:dyDescent="0.2">
      <c r="A119" s="24" t="s">
        <v>171</v>
      </c>
      <c r="B119" s="24" t="s">
        <v>3190</v>
      </c>
      <c r="C119" s="24" t="s">
        <v>1192</v>
      </c>
      <c r="D119" s="24" t="s">
        <v>1197</v>
      </c>
      <c r="E119" s="24" t="s">
        <v>171</v>
      </c>
      <c r="F119" s="24" t="s">
        <v>3190</v>
      </c>
    </row>
    <row r="120" spans="1:6" s="27" customFormat="1" x14ac:dyDescent="0.2">
      <c r="A120" s="24" t="s">
        <v>171</v>
      </c>
      <c r="B120" s="24" t="s">
        <v>3190</v>
      </c>
      <c r="C120" s="24" t="s">
        <v>1202</v>
      </c>
      <c r="D120" s="24" t="s">
        <v>3194</v>
      </c>
      <c r="E120" s="24" t="s">
        <v>171</v>
      </c>
      <c r="F120" s="24" t="s">
        <v>3190</v>
      </c>
    </row>
    <row r="121" spans="1:6" s="27" customFormat="1" x14ac:dyDescent="0.2">
      <c r="A121" s="24" t="s">
        <v>163</v>
      </c>
      <c r="B121" s="24" t="s">
        <v>2549</v>
      </c>
      <c r="C121" s="24" t="s">
        <v>1207</v>
      </c>
      <c r="D121" s="24" t="s">
        <v>3195</v>
      </c>
      <c r="E121" s="24" t="s">
        <v>163</v>
      </c>
      <c r="F121" s="24" t="s">
        <v>2549</v>
      </c>
    </row>
    <row r="122" spans="1:6" s="27" customFormat="1" x14ac:dyDescent="0.2">
      <c r="A122" s="24" t="s">
        <v>163</v>
      </c>
      <c r="B122" s="24" t="s">
        <v>2549</v>
      </c>
      <c r="C122" s="24" t="s">
        <v>1213</v>
      </c>
      <c r="D122" s="24" t="s">
        <v>3196</v>
      </c>
      <c r="E122" s="24" t="s">
        <v>163</v>
      </c>
      <c r="F122" s="24" t="s">
        <v>2549</v>
      </c>
    </row>
    <row r="123" spans="1:6" s="27" customFormat="1" x14ac:dyDescent="0.2">
      <c r="A123" s="24" t="s">
        <v>165</v>
      </c>
      <c r="B123" s="24" t="s">
        <v>3094</v>
      </c>
      <c r="C123" s="24" t="s">
        <v>1218</v>
      </c>
      <c r="D123" s="24" t="s">
        <v>1223</v>
      </c>
      <c r="E123" s="24" t="s">
        <v>165</v>
      </c>
      <c r="F123" s="24" t="s">
        <v>3094</v>
      </c>
    </row>
    <row r="124" spans="1:6" s="27" customFormat="1" x14ac:dyDescent="0.2">
      <c r="A124" s="24" t="s">
        <v>165</v>
      </c>
      <c r="B124" s="24" t="s">
        <v>3094</v>
      </c>
      <c r="C124" s="24" t="s">
        <v>1228</v>
      </c>
      <c r="D124" s="24" t="s">
        <v>1233</v>
      </c>
      <c r="E124" s="24" t="s">
        <v>165</v>
      </c>
      <c r="F124" s="24" t="s">
        <v>3094</v>
      </c>
    </row>
    <row r="125" spans="1:6" s="27" customFormat="1" x14ac:dyDescent="0.2">
      <c r="A125" s="24" t="s">
        <v>163</v>
      </c>
      <c r="B125" s="24" t="s">
        <v>2549</v>
      </c>
      <c r="C125" s="24" t="s">
        <v>1238</v>
      </c>
      <c r="D125" s="24" t="s">
        <v>3197</v>
      </c>
      <c r="E125" s="24" t="s">
        <v>163</v>
      </c>
      <c r="F125" s="24" t="s">
        <v>2549</v>
      </c>
    </row>
    <row r="126" spans="1:6" s="27" customFormat="1" x14ac:dyDescent="0.2">
      <c r="A126" s="24" t="s">
        <v>163</v>
      </c>
      <c r="B126" s="24" t="s">
        <v>2549</v>
      </c>
      <c r="C126" s="24" t="s">
        <v>1243</v>
      </c>
      <c r="D126" s="24" t="s">
        <v>3198</v>
      </c>
      <c r="E126" s="24" t="s">
        <v>163</v>
      </c>
      <c r="F126" s="24" t="s">
        <v>2549</v>
      </c>
    </row>
    <row r="127" spans="1:6" s="27" customFormat="1" x14ac:dyDescent="0.2">
      <c r="A127" s="24" t="s">
        <v>169</v>
      </c>
      <c r="B127" s="24" t="s">
        <v>3188</v>
      </c>
      <c r="C127" s="24" t="s">
        <v>1248</v>
      </c>
      <c r="D127" s="24" t="s">
        <v>3199</v>
      </c>
      <c r="E127" s="24" t="s">
        <v>169</v>
      </c>
      <c r="F127" s="24" t="s">
        <v>3188</v>
      </c>
    </row>
    <row r="128" spans="1:6" s="27" customFormat="1" x14ac:dyDescent="0.2">
      <c r="A128" s="24" t="s">
        <v>169</v>
      </c>
      <c r="B128" s="24" t="s">
        <v>3188</v>
      </c>
      <c r="C128" s="24" t="s">
        <v>1254</v>
      </c>
      <c r="D128" s="24" t="s">
        <v>3200</v>
      </c>
      <c r="E128" s="24" t="s">
        <v>169</v>
      </c>
      <c r="F128" s="24" t="s">
        <v>3188</v>
      </c>
    </row>
    <row r="129" spans="1:6" x14ac:dyDescent="0.2">
      <c r="A129" s="24" t="s">
        <v>149</v>
      </c>
      <c r="B129" s="24" t="s">
        <v>3087</v>
      </c>
      <c r="C129" s="24" t="s">
        <v>1259</v>
      </c>
      <c r="D129" s="24" t="s">
        <v>3201</v>
      </c>
      <c r="E129" s="24" t="s">
        <v>149</v>
      </c>
      <c r="F129" s="24" t="s">
        <v>3087</v>
      </c>
    </row>
    <row r="130" spans="1:6" s="27" customFormat="1" x14ac:dyDescent="0.2">
      <c r="A130" s="24" t="s">
        <v>151</v>
      </c>
      <c r="B130" s="24" t="s">
        <v>3083</v>
      </c>
      <c r="C130" s="24" t="s">
        <v>1266</v>
      </c>
      <c r="D130" s="24" t="s">
        <v>3202</v>
      </c>
      <c r="E130" s="24" t="s">
        <v>151</v>
      </c>
      <c r="F130" s="24" t="s">
        <v>3083</v>
      </c>
    </row>
    <row r="131" spans="1:6" s="27" customFormat="1" x14ac:dyDescent="0.2">
      <c r="A131" s="24" t="s">
        <v>153</v>
      </c>
      <c r="B131" s="24" t="s">
        <v>3175</v>
      </c>
      <c r="C131" s="24" t="s">
        <v>1271</v>
      </c>
      <c r="D131" s="24" t="s">
        <v>3203</v>
      </c>
      <c r="E131" s="24" t="s">
        <v>153</v>
      </c>
      <c r="F131" s="24" t="s">
        <v>3175</v>
      </c>
    </row>
    <row r="132" spans="1:6" s="27" customFormat="1" x14ac:dyDescent="0.2">
      <c r="A132" s="24" t="s">
        <v>153</v>
      </c>
      <c r="B132" s="24" t="s">
        <v>3175</v>
      </c>
      <c r="C132" s="24" t="s">
        <v>1277</v>
      </c>
      <c r="D132" s="24" t="s">
        <v>3204</v>
      </c>
      <c r="E132" s="24" t="s">
        <v>153</v>
      </c>
      <c r="F132" s="24" t="s">
        <v>3175</v>
      </c>
    </row>
    <row r="133" spans="1:6" s="27" customFormat="1" x14ac:dyDescent="0.2">
      <c r="A133" s="24" t="s">
        <v>151</v>
      </c>
      <c r="B133" s="24" t="s">
        <v>3083</v>
      </c>
      <c r="C133" s="24" t="s">
        <v>1282</v>
      </c>
      <c r="D133" s="24" t="s">
        <v>3205</v>
      </c>
      <c r="E133" s="24" t="s">
        <v>151</v>
      </c>
      <c r="F133" s="24" t="s">
        <v>3083</v>
      </c>
    </row>
    <row r="134" spans="1:6" s="27" customFormat="1" x14ac:dyDescent="0.2">
      <c r="A134" s="24" t="s">
        <v>167</v>
      </c>
      <c r="B134" s="24" t="s">
        <v>3072</v>
      </c>
      <c r="C134" s="24" t="s">
        <v>1288</v>
      </c>
      <c r="D134" s="24" t="s">
        <v>3206</v>
      </c>
      <c r="E134" s="24" t="s">
        <v>167</v>
      </c>
      <c r="F134" s="24" t="s">
        <v>3072</v>
      </c>
    </row>
    <row r="135" spans="1:6" s="27" customFormat="1" x14ac:dyDescent="0.2">
      <c r="A135" s="24" t="s">
        <v>167</v>
      </c>
      <c r="B135" s="24" t="s">
        <v>3072</v>
      </c>
      <c r="C135" s="24" t="s">
        <v>1294</v>
      </c>
      <c r="D135" s="24" t="s">
        <v>1299</v>
      </c>
      <c r="E135" s="24" t="s">
        <v>167</v>
      </c>
      <c r="F135" s="24" t="s">
        <v>3072</v>
      </c>
    </row>
    <row r="136" spans="1:6" s="27" customFormat="1" x14ac:dyDescent="0.2">
      <c r="A136" s="24" t="s">
        <v>167</v>
      </c>
      <c r="B136" s="24" t="s">
        <v>3072</v>
      </c>
      <c r="C136" s="24" t="s">
        <v>1304</v>
      </c>
      <c r="D136" s="24" t="s">
        <v>3207</v>
      </c>
      <c r="E136" s="24" t="s">
        <v>167</v>
      </c>
      <c r="F136" s="24" t="s">
        <v>3072</v>
      </c>
    </row>
    <row r="137" spans="1:6" s="27" customFormat="1" x14ac:dyDescent="0.2">
      <c r="A137" s="24" t="s">
        <v>167</v>
      </c>
      <c r="B137" s="24" t="s">
        <v>3072</v>
      </c>
      <c r="C137" s="24" t="s">
        <v>1309</v>
      </c>
      <c r="D137" s="24" t="s">
        <v>3208</v>
      </c>
      <c r="E137" s="24" t="s">
        <v>167</v>
      </c>
      <c r="F137" s="24" t="s">
        <v>3072</v>
      </c>
    </row>
    <row r="138" spans="1:6" x14ac:dyDescent="0.2">
      <c r="A138" s="24" t="s">
        <v>137</v>
      </c>
      <c r="B138" s="24" t="s">
        <v>3209</v>
      </c>
      <c r="C138" s="24" t="s">
        <v>42</v>
      </c>
      <c r="D138" s="24" t="s">
        <v>3210</v>
      </c>
      <c r="E138" s="24" t="s">
        <v>137</v>
      </c>
      <c r="F138" s="24" t="s">
        <v>3209</v>
      </c>
    </row>
    <row r="139" spans="1:6" x14ac:dyDescent="0.2">
      <c r="A139" s="24" t="s">
        <v>139</v>
      </c>
      <c r="B139" s="24" t="s">
        <v>3211</v>
      </c>
      <c r="C139" s="24" t="s">
        <v>43</v>
      </c>
      <c r="D139" s="24" t="s">
        <v>3212</v>
      </c>
      <c r="E139" s="24" t="s">
        <v>139</v>
      </c>
      <c r="F139" s="24" t="s">
        <v>3211</v>
      </c>
    </row>
    <row r="140" spans="1:6" s="27" customFormat="1" x14ac:dyDescent="0.2">
      <c r="A140" s="24" t="s">
        <v>175</v>
      </c>
      <c r="B140" s="24" t="s">
        <v>2543</v>
      </c>
      <c r="C140" s="24" t="s">
        <v>1330</v>
      </c>
      <c r="D140" s="24" t="s">
        <v>3213</v>
      </c>
      <c r="E140" s="24" t="s">
        <v>175</v>
      </c>
      <c r="F140" s="24" t="s">
        <v>2543</v>
      </c>
    </row>
    <row r="141" spans="1:6" s="27" customFormat="1" x14ac:dyDescent="0.2">
      <c r="A141" s="24" t="s">
        <v>175</v>
      </c>
      <c r="B141" s="24" t="s">
        <v>2543</v>
      </c>
      <c r="C141" s="24" t="s">
        <v>1336</v>
      </c>
      <c r="D141" s="24" t="s">
        <v>3214</v>
      </c>
      <c r="E141" s="24" t="s">
        <v>175</v>
      </c>
      <c r="F141" s="24" t="s">
        <v>2543</v>
      </c>
    </row>
    <row r="142" spans="1:6" s="27" customFormat="1" x14ac:dyDescent="0.2">
      <c r="A142" s="24" t="s">
        <v>161</v>
      </c>
      <c r="B142" s="24" t="s">
        <v>3058</v>
      </c>
      <c r="C142" s="24" t="s">
        <v>1341</v>
      </c>
      <c r="D142" s="24" t="s">
        <v>3215</v>
      </c>
      <c r="E142" s="24" t="s">
        <v>161</v>
      </c>
      <c r="F142" s="24" t="s">
        <v>3058</v>
      </c>
    </row>
    <row r="143" spans="1:6" s="27" customFormat="1" x14ac:dyDescent="0.2">
      <c r="A143" s="24" t="s">
        <v>161</v>
      </c>
      <c r="B143" s="24" t="s">
        <v>3058</v>
      </c>
      <c r="C143" s="24" t="s">
        <v>1344</v>
      </c>
      <c r="D143" s="24" t="s">
        <v>3216</v>
      </c>
      <c r="E143" s="24" t="s">
        <v>161</v>
      </c>
      <c r="F143" s="24" t="s">
        <v>3058</v>
      </c>
    </row>
    <row r="144" spans="1:6" s="27" customFormat="1" x14ac:dyDescent="0.2">
      <c r="A144" s="24" t="s">
        <v>161</v>
      </c>
      <c r="B144" s="24" t="s">
        <v>3058</v>
      </c>
      <c r="C144" s="24" t="s">
        <v>1349</v>
      </c>
      <c r="D144" s="24" t="s">
        <v>1354</v>
      </c>
      <c r="E144" s="24" t="s">
        <v>161</v>
      </c>
      <c r="F144" s="24" t="s">
        <v>3058</v>
      </c>
    </row>
    <row r="145" spans="1:6" s="27" customFormat="1" x14ac:dyDescent="0.2">
      <c r="A145" s="24" t="s">
        <v>155</v>
      </c>
      <c r="B145" s="24" t="s">
        <v>3139</v>
      </c>
      <c r="C145" s="24" t="s">
        <v>1361</v>
      </c>
      <c r="D145" s="24" t="s">
        <v>1367</v>
      </c>
      <c r="E145" s="24" t="s">
        <v>155</v>
      </c>
      <c r="F145" s="24" t="s">
        <v>3139</v>
      </c>
    </row>
    <row r="146" spans="1:6" s="27" customFormat="1" x14ac:dyDescent="0.2">
      <c r="A146" s="24" t="s">
        <v>155</v>
      </c>
      <c r="B146" s="24" t="s">
        <v>3139</v>
      </c>
      <c r="C146" s="24" t="s">
        <v>1371</v>
      </c>
      <c r="D146" s="24" t="s">
        <v>1376</v>
      </c>
      <c r="E146" s="24" t="s">
        <v>155</v>
      </c>
      <c r="F146" s="24" t="s">
        <v>3139</v>
      </c>
    </row>
    <row r="147" spans="1:6" s="27" customFormat="1" x14ac:dyDescent="0.2">
      <c r="A147" s="24" t="s">
        <v>155</v>
      </c>
      <c r="B147" s="24" t="s">
        <v>3139</v>
      </c>
      <c r="C147" s="24" t="s">
        <v>1381</v>
      </c>
      <c r="D147" s="24" t="s">
        <v>1386</v>
      </c>
      <c r="E147" s="24" t="s">
        <v>155</v>
      </c>
      <c r="F147" s="24" t="s">
        <v>3139</v>
      </c>
    </row>
    <row r="148" spans="1:6" s="27" customFormat="1" x14ac:dyDescent="0.2">
      <c r="A148" s="24" t="s">
        <v>161</v>
      </c>
      <c r="B148" s="24" t="s">
        <v>3058</v>
      </c>
      <c r="C148" s="24" t="s">
        <v>1391</v>
      </c>
      <c r="D148" s="24" t="s">
        <v>3217</v>
      </c>
      <c r="E148" s="24" t="s">
        <v>161</v>
      </c>
      <c r="F148" s="24" t="s">
        <v>3058</v>
      </c>
    </row>
    <row r="149" spans="1:6" s="27" customFormat="1" x14ac:dyDescent="0.2">
      <c r="A149" s="24" t="s">
        <v>161</v>
      </c>
      <c r="B149" s="24" t="s">
        <v>3058</v>
      </c>
      <c r="C149" s="24" t="s">
        <v>1396</v>
      </c>
      <c r="D149" s="24" t="s">
        <v>3218</v>
      </c>
      <c r="E149" s="24" t="s">
        <v>161</v>
      </c>
      <c r="F149" s="24" t="s">
        <v>3058</v>
      </c>
    </row>
    <row r="150" spans="1:6" s="27" customFormat="1" x14ac:dyDescent="0.2">
      <c r="A150" s="24" t="s">
        <v>161</v>
      </c>
      <c r="B150" s="24" t="s">
        <v>3058</v>
      </c>
      <c r="C150" s="24" t="s">
        <v>1399</v>
      </c>
      <c r="D150" s="24" t="s">
        <v>3219</v>
      </c>
      <c r="E150" s="24" t="s">
        <v>161</v>
      </c>
      <c r="F150" s="24" t="s">
        <v>3058</v>
      </c>
    </row>
    <row r="151" spans="1:6" s="27" customFormat="1" x14ac:dyDescent="0.2">
      <c r="A151" s="24" t="s">
        <v>159</v>
      </c>
      <c r="B151" s="24" t="s">
        <v>3071</v>
      </c>
      <c r="C151" s="24" t="s">
        <v>1402</v>
      </c>
      <c r="D151" s="24" t="s">
        <v>1408</v>
      </c>
      <c r="E151" s="24" t="s">
        <v>159</v>
      </c>
      <c r="F151" s="24" t="s">
        <v>3071</v>
      </c>
    </row>
    <row r="152" spans="1:6" s="27" customFormat="1" x14ac:dyDescent="0.2">
      <c r="A152" s="24" t="s">
        <v>169</v>
      </c>
      <c r="B152" s="24" t="s">
        <v>3188</v>
      </c>
      <c r="C152" s="24" t="s">
        <v>1412</v>
      </c>
      <c r="D152" s="24" t="s">
        <v>3220</v>
      </c>
      <c r="E152" s="24" t="s">
        <v>169</v>
      </c>
      <c r="F152" s="24" t="s">
        <v>3188</v>
      </c>
    </row>
    <row r="153" spans="1:6" s="27" customFormat="1" x14ac:dyDescent="0.2">
      <c r="A153" s="24" t="s">
        <v>169</v>
      </c>
      <c r="B153" s="24" t="s">
        <v>3188</v>
      </c>
      <c r="C153" s="24" t="s">
        <v>1418</v>
      </c>
      <c r="D153" s="24" t="s">
        <v>1423</v>
      </c>
      <c r="E153" s="24" t="s">
        <v>169</v>
      </c>
      <c r="F153" s="24" t="s">
        <v>3188</v>
      </c>
    </row>
    <row r="154" spans="1:6" s="27" customFormat="1" x14ac:dyDescent="0.2">
      <c r="A154" s="24" t="s">
        <v>153</v>
      </c>
      <c r="B154" s="24" t="s">
        <v>3175</v>
      </c>
      <c r="C154" s="24" t="s">
        <v>1428</v>
      </c>
      <c r="D154" s="24" t="s">
        <v>3221</v>
      </c>
      <c r="E154" s="24" t="s">
        <v>153</v>
      </c>
      <c r="F154" s="24" t="s">
        <v>3175</v>
      </c>
    </row>
    <row r="155" spans="1:6" s="27" customFormat="1" x14ac:dyDescent="0.2">
      <c r="A155" s="24" t="s">
        <v>153</v>
      </c>
      <c r="B155" s="24" t="s">
        <v>3175</v>
      </c>
      <c r="C155" s="24" t="s">
        <v>1434</v>
      </c>
      <c r="D155" s="24" t="s">
        <v>3222</v>
      </c>
      <c r="E155" s="24" t="s">
        <v>153</v>
      </c>
      <c r="F155" s="24" t="s">
        <v>3175</v>
      </c>
    </row>
    <row r="156" spans="1:6" s="27" customFormat="1" x14ac:dyDescent="0.2">
      <c r="A156" s="24" t="s">
        <v>151</v>
      </c>
      <c r="B156" s="24" t="s">
        <v>3083</v>
      </c>
      <c r="C156" s="24" t="s">
        <v>1439</v>
      </c>
      <c r="D156" s="24" t="s">
        <v>3223</v>
      </c>
      <c r="E156" s="24" t="s">
        <v>151</v>
      </c>
      <c r="F156" s="24" t="s">
        <v>3083</v>
      </c>
    </row>
    <row r="157" spans="1:6" s="27" customFormat="1" x14ac:dyDescent="0.2">
      <c r="A157" s="24" t="s">
        <v>173</v>
      </c>
      <c r="B157" s="24" t="s">
        <v>2555</v>
      </c>
      <c r="C157" s="24" t="s">
        <v>1446</v>
      </c>
      <c r="D157" s="24" t="s">
        <v>1449</v>
      </c>
      <c r="E157" s="24" t="s">
        <v>173</v>
      </c>
      <c r="F157" s="24" t="s">
        <v>2555</v>
      </c>
    </row>
    <row r="158" spans="1:6" s="27" customFormat="1" x14ac:dyDescent="0.2">
      <c r="A158" s="24" t="s">
        <v>173</v>
      </c>
      <c r="B158" s="24" t="s">
        <v>2555</v>
      </c>
      <c r="C158" s="24" t="s">
        <v>1454</v>
      </c>
      <c r="D158" s="24" t="s">
        <v>3224</v>
      </c>
      <c r="E158" s="24" t="s">
        <v>173</v>
      </c>
      <c r="F158" s="24" t="s">
        <v>2555</v>
      </c>
    </row>
    <row r="159" spans="1:6" s="27" customFormat="1" x14ac:dyDescent="0.2">
      <c r="A159" s="24" t="s">
        <v>153</v>
      </c>
      <c r="B159" s="24" t="s">
        <v>3175</v>
      </c>
      <c r="C159" s="24" t="s">
        <v>1465</v>
      </c>
      <c r="D159" s="24" t="s">
        <v>3225</v>
      </c>
      <c r="E159" s="24" t="s">
        <v>153</v>
      </c>
      <c r="F159" s="24" t="s">
        <v>3175</v>
      </c>
    </row>
    <row r="160" spans="1:6" x14ac:dyDescent="0.2">
      <c r="A160" s="24" t="s">
        <v>147</v>
      </c>
      <c r="B160" s="24" t="s">
        <v>3053</v>
      </c>
      <c r="C160" s="24" t="s">
        <v>1471</v>
      </c>
      <c r="D160" s="24" t="s">
        <v>1476</v>
      </c>
      <c r="E160" s="24" t="s">
        <v>147</v>
      </c>
      <c r="F160" s="24" t="s">
        <v>3053</v>
      </c>
    </row>
    <row r="161" spans="1:6" s="27" customFormat="1" x14ac:dyDescent="0.2">
      <c r="A161" s="24" t="s">
        <v>153</v>
      </c>
      <c r="B161" s="24" t="s">
        <v>3175</v>
      </c>
      <c r="C161" s="24" t="s">
        <v>1481</v>
      </c>
      <c r="D161" s="24" t="s">
        <v>1486</v>
      </c>
      <c r="E161" s="24" t="s">
        <v>153</v>
      </c>
      <c r="F161" s="24" t="s">
        <v>3175</v>
      </c>
    </row>
    <row r="162" spans="1:6" s="27" customFormat="1" x14ac:dyDescent="0.2">
      <c r="A162" s="24" t="s">
        <v>153</v>
      </c>
      <c r="B162" s="24" t="s">
        <v>3175</v>
      </c>
      <c r="C162" s="24" t="s">
        <v>1491</v>
      </c>
      <c r="D162" s="24" t="s">
        <v>3226</v>
      </c>
      <c r="E162" s="24" t="s">
        <v>153</v>
      </c>
      <c r="F162" s="24" t="s">
        <v>3175</v>
      </c>
    </row>
    <row r="163" spans="1:6" x14ac:dyDescent="0.2">
      <c r="A163" s="24" t="s">
        <v>147</v>
      </c>
      <c r="B163" s="24" t="s">
        <v>3053</v>
      </c>
      <c r="C163" s="24" t="s">
        <v>1496</v>
      </c>
      <c r="D163" s="24" t="s">
        <v>3227</v>
      </c>
      <c r="E163" s="24" t="s">
        <v>147</v>
      </c>
      <c r="F163" s="24" t="s">
        <v>3053</v>
      </c>
    </row>
    <row r="164" spans="1:6" s="27" customFormat="1" x14ac:dyDescent="0.2">
      <c r="A164" s="24" t="s">
        <v>171</v>
      </c>
      <c r="B164" s="24" t="s">
        <v>3190</v>
      </c>
      <c r="C164" s="24" t="s">
        <v>1503</v>
      </c>
      <c r="D164" s="24" t="s">
        <v>3228</v>
      </c>
      <c r="E164" s="24" t="s">
        <v>171</v>
      </c>
      <c r="F164" s="24" t="s">
        <v>3190</v>
      </c>
    </row>
    <row r="165" spans="1:6" s="27" customFormat="1" x14ac:dyDescent="0.2">
      <c r="A165" s="24" t="s">
        <v>171</v>
      </c>
      <c r="B165" s="24" t="s">
        <v>3190</v>
      </c>
      <c r="C165" s="24" t="s">
        <v>1508</v>
      </c>
      <c r="D165" s="24" t="s">
        <v>3229</v>
      </c>
      <c r="E165" s="24" t="s">
        <v>171</v>
      </c>
      <c r="F165" s="24" t="s">
        <v>3190</v>
      </c>
    </row>
    <row r="166" spans="1:6" x14ac:dyDescent="0.2">
      <c r="A166" s="24" t="s">
        <v>113</v>
      </c>
      <c r="B166" s="24" t="s">
        <v>3230</v>
      </c>
      <c r="C166" s="24" t="s">
        <v>1511</v>
      </c>
      <c r="D166" s="24" t="s">
        <v>3231</v>
      </c>
      <c r="E166" s="24" t="s">
        <v>113</v>
      </c>
      <c r="F166" s="24" t="s">
        <v>3230</v>
      </c>
    </row>
    <row r="167" spans="1:6" x14ac:dyDescent="0.2">
      <c r="A167" s="24" t="s">
        <v>141</v>
      </c>
      <c r="B167" s="24" t="s">
        <v>3232</v>
      </c>
      <c r="C167" s="24" t="s">
        <v>59</v>
      </c>
      <c r="D167" s="24" t="s">
        <v>3233</v>
      </c>
      <c r="E167" s="24" t="s">
        <v>141</v>
      </c>
      <c r="F167" s="24" t="s">
        <v>3232</v>
      </c>
    </row>
    <row r="168" spans="1:6" x14ac:dyDescent="0.2">
      <c r="A168" s="25" t="s">
        <v>143</v>
      </c>
      <c r="B168" s="24" t="s">
        <v>3234</v>
      </c>
      <c r="C168" s="25" t="s">
        <v>29</v>
      </c>
      <c r="D168" s="24" t="s">
        <v>3235</v>
      </c>
      <c r="E168" s="25" t="s">
        <v>143</v>
      </c>
      <c r="F168" s="24" t="s">
        <v>3234</v>
      </c>
    </row>
    <row r="169" spans="1:6" x14ac:dyDescent="0.2">
      <c r="A169" s="24" t="s">
        <v>145</v>
      </c>
      <c r="B169" s="24" t="s">
        <v>3236</v>
      </c>
      <c r="C169" s="24" t="s">
        <v>25</v>
      </c>
      <c r="D169" s="24" t="s">
        <v>3237</v>
      </c>
      <c r="E169" s="24" t="s">
        <v>145</v>
      </c>
      <c r="F169" s="24" t="s">
        <v>3236</v>
      </c>
    </row>
    <row r="170" spans="1:6" s="27" customFormat="1" x14ac:dyDescent="0.2">
      <c r="A170" s="24" t="s">
        <v>171</v>
      </c>
      <c r="B170" s="24" t="s">
        <v>3190</v>
      </c>
      <c r="C170" s="24" t="s">
        <v>1535</v>
      </c>
      <c r="D170" s="24" t="s">
        <v>3238</v>
      </c>
      <c r="E170" s="24" t="s">
        <v>171</v>
      </c>
      <c r="F170" s="24" t="s">
        <v>3190</v>
      </c>
    </row>
    <row r="171" spans="1:6" x14ac:dyDescent="0.2">
      <c r="A171" s="24" t="s">
        <v>113</v>
      </c>
      <c r="B171" s="24" t="s">
        <v>3230</v>
      </c>
      <c r="C171" s="24" t="s">
        <v>56</v>
      </c>
      <c r="D171" s="24" t="s">
        <v>3239</v>
      </c>
      <c r="E171" s="24" t="s">
        <v>113</v>
      </c>
      <c r="F171" s="24" t="s">
        <v>3230</v>
      </c>
    </row>
    <row r="172" spans="1:6" s="27" customFormat="1" x14ac:dyDescent="0.2">
      <c r="A172" s="24" t="s">
        <v>171</v>
      </c>
      <c r="B172" s="24" t="s">
        <v>3190</v>
      </c>
      <c r="C172" s="24" t="s">
        <v>1543</v>
      </c>
      <c r="D172" s="24" t="s">
        <v>3240</v>
      </c>
      <c r="E172" s="24" t="s">
        <v>171</v>
      </c>
      <c r="F172" s="24" t="s">
        <v>3190</v>
      </c>
    </row>
    <row r="173" spans="1:6" s="27" customFormat="1" x14ac:dyDescent="0.2">
      <c r="A173" s="24" t="s">
        <v>171</v>
      </c>
      <c r="B173" s="24" t="s">
        <v>3190</v>
      </c>
      <c r="C173" s="24" t="s">
        <v>1548</v>
      </c>
      <c r="D173" s="24" t="s">
        <v>3241</v>
      </c>
      <c r="E173" s="24" t="s">
        <v>171</v>
      </c>
      <c r="F173" s="24" t="s">
        <v>3190</v>
      </c>
    </row>
    <row r="174" spans="1:6" s="27" customFormat="1" x14ac:dyDescent="0.2">
      <c r="A174" s="24" t="s">
        <v>171</v>
      </c>
      <c r="B174" s="24" t="s">
        <v>3190</v>
      </c>
      <c r="C174" s="24" t="s">
        <v>1553</v>
      </c>
      <c r="D174" s="24" t="s">
        <v>3242</v>
      </c>
      <c r="E174" s="24" t="s">
        <v>171</v>
      </c>
      <c r="F174" s="24" t="s">
        <v>3190</v>
      </c>
    </row>
    <row r="175" spans="1:6" s="27" customFormat="1" x14ac:dyDescent="0.2">
      <c r="A175" s="24" t="s">
        <v>171</v>
      </c>
      <c r="B175" s="24" t="s">
        <v>3190</v>
      </c>
      <c r="C175" s="24" t="s">
        <v>1558</v>
      </c>
      <c r="D175" s="24" t="s">
        <v>3243</v>
      </c>
      <c r="E175" s="24" t="s">
        <v>171</v>
      </c>
      <c r="F175" s="24" t="s">
        <v>3190</v>
      </c>
    </row>
    <row r="176" spans="1:6" s="27" customFormat="1" x14ac:dyDescent="0.2">
      <c r="A176" s="24" t="s">
        <v>153</v>
      </c>
      <c r="B176" s="24" t="s">
        <v>3175</v>
      </c>
      <c r="C176" s="24" t="s">
        <v>1563</v>
      </c>
      <c r="D176" s="24" t="s">
        <v>3244</v>
      </c>
      <c r="E176" s="24" t="s">
        <v>153</v>
      </c>
      <c r="F176" s="24" t="s">
        <v>3175</v>
      </c>
    </row>
    <row r="177" spans="1:6" s="27" customFormat="1" x14ac:dyDescent="0.2">
      <c r="A177" s="24" t="s">
        <v>153</v>
      </c>
      <c r="B177" s="24" t="s">
        <v>3175</v>
      </c>
      <c r="C177" s="24" t="s">
        <v>1569</v>
      </c>
      <c r="D177" s="24" t="s">
        <v>3245</v>
      </c>
      <c r="E177" s="24" t="s">
        <v>153</v>
      </c>
      <c r="F177" s="24" t="s">
        <v>3175</v>
      </c>
    </row>
    <row r="178" spans="1:6" x14ac:dyDescent="0.2">
      <c r="A178" s="24" t="s">
        <v>147</v>
      </c>
      <c r="B178" s="24" t="s">
        <v>3053</v>
      </c>
      <c r="C178" s="24" t="s">
        <v>1574</v>
      </c>
      <c r="D178" s="24" t="s">
        <v>3246</v>
      </c>
      <c r="E178" s="24" t="s">
        <v>147</v>
      </c>
      <c r="F178" s="24" t="s">
        <v>3053</v>
      </c>
    </row>
    <row r="179" spans="1:6" x14ac:dyDescent="0.2">
      <c r="A179" s="24" t="s">
        <v>147</v>
      </c>
      <c r="B179" s="24" t="s">
        <v>3053</v>
      </c>
      <c r="C179" s="24" t="s">
        <v>1579</v>
      </c>
      <c r="D179" s="24" t="s">
        <v>3247</v>
      </c>
      <c r="E179" s="24" t="s">
        <v>147</v>
      </c>
      <c r="F179" s="24" t="s">
        <v>3053</v>
      </c>
    </row>
    <row r="180" spans="1:6" x14ac:dyDescent="0.2">
      <c r="A180" s="24" t="s">
        <v>60</v>
      </c>
      <c r="B180" s="24" t="s">
        <v>3248</v>
      </c>
      <c r="C180" s="24" t="s">
        <v>190</v>
      </c>
      <c r="D180" s="24" t="s">
        <v>3248</v>
      </c>
      <c r="E180" s="24" t="s">
        <v>60</v>
      </c>
      <c r="F180" s="24" t="s">
        <v>3248</v>
      </c>
    </row>
    <row r="181" spans="1:6" x14ac:dyDescent="0.2">
      <c r="A181" s="24" t="s">
        <v>147</v>
      </c>
      <c r="B181" s="24" t="s">
        <v>3053</v>
      </c>
      <c r="C181" s="25" t="s">
        <v>20</v>
      </c>
      <c r="D181" s="24" t="s">
        <v>3053</v>
      </c>
      <c r="E181" s="24" t="s">
        <v>147</v>
      </c>
      <c r="F181" s="24" t="s">
        <v>3053</v>
      </c>
    </row>
    <row r="182" spans="1:6" s="27" customFormat="1" x14ac:dyDescent="0.2">
      <c r="A182" s="24" t="s">
        <v>151</v>
      </c>
      <c r="B182" s="24" t="s">
        <v>3083</v>
      </c>
      <c r="C182" s="24" t="s">
        <v>37</v>
      </c>
      <c r="D182" s="24" t="s">
        <v>3083</v>
      </c>
      <c r="E182" s="24" t="s">
        <v>151</v>
      </c>
      <c r="F182" s="24" t="s">
        <v>3083</v>
      </c>
    </row>
    <row r="183" spans="1:6" s="27" customFormat="1" x14ac:dyDescent="0.2">
      <c r="A183" s="24" t="s">
        <v>171</v>
      </c>
      <c r="B183" s="24" t="s">
        <v>3190</v>
      </c>
      <c r="C183" s="24" t="s">
        <v>12</v>
      </c>
      <c r="D183" s="24" t="s">
        <v>3190</v>
      </c>
      <c r="E183" s="24" t="s">
        <v>171</v>
      </c>
      <c r="F183" s="24" t="s">
        <v>3190</v>
      </c>
    </row>
    <row r="184" spans="1:6" s="27" customFormat="1" x14ac:dyDescent="0.2">
      <c r="A184" s="24" t="s">
        <v>153</v>
      </c>
      <c r="B184" s="24" t="s">
        <v>3175</v>
      </c>
      <c r="C184" s="25" t="s">
        <v>38</v>
      </c>
      <c r="D184" s="24" t="s">
        <v>3175</v>
      </c>
      <c r="E184" s="24" t="s">
        <v>153</v>
      </c>
      <c r="F184" s="24" t="s">
        <v>3175</v>
      </c>
    </row>
    <row r="185" spans="1:6" s="27" customFormat="1" x14ac:dyDescent="0.2">
      <c r="A185" s="24" t="s">
        <v>157</v>
      </c>
      <c r="B185" s="24" t="s">
        <v>3106</v>
      </c>
      <c r="C185" s="25" t="s">
        <v>40</v>
      </c>
      <c r="D185" s="24" t="s">
        <v>3106</v>
      </c>
      <c r="E185" s="24" t="s">
        <v>157</v>
      </c>
      <c r="F185" s="24" t="s">
        <v>3106</v>
      </c>
    </row>
    <row r="186" spans="1:6" s="27" customFormat="1" x14ac:dyDescent="0.2">
      <c r="A186" s="24" t="s">
        <v>159</v>
      </c>
      <c r="B186" s="24" t="s">
        <v>3071</v>
      </c>
      <c r="C186" s="25" t="s">
        <v>46</v>
      </c>
      <c r="D186" s="24" t="s">
        <v>3071</v>
      </c>
      <c r="E186" s="24" t="s">
        <v>159</v>
      </c>
      <c r="F186" s="24" t="s">
        <v>3071</v>
      </c>
    </row>
    <row r="187" spans="1:6" s="27" customFormat="1" x14ac:dyDescent="0.2">
      <c r="A187" s="24" t="s">
        <v>161</v>
      </c>
      <c r="B187" s="24" t="s">
        <v>3058</v>
      </c>
      <c r="C187" s="25" t="s">
        <v>47</v>
      </c>
      <c r="D187" s="24" t="s">
        <v>3058</v>
      </c>
      <c r="E187" s="24" t="s">
        <v>161</v>
      </c>
      <c r="F187" s="24" t="s">
        <v>3058</v>
      </c>
    </row>
    <row r="188" spans="1:6" s="27" customFormat="1" x14ac:dyDescent="0.2">
      <c r="A188" s="24" t="s">
        <v>165</v>
      </c>
      <c r="B188" s="24" t="s">
        <v>3094</v>
      </c>
      <c r="C188" s="25" t="s">
        <v>50</v>
      </c>
      <c r="D188" s="24" t="s">
        <v>3094</v>
      </c>
      <c r="E188" s="24" t="s">
        <v>165</v>
      </c>
      <c r="F188" s="24" t="s">
        <v>3094</v>
      </c>
    </row>
    <row r="189" spans="1:6" s="27" customFormat="1" x14ac:dyDescent="0.2">
      <c r="A189" s="24" t="s">
        <v>167</v>
      </c>
      <c r="B189" s="24" t="s">
        <v>3072</v>
      </c>
      <c r="C189" s="25" t="s">
        <v>51</v>
      </c>
      <c r="D189" s="24" t="s">
        <v>3072</v>
      </c>
      <c r="E189" s="24" t="s">
        <v>167</v>
      </c>
      <c r="F189" s="24" t="s">
        <v>3072</v>
      </c>
    </row>
    <row r="190" spans="1:6" s="27" customFormat="1" x14ac:dyDescent="0.2">
      <c r="A190" s="24" t="s">
        <v>159</v>
      </c>
      <c r="B190" s="24" t="s">
        <v>3249</v>
      </c>
      <c r="C190" s="25" t="s">
        <v>2528</v>
      </c>
      <c r="D190" s="24" t="s">
        <v>3071</v>
      </c>
      <c r="E190" s="24" t="s">
        <v>159</v>
      </c>
      <c r="F190" s="24" t="s">
        <v>3071</v>
      </c>
    </row>
    <row r="191" spans="1:6" s="27" customFormat="1" x14ac:dyDescent="0.2">
      <c r="A191" s="24" t="s">
        <v>155</v>
      </c>
      <c r="B191" s="24" t="s">
        <v>3139</v>
      </c>
      <c r="C191" s="24" t="s">
        <v>39</v>
      </c>
      <c r="D191" s="24" t="s">
        <v>3250</v>
      </c>
      <c r="E191" s="24" t="s">
        <v>155</v>
      </c>
      <c r="F191" s="24" t="s">
        <v>3139</v>
      </c>
    </row>
    <row r="192" spans="1:6" s="27" customFormat="1" x14ac:dyDescent="0.2">
      <c r="A192" s="24" t="s">
        <v>175</v>
      </c>
      <c r="B192" s="24" t="s">
        <v>2543</v>
      </c>
      <c r="C192" s="25" t="s">
        <v>44</v>
      </c>
      <c r="D192" s="24" t="s">
        <v>2543</v>
      </c>
      <c r="E192" s="24" t="s">
        <v>175</v>
      </c>
      <c r="F192" s="24" t="s">
        <v>2543</v>
      </c>
    </row>
    <row r="193" spans="1:6" s="27" customFormat="1" ht="15" x14ac:dyDescent="0.25">
      <c r="A193" s="25" t="s">
        <v>92</v>
      </c>
      <c r="B193" s="24" t="s">
        <v>3099</v>
      </c>
      <c r="C193" s="25" t="s">
        <v>3253</v>
      </c>
      <c r="D193" s="29" t="s">
        <v>3251</v>
      </c>
      <c r="E193" s="25" t="s">
        <v>92</v>
      </c>
      <c r="F193" s="24" t="s">
        <v>3099</v>
      </c>
    </row>
    <row r="194" spans="1:6" x14ac:dyDescent="0.2">
      <c r="A194" s="24" t="s">
        <v>149</v>
      </c>
      <c r="B194" s="24" t="s">
        <v>3087</v>
      </c>
      <c r="C194" s="25" t="s">
        <v>36</v>
      </c>
      <c r="D194" s="30" t="s">
        <v>3087</v>
      </c>
      <c r="E194" s="24" t="s">
        <v>149</v>
      </c>
      <c r="F194" s="24" t="s">
        <v>3087</v>
      </c>
    </row>
    <row r="195" spans="1:6" s="27" customFormat="1" x14ac:dyDescent="0.2">
      <c r="A195" s="24" t="s">
        <v>169</v>
      </c>
      <c r="B195" s="24" t="s">
        <v>3188</v>
      </c>
      <c r="C195" s="25" t="s">
        <v>53</v>
      </c>
      <c r="D195" s="30" t="s">
        <v>3188</v>
      </c>
      <c r="E195" s="24" t="s">
        <v>169</v>
      </c>
      <c r="F195" s="24" t="s">
        <v>3188</v>
      </c>
    </row>
    <row r="196" spans="1:6" s="27" customFormat="1" x14ac:dyDescent="0.2">
      <c r="A196" s="24" t="s">
        <v>163</v>
      </c>
      <c r="B196" s="24" t="s">
        <v>2549</v>
      </c>
      <c r="C196" s="25" t="s">
        <v>48</v>
      </c>
      <c r="D196" s="24" t="s">
        <v>2549</v>
      </c>
      <c r="E196" s="24" t="s">
        <v>163</v>
      </c>
      <c r="F196" s="24" t="s">
        <v>2549</v>
      </c>
    </row>
    <row r="197" spans="1:6" s="27" customFormat="1" x14ac:dyDescent="0.2">
      <c r="A197" s="24" t="s">
        <v>173</v>
      </c>
      <c r="B197" s="24" t="s">
        <v>2555</v>
      </c>
      <c r="C197" s="31" t="s">
        <v>54</v>
      </c>
      <c r="D197" s="32" t="s">
        <v>2555</v>
      </c>
      <c r="E197" s="24" t="s">
        <v>173</v>
      </c>
      <c r="F197" s="24" t="s">
        <v>2555</v>
      </c>
    </row>
    <row r="198" spans="1:6" x14ac:dyDescent="0.2">
      <c r="A198" s="24">
        <v>21090</v>
      </c>
      <c r="B198" s="24" t="s">
        <v>3127</v>
      </c>
      <c r="C198" s="31" t="s">
        <v>3254</v>
      </c>
      <c r="D198" s="32" t="s">
        <v>3252</v>
      </c>
      <c r="E198" s="24">
        <v>21090</v>
      </c>
      <c r="F198" s="24" t="s">
        <v>3127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1"/>
  <sheetViews>
    <sheetView zoomScaleNormal="100" workbookViewId="0">
      <pane ySplit="1" topLeftCell="A521" activePane="bottomLeft" state="frozen"/>
      <selection pane="bottomLeft" activeCell="E548" sqref="E548"/>
    </sheetView>
  </sheetViews>
  <sheetFormatPr defaultColWidth="13" defaultRowHeight="12.75" zeroHeight="1" x14ac:dyDescent="0.2"/>
  <cols>
    <col min="1" max="1" width="15.140625" style="45" bestFit="1" customWidth="1"/>
    <col min="2" max="2" width="13.7109375" style="45" bestFit="1" customWidth="1"/>
    <col min="3" max="3" width="43.140625" style="34" bestFit="1" customWidth="1"/>
    <col min="4" max="4" width="19.5703125" style="36" bestFit="1" customWidth="1"/>
    <col min="5" max="5" width="10.42578125" style="36" bestFit="1" customWidth="1"/>
    <col min="6" max="6" width="11" style="36" bestFit="1" customWidth="1"/>
    <col min="7" max="7" width="15" style="42" bestFit="1" customWidth="1"/>
    <col min="8" max="8" width="37.7109375" style="42" bestFit="1" customWidth="1"/>
    <col min="9" max="16384" width="13" style="34"/>
  </cols>
  <sheetData>
    <row r="1" spans="1:8" x14ac:dyDescent="0.2">
      <c r="A1" s="43" t="s">
        <v>186</v>
      </c>
      <c r="B1" s="43" t="s">
        <v>3350</v>
      </c>
      <c r="C1" s="33" t="s">
        <v>3256</v>
      </c>
      <c r="D1" s="35" t="s">
        <v>3257</v>
      </c>
      <c r="E1" s="35" t="s">
        <v>3464</v>
      </c>
      <c r="F1" s="35" t="s">
        <v>3465</v>
      </c>
      <c r="G1" s="110" t="s">
        <v>3258</v>
      </c>
      <c r="H1" s="46" t="s">
        <v>3585</v>
      </c>
    </row>
    <row r="2" spans="1:8" x14ac:dyDescent="0.2">
      <c r="A2" s="44" t="s">
        <v>55</v>
      </c>
      <c r="B2" s="44" t="str">
        <f>VLOOKUP(A2,Recon!A:B,2,FALSE)</f>
        <v>38010</v>
      </c>
      <c r="C2" s="106" t="s">
        <v>3477</v>
      </c>
      <c r="D2" s="107">
        <v>44083</v>
      </c>
      <c r="E2" s="107">
        <v>44075</v>
      </c>
      <c r="F2" s="107" t="str">
        <f>B2&amp;E2</f>
        <v>3801044075</v>
      </c>
      <c r="G2" s="111">
        <v>2905.26</v>
      </c>
    </row>
    <row r="3" spans="1:8" x14ac:dyDescent="0.2">
      <c r="A3" s="44" t="s">
        <v>31</v>
      </c>
      <c r="B3" s="44" t="str">
        <f>VLOOKUP(A3,Recon!A:B,2,FALSE)</f>
        <v>03040</v>
      </c>
      <c r="C3" s="34" t="s">
        <v>3478</v>
      </c>
      <c r="D3" s="36">
        <v>44084</v>
      </c>
      <c r="E3" s="107">
        <v>44075</v>
      </c>
      <c r="F3" s="107" t="str">
        <f>B3&amp;E3</f>
        <v>0304044075</v>
      </c>
      <c r="G3" s="42">
        <v>278795.8</v>
      </c>
    </row>
    <row r="4" spans="1:8" x14ac:dyDescent="0.2">
      <c r="A4" s="44" t="s">
        <v>31</v>
      </c>
      <c r="B4" s="44" t="str">
        <f>VLOOKUP(A4,Recon!A:B,2,FALSE)</f>
        <v>03040</v>
      </c>
      <c r="C4" s="34" t="s">
        <v>3478</v>
      </c>
      <c r="D4" s="36">
        <v>44084</v>
      </c>
      <c r="E4" s="107">
        <v>44075</v>
      </c>
      <c r="F4" s="107" t="str">
        <f>B4&amp;E4</f>
        <v>0304044075</v>
      </c>
      <c r="G4" s="42">
        <v>222475.33</v>
      </c>
    </row>
    <row r="5" spans="1:8" x14ac:dyDescent="0.2">
      <c r="A5" s="44" t="s">
        <v>12</v>
      </c>
      <c r="B5" s="44" t="str">
        <f>VLOOKUP(A5,Recon!A:B,2,FALSE)</f>
        <v>64203</v>
      </c>
      <c r="C5" s="34" t="s">
        <v>3480</v>
      </c>
      <c r="D5" s="36">
        <v>44084</v>
      </c>
      <c r="E5" s="107">
        <v>44075</v>
      </c>
      <c r="F5" s="107" t="str">
        <f>B5&amp;E5</f>
        <v>6420344075</v>
      </c>
      <c r="G5" s="42">
        <v>27534</v>
      </c>
    </row>
    <row r="6" spans="1:8" x14ac:dyDescent="0.2">
      <c r="A6" s="44" t="s">
        <v>18</v>
      </c>
      <c r="B6" s="44" t="str">
        <f>VLOOKUP(A6,Recon!A:B,2,FALSE)</f>
        <v>18010</v>
      </c>
      <c r="C6" s="34" t="s">
        <v>3479</v>
      </c>
      <c r="D6" s="107">
        <v>44084</v>
      </c>
      <c r="E6" s="107">
        <v>44075</v>
      </c>
      <c r="F6" s="107" t="str">
        <f>B6&amp;E6</f>
        <v>1801044075</v>
      </c>
      <c r="G6" s="111">
        <v>313416</v>
      </c>
    </row>
    <row r="7" spans="1:8" x14ac:dyDescent="0.2">
      <c r="A7" s="44" t="s">
        <v>55</v>
      </c>
      <c r="B7" s="44" t="str">
        <f>VLOOKUP(A7,Recon!A:B,2,FALSE)</f>
        <v>38010</v>
      </c>
      <c r="C7" s="34" t="s">
        <v>3477</v>
      </c>
      <c r="D7" s="36">
        <v>44084</v>
      </c>
      <c r="E7" s="107">
        <v>44075</v>
      </c>
      <c r="F7" s="107" t="str">
        <f>B7&amp;E7</f>
        <v>3801044075</v>
      </c>
      <c r="G7" s="42">
        <v>36438.03</v>
      </c>
    </row>
    <row r="8" spans="1:8" x14ac:dyDescent="0.2">
      <c r="A8" s="44" t="s">
        <v>7</v>
      </c>
      <c r="B8" s="44" t="str">
        <f>VLOOKUP(A8,Recon!A:B,2,FALSE)</f>
        <v>03060</v>
      </c>
      <c r="C8" s="106" t="s">
        <v>3485</v>
      </c>
      <c r="D8" s="107">
        <v>44117</v>
      </c>
      <c r="E8" s="107">
        <v>44105</v>
      </c>
      <c r="F8" s="107" t="str">
        <f>B8&amp;E8</f>
        <v>0306044105</v>
      </c>
      <c r="G8" s="42">
        <v>1114006.03</v>
      </c>
    </row>
    <row r="9" spans="1:8" x14ac:dyDescent="0.2">
      <c r="A9" s="44" t="s">
        <v>10</v>
      </c>
      <c r="B9" s="44" t="str">
        <f>VLOOKUP(A9,Recon!A:B,2,FALSE)</f>
        <v>01040</v>
      </c>
      <c r="C9" s="106" t="s">
        <v>3483</v>
      </c>
      <c r="D9" s="107">
        <v>44117</v>
      </c>
      <c r="E9" s="107">
        <v>44105</v>
      </c>
      <c r="F9" s="107" t="str">
        <f>B9&amp;E9</f>
        <v>0104044105</v>
      </c>
      <c r="G9" s="111">
        <v>377487.55</v>
      </c>
    </row>
    <row r="10" spans="1:8" x14ac:dyDescent="0.2">
      <c r="A10" s="44" t="s">
        <v>31</v>
      </c>
      <c r="B10" s="44" t="str">
        <f>VLOOKUP(A10,Recon!A:B,2,FALSE)</f>
        <v>03040</v>
      </c>
      <c r="C10" s="106" t="s">
        <v>3478</v>
      </c>
      <c r="D10" s="107">
        <v>44117</v>
      </c>
      <c r="E10" s="107">
        <v>44105</v>
      </c>
      <c r="F10" s="107" t="str">
        <f>B10&amp;E10</f>
        <v>0304044105</v>
      </c>
      <c r="G10" s="111">
        <v>170960.96</v>
      </c>
    </row>
    <row r="11" spans="1:8" x14ac:dyDescent="0.2">
      <c r="A11" s="44" t="s">
        <v>12</v>
      </c>
      <c r="B11" s="44" t="str">
        <f>VLOOKUP(A11,Recon!A:B,2,FALSE)</f>
        <v>64203</v>
      </c>
      <c r="C11" s="106" t="s">
        <v>3480</v>
      </c>
      <c r="D11" s="107">
        <v>44117</v>
      </c>
      <c r="E11" s="107">
        <v>44105</v>
      </c>
      <c r="F11" s="107" t="str">
        <f>B11&amp;E11</f>
        <v>6420344105</v>
      </c>
      <c r="G11" s="111">
        <v>126520</v>
      </c>
    </row>
    <row r="12" spans="1:8" x14ac:dyDescent="0.2">
      <c r="A12" s="44" t="s">
        <v>15</v>
      </c>
      <c r="B12" s="44" t="str">
        <f>VLOOKUP(A12,Recon!A:B,2,FALSE)</f>
        <v>21050</v>
      </c>
      <c r="C12" s="34" t="s">
        <v>3487</v>
      </c>
      <c r="D12" s="36">
        <v>44117</v>
      </c>
      <c r="E12" s="107">
        <v>44105</v>
      </c>
      <c r="F12" s="107" t="str">
        <f>B12&amp;E12</f>
        <v>2105044105</v>
      </c>
      <c r="G12" s="42">
        <v>162972.73000000001</v>
      </c>
    </row>
    <row r="13" spans="1:8" x14ac:dyDescent="0.2">
      <c r="A13" s="44" t="s">
        <v>18</v>
      </c>
      <c r="B13" s="44" t="str">
        <f>VLOOKUP(A13,Recon!A:B,2,FALSE)</f>
        <v>18010</v>
      </c>
      <c r="C13" s="106" t="s">
        <v>3479</v>
      </c>
      <c r="D13" s="107">
        <v>44117</v>
      </c>
      <c r="E13" s="107">
        <v>44105</v>
      </c>
      <c r="F13" s="107" t="str">
        <f>B13&amp;E13</f>
        <v>1801044105</v>
      </c>
      <c r="G13" s="111">
        <v>951046</v>
      </c>
    </row>
    <row r="14" spans="1:8" x14ac:dyDescent="0.2">
      <c r="A14" s="44" t="s">
        <v>20</v>
      </c>
      <c r="B14" s="44" t="str">
        <f>VLOOKUP(A14,Recon!A:B,2,FALSE)</f>
        <v>64043</v>
      </c>
      <c r="C14" s="34" t="s">
        <v>3491</v>
      </c>
      <c r="D14" s="36">
        <v>44117</v>
      </c>
      <c r="E14" s="107">
        <v>44105</v>
      </c>
      <c r="F14" s="107" t="str">
        <f>B14&amp;E14</f>
        <v>6404344105</v>
      </c>
      <c r="G14" s="42">
        <v>73744.649999999994</v>
      </c>
    </row>
    <row r="15" spans="1:8" x14ac:dyDescent="0.2">
      <c r="A15" s="44" t="s">
        <v>24</v>
      </c>
      <c r="B15" s="44" t="str">
        <f>VLOOKUP(A15,Recon!A:B,2,FALSE)</f>
        <v>21040</v>
      </c>
      <c r="C15" s="34" t="s">
        <v>3486</v>
      </c>
      <c r="D15" s="36">
        <v>44117</v>
      </c>
      <c r="E15" s="107">
        <v>44105</v>
      </c>
      <c r="F15" s="107" t="str">
        <f>B15&amp;E15</f>
        <v>2104044105</v>
      </c>
      <c r="G15" s="42">
        <v>223802</v>
      </c>
    </row>
    <row r="16" spans="1:8" x14ac:dyDescent="0.2">
      <c r="A16" s="44" t="s">
        <v>28</v>
      </c>
      <c r="B16" s="44" t="str">
        <f>VLOOKUP(A16,Recon!A:B,2,FALSE)</f>
        <v>30011</v>
      </c>
      <c r="C16" s="106" t="s">
        <v>3488</v>
      </c>
      <c r="D16" s="107">
        <v>44117</v>
      </c>
      <c r="E16" s="107">
        <v>44105</v>
      </c>
      <c r="F16" s="107" t="str">
        <f>B16&amp;E16</f>
        <v>3001144105</v>
      </c>
      <c r="G16" s="42">
        <v>967293.15</v>
      </c>
    </row>
    <row r="17" spans="1:7" x14ac:dyDescent="0.2">
      <c r="A17" s="44" t="s">
        <v>38</v>
      </c>
      <c r="B17" s="44" t="str">
        <f>VLOOKUP(A17,Recon!A:B,2,FALSE)</f>
        <v>64103</v>
      </c>
      <c r="C17" s="34" t="s">
        <v>3492</v>
      </c>
      <c r="D17" s="36">
        <v>44117</v>
      </c>
      <c r="E17" s="107">
        <v>44105</v>
      </c>
      <c r="F17" s="107" t="str">
        <f>B17&amp;E17</f>
        <v>6410344105</v>
      </c>
      <c r="G17" s="42">
        <v>89031.21</v>
      </c>
    </row>
    <row r="18" spans="1:7" x14ac:dyDescent="0.2">
      <c r="A18" s="44" t="s">
        <v>1439</v>
      </c>
      <c r="B18" s="44" t="str">
        <f>VLOOKUP(A18,Recon!A:B,2,FALSE)</f>
        <v>59010</v>
      </c>
      <c r="C18" s="106" t="s">
        <v>3489</v>
      </c>
      <c r="D18" s="107">
        <v>44117</v>
      </c>
      <c r="E18" s="107">
        <v>44105</v>
      </c>
      <c r="F18" s="107" t="str">
        <f>B18&amp;E18</f>
        <v>5901044105</v>
      </c>
      <c r="G18" s="111">
        <v>32764.41</v>
      </c>
    </row>
    <row r="19" spans="1:7" x14ac:dyDescent="0.2">
      <c r="A19" s="44" t="s">
        <v>55</v>
      </c>
      <c r="B19" s="44" t="str">
        <f>VLOOKUP(A19,Recon!A:B,2,FALSE)</f>
        <v>38010</v>
      </c>
      <c r="C19" s="34" t="s">
        <v>3477</v>
      </c>
      <c r="D19" s="36">
        <v>44117</v>
      </c>
      <c r="E19" s="107">
        <v>44105</v>
      </c>
      <c r="F19" s="107" t="str">
        <f>B19&amp;E19</f>
        <v>3801044105</v>
      </c>
      <c r="G19" s="42">
        <v>53108.76</v>
      </c>
    </row>
    <row r="20" spans="1:7" x14ac:dyDescent="0.2">
      <c r="A20" s="44" t="s">
        <v>59</v>
      </c>
      <c r="B20" s="44" t="str">
        <f>VLOOKUP(A20,Recon!A:B,2,FALSE)</f>
        <v>62040</v>
      </c>
      <c r="C20" s="34" t="s">
        <v>3490</v>
      </c>
      <c r="D20" s="36">
        <v>44117</v>
      </c>
      <c r="E20" s="107">
        <v>44105</v>
      </c>
      <c r="F20" s="107" t="str">
        <f>B20&amp;E20</f>
        <v>6204044105</v>
      </c>
      <c r="G20" s="42">
        <v>29841.66</v>
      </c>
    </row>
    <row r="21" spans="1:7" x14ac:dyDescent="0.2">
      <c r="A21" s="44" t="s">
        <v>57</v>
      </c>
      <c r="B21" s="44" t="str">
        <f>VLOOKUP(A21,Recon!A:B,2,FALSE)</f>
        <v>01070</v>
      </c>
      <c r="C21" s="106" t="s">
        <v>3484</v>
      </c>
      <c r="D21" s="107">
        <v>44117</v>
      </c>
      <c r="E21" s="107">
        <v>44105</v>
      </c>
      <c r="F21" s="107" t="str">
        <f>B21&amp;E21</f>
        <v>0107044105</v>
      </c>
      <c r="G21" s="42">
        <v>204180.01</v>
      </c>
    </row>
    <row r="22" spans="1:7" x14ac:dyDescent="0.2">
      <c r="A22" s="44" t="s">
        <v>6</v>
      </c>
      <c r="B22" s="44" t="str">
        <f>VLOOKUP(A22,Recon!A:B,2,FALSE)</f>
        <v>01020</v>
      </c>
      <c r="C22" s="106" t="s">
        <v>3048</v>
      </c>
      <c r="D22" s="107">
        <v>44147</v>
      </c>
      <c r="E22" s="107">
        <v>44136</v>
      </c>
      <c r="F22" s="107" t="str">
        <f>B22&amp;E22</f>
        <v>0102044136</v>
      </c>
      <c r="G22" s="111">
        <v>213520.06</v>
      </c>
    </row>
    <row r="23" spans="1:7" x14ac:dyDescent="0.2">
      <c r="A23" s="44" t="s">
        <v>7</v>
      </c>
      <c r="B23" s="44" t="str">
        <f>VLOOKUP(A23,Recon!A:B,2,FALSE)</f>
        <v>03060</v>
      </c>
      <c r="C23" s="34" t="s">
        <v>3485</v>
      </c>
      <c r="D23" s="36">
        <v>44147</v>
      </c>
      <c r="E23" s="107">
        <v>44136</v>
      </c>
      <c r="F23" s="107" t="str">
        <f>B23&amp;E23</f>
        <v>0306044136</v>
      </c>
      <c r="G23" s="42">
        <v>576485.69999999995</v>
      </c>
    </row>
    <row r="24" spans="1:7" x14ac:dyDescent="0.2">
      <c r="A24" s="44" t="s">
        <v>8</v>
      </c>
      <c r="B24" s="44" t="str">
        <f>VLOOKUP(A24,Recon!A:B,2,FALSE)</f>
        <v>01030</v>
      </c>
      <c r="C24" s="106" t="s">
        <v>3494</v>
      </c>
      <c r="D24" s="107">
        <v>44147</v>
      </c>
      <c r="E24" s="107">
        <v>44136</v>
      </c>
      <c r="F24" s="107" t="str">
        <f>B24&amp;E24</f>
        <v>0103044136</v>
      </c>
      <c r="G24" s="111">
        <v>72808.02</v>
      </c>
    </row>
    <row r="25" spans="1:7" x14ac:dyDescent="0.2">
      <c r="A25" s="44" t="s">
        <v>21</v>
      </c>
      <c r="B25" s="44" t="str">
        <f>VLOOKUP(A25,Recon!A:B,2,FALSE)</f>
        <v>03010</v>
      </c>
      <c r="C25" s="34" t="s">
        <v>3495</v>
      </c>
      <c r="D25" s="36">
        <v>44147</v>
      </c>
      <c r="E25" s="107">
        <v>44136</v>
      </c>
      <c r="F25" s="107" t="str">
        <f>B25&amp;E25</f>
        <v>0301044136</v>
      </c>
      <c r="G25" s="42">
        <v>20431</v>
      </c>
    </row>
    <row r="26" spans="1:7" x14ac:dyDescent="0.2">
      <c r="A26" s="44" t="s">
        <v>12</v>
      </c>
      <c r="B26" s="44" t="str">
        <f>VLOOKUP(A26,Recon!A:B,2,FALSE)</f>
        <v>64203</v>
      </c>
      <c r="C26" s="34" t="s">
        <v>3480</v>
      </c>
      <c r="D26" s="36">
        <v>44147</v>
      </c>
      <c r="E26" s="107">
        <v>44136</v>
      </c>
      <c r="F26" s="107" t="str">
        <f>B26&amp;E26</f>
        <v>6420344136</v>
      </c>
      <c r="G26" s="42">
        <v>124944</v>
      </c>
    </row>
    <row r="27" spans="1:7" x14ac:dyDescent="0.2">
      <c r="A27" s="44" t="s">
        <v>42</v>
      </c>
      <c r="B27" s="44" t="str">
        <f>VLOOKUP(A27,Recon!A:B,2,FALSE)</f>
        <v>51010</v>
      </c>
      <c r="C27" s="34" t="s">
        <v>3500</v>
      </c>
      <c r="D27" s="36">
        <v>44147</v>
      </c>
      <c r="E27" s="107">
        <v>44136</v>
      </c>
      <c r="F27" s="107" t="str">
        <f>B27&amp;E27</f>
        <v>5101044136</v>
      </c>
      <c r="G27" s="42">
        <v>505857.66</v>
      </c>
    </row>
    <row r="28" spans="1:7" x14ac:dyDescent="0.2">
      <c r="A28" s="44" t="s">
        <v>18</v>
      </c>
      <c r="B28" s="44" t="str">
        <f>VLOOKUP(A28,Recon!A:B,2,FALSE)</f>
        <v>18010</v>
      </c>
      <c r="C28" s="34" t="s">
        <v>3479</v>
      </c>
      <c r="D28" s="36">
        <v>44147</v>
      </c>
      <c r="E28" s="107">
        <v>44136</v>
      </c>
      <c r="F28" s="107" t="str">
        <f>B28&amp;E28</f>
        <v>1801044136</v>
      </c>
      <c r="G28" s="42">
        <v>790641</v>
      </c>
    </row>
    <row r="29" spans="1:7" x14ac:dyDescent="0.2">
      <c r="A29" s="44" t="s">
        <v>19</v>
      </c>
      <c r="B29" s="44" t="str">
        <f>VLOOKUP(A29,Recon!A:B,2,FALSE)</f>
        <v>19010</v>
      </c>
      <c r="C29" s="106" t="s">
        <v>3496</v>
      </c>
      <c r="D29" s="107">
        <v>44147</v>
      </c>
      <c r="E29" s="107">
        <v>44136</v>
      </c>
      <c r="F29" s="107" t="str">
        <f>B29&amp;E29</f>
        <v>1901044136</v>
      </c>
      <c r="G29" s="111">
        <v>133777.04</v>
      </c>
    </row>
    <row r="30" spans="1:7" x14ac:dyDescent="0.2">
      <c r="A30" s="44" t="s">
        <v>20</v>
      </c>
      <c r="B30" s="44" t="str">
        <f>VLOOKUP(A30,Recon!A:B,2,FALSE)</f>
        <v>64043</v>
      </c>
      <c r="C30" s="106" t="s">
        <v>3491</v>
      </c>
      <c r="D30" s="107">
        <v>44147</v>
      </c>
      <c r="E30" s="107">
        <v>44136</v>
      </c>
      <c r="F30" s="107" t="str">
        <f>B30&amp;E30</f>
        <v>6404344136</v>
      </c>
      <c r="G30" s="111">
        <v>103257.32</v>
      </c>
    </row>
    <row r="31" spans="1:7" x14ac:dyDescent="0.2">
      <c r="A31" s="44" t="s">
        <v>24</v>
      </c>
      <c r="B31" s="44" t="str">
        <f>VLOOKUP(A31,Recon!A:B,2,FALSE)</f>
        <v>21040</v>
      </c>
      <c r="C31" s="34" t="s">
        <v>3486</v>
      </c>
      <c r="D31" s="36">
        <v>44147</v>
      </c>
      <c r="E31" s="107">
        <v>44136</v>
      </c>
      <c r="F31" s="107" t="str">
        <f>B31&amp;E31</f>
        <v>2104044136</v>
      </c>
      <c r="G31" s="42">
        <v>116618</v>
      </c>
    </row>
    <row r="32" spans="1:7" x14ac:dyDescent="0.2">
      <c r="A32" s="44" t="s">
        <v>26</v>
      </c>
      <c r="B32" s="44" t="str">
        <f>VLOOKUP(A32,Recon!A:B,2,FALSE)</f>
        <v>26011</v>
      </c>
      <c r="C32" s="106" t="s">
        <v>3497</v>
      </c>
      <c r="D32" s="107">
        <v>44147</v>
      </c>
      <c r="E32" s="107">
        <v>44136</v>
      </c>
      <c r="F32" s="107" t="str">
        <f>B32&amp;E32</f>
        <v>2601144136</v>
      </c>
      <c r="G32" s="111">
        <v>23035.74</v>
      </c>
    </row>
    <row r="33" spans="1:7" x14ac:dyDescent="0.2">
      <c r="A33" s="44" t="s">
        <v>28</v>
      </c>
      <c r="B33" s="44" t="str">
        <f>VLOOKUP(A33,Recon!A:B,2,FALSE)</f>
        <v>30011</v>
      </c>
      <c r="C33" s="34" t="s">
        <v>3488</v>
      </c>
      <c r="D33" s="36">
        <v>44147</v>
      </c>
      <c r="E33" s="107">
        <v>44136</v>
      </c>
      <c r="F33" s="107" t="str">
        <f>B33&amp;E33</f>
        <v>3001144136</v>
      </c>
      <c r="G33" s="42">
        <v>1192824.67</v>
      </c>
    </row>
    <row r="34" spans="1:7" x14ac:dyDescent="0.2">
      <c r="A34" s="44" t="s">
        <v>32</v>
      </c>
      <c r="B34" s="44" t="str">
        <f>VLOOKUP(A34,Recon!A:B,2,FALSE)</f>
        <v>01010</v>
      </c>
      <c r="C34" s="34" t="s">
        <v>3493</v>
      </c>
      <c r="D34" s="36">
        <v>44147</v>
      </c>
      <c r="E34" s="107">
        <v>44136</v>
      </c>
      <c r="F34" s="107" t="str">
        <f>B34&amp;E34</f>
        <v>0101044136</v>
      </c>
      <c r="G34" s="42">
        <v>1499.1</v>
      </c>
    </row>
    <row r="35" spans="1:7" x14ac:dyDescent="0.2">
      <c r="A35" s="44" t="s">
        <v>32</v>
      </c>
      <c r="B35" s="44" t="str">
        <f>VLOOKUP(A35,Recon!A:B,2,FALSE)</f>
        <v>01010</v>
      </c>
      <c r="C35" s="106" t="s">
        <v>3493</v>
      </c>
      <c r="D35" s="107">
        <v>44147</v>
      </c>
      <c r="E35" s="107">
        <v>44136</v>
      </c>
      <c r="F35" s="107" t="str">
        <f>B35&amp;E35</f>
        <v>0101044136</v>
      </c>
      <c r="G35" s="111">
        <v>61491.040000000001</v>
      </c>
    </row>
    <row r="36" spans="1:7" x14ac:dyDescent="0.2">
      <c r="A36" s="44" t="s">
        <v>33</v>
      </c>
      <c r="B36" s="44" t="str">
        <f>VLOOKUP(A36,Recon!A:B,2,FALSE)</f>
        <v>39031</v>
      </c>
      <c r="C36" s="106" t="s">
        <v>3499</v>
      </c>
      <c r="D36" s="107">
        <v>44147</v>
      </c>
      <c r="E36" s="107">
        <v>44136</v>
      </c>
      <c r="F36" s="107" t="str">
        <f>B36&amp;E36</f>
        <v>3903144136</v>
      </c>
      <c r="G36" s="111">
        <v>437709.96</v>
      </c>
    </row>
    <row r="37" spans="1:7" x14ac:dyDescent="0.2">
      <c r="A37" s="44" t="s">
        <v>38</v>
      </c>
      <c r="B37" s="44" t="str">
        <f>VLOOKUP(A37,Recon!A:B,2,FALSE)</f>
        <v>64103</v>
      </c>
      <c r="C37" s="34" t="s">
        <v>3492</v>
      </c>
      <c r="D37" s="36">
        <v>44147</v>
      </c>
      <c r="E37" s="107">
        <v>44136</v>
      </c>
      <c r="F37" s="107" t="str">
        <f>B37&amp;E37</f>
        <v>6410344136</v>
      </c>
      <c r="G37" s="42">
        <v>74600.13</v>
      </c>
    </row>
    <row r="38" spans="1:7" x14ac:dyDescent="0.2">
      <c r="A38" s="44" t="s">
        <v>41</v>
      </c>
      <c r="B38" s="44" t="str">
        <f>VLOOKUP(A38,Recon!A:B,2,FALSE)</f>
        <v>35010</v>
      </c>
      <c r="C38" s="34" t="s">
        <v>3498</v>
      </c>
      <c r="D38" s="36">
        <v>44147</v>
      </c>
      <c r="E38" s="107">
        <v>44136</v>
      </c>
      <c r="F38" s="107" t="str">
        <f>B38&amp;E38</f>
        <v>3501044136</v>
      </c>
      <c r="G38" s="42">
        <v>680329.1</v>
      </c>
    </row>
    <row r="39" spans="1:7" x14ac:dyDescent="0.2">
      <c r="A39" s="44" t="s">
        <v>55</v>
      </c>
      <c r="B39" s="44" t="str">
        <f>VLOOKUP(A39,Recon!A:B,2,FALSE)</f>
        <v>38010</v>
      </c>
      <c r="C39" s="34" t="s">
        <v>3477</v>
      </c>
      <c r="D39" s="36">
        <v>44147</v>
      </c>
      <c r="E39" s="107">
        <v>44136</v>
      </c>
      <c r="F39" s="107" t="str">
        <f>B39&amp;E39</f>
        <v>3801044136</v>
      </c>
      <c r="G39" s="42">
        <v>49265.84</v>
      </c>
    </row>
    <row r="40" spans="1:7" x14ac:dyDescent="0.2">
      <c r="A40" s="44" t="s">
        <v>59</v>
      </c>
      <c r="B40" s="44" t="str">
        <f>VLOOKUP(A40,Recon!A:B,2,FALSE)</f>
        <v>62040</v>
      </c>
      <c r="C40" s="34" t="s">
        <v>3490</v>
      </c>
      <c r="D40" s="36">
        <v>44147</v>
      </c>
      <c r="E40" s="107">
        <v>44136</v>
      </c>
      <c r="F40" s="107" t="str">
        <f>B40&amp;E40</f>
        <v>6204044136</v>
      </c>
      <c r="G40" s="42">
        <v>79005.52</v>
      </c>
    </row>
    <row r="41" spans="1:7" x14ac:dyDescent="0.2">
      <c r="A41" s="44" t="s">
        <v>57</v>
      </c>
      <c r="B41" s="44" t="str">
        <f>VLOOKUP(A41,Recon!A:B,2,FALSE)</f>
        <v>01070</v>
      </c>
      <c r="C41" s="34" t="s">
        <v>3484</v>
      </c>
      <c r="D41" s="36">
        <v>44147</v>
      </c>
      <c r="E41" s="107">
        <v>44136</v>
      </c>
      <c r="F41" s="107" t="str">
        <f>B41&amp;E41</f>
        <v>0107044136</v>
      </c>
      <c r="G41" s="42">
        <v>301980.65000000002</v>
      </c>
    </row>
    <row r="42" spans="1:7" x14ac:dyDescent="0.2">
      <c r="A42" s="44" t="s">
        <v>6</v>
      </c>
      <c r="B42" s="44" t="str">
        <f>VLOOKUP(A42,Recon!A:B,2,FALSE)</f>
        <v>01020</v>
      </c>
      <c r="C42" s="34" t="s">
        <v>3048</v>
      </c>
      <c r="D42" s="36">
        <v>44176</v>
      </c>
      <c r="E42" s="36">
        <v>44166</v>
      </c>
      <c r="F42" s="107" t="str">
        <f>B42&amp;E42</f>
        <v>0102044166</v>
      </c>
      <c r="G42" s="42">
        <v>483625.1</v>
      </c>
    </row>
    <row r="43" spans="1:7" x14ac:dyDescent="0.2">
      <c r="A43" s="44" t="s">
        <v>7</v>
      </c>
      <c r="B43" s="44" t="str">
        <f>VLOOKUP(A43,Recon!A:B,2,FALSE)</f>
        <v>03060</v>
      </c>
      <c r="C43" s="34" t="s">
        <v>3485</v>
      </c>
      <c r="D43" s="36">
        <v>44176</v>
      </c>
      <c r="E43" s="36">
        <v>44166</v>
      </c>
      <c r="F43" s="107" t="str">
        <f>B43&amp;E43</f>
        <v>0306044166</v>
      </c>
      <c r="G43" s="42">
        <v>584525.23</v>
      </c>
    </row>
    <row r="44" spans="1:7" x14ac:dyDescent="0.2">
      <c r="A44" s="44" t="s">
        <v>8</v>
      </c>
      <c r="B44" s="44" t="str">
        <f>VLOOKUP(A44,Recon!A:B,2,FALSE)</f>
        <v>01030</v>
      </c>
      <c r="C44" s="106" t="s">
        <v>3494</v>
      </c>
      <c r="D44" s="107">
        <v>44176</v>
      </c>
      <c r="E44" s="36">
        <v>44166</v>
      </c>
      <c r="F44" s="107" t="str">
        <f>B44&amp;E44</f>
        <v>0103044166</v>
      </c>
      <c r="G44" s="111">
        <v>86542.82</v>
      </c>
    </row>
    <row r="45" spans="1:7" x14ac:dyDescent="0.2">
      <c r="A45" s="44" t="s">
        <v>10</v>
      </c>
      <c r="B45" s="44" t="str">
        <f>VLOOKUP(A45,Recon!A:B,2,FALSE)</f>
        <v>01040</v>
      </c>
      <c r="C45" s="106" t="s">
        <v>3483</v>
      </c>
      <c r="D45" s="107">
        <v>44176</v>
      </c>
      <c r="E45" s="36">
        <v>44166</v>
      </c>
      <c r="F45" s="107" t="str">
        <f>B45&amp;E45</f>
        <v>0104044166</v>
      </c>
      <c r="G45" s="42">
        <v>199273.23</v>
      </c>
    </row>
    <row r="46" spans="1:7" x14ac:dyDescent="0.2">
      <c r="A46" s="44" t="s">
        <v>10</v>
      </c>
      <c r="B46" s="44" t="str">
        <f>VLOOKUP(A46,Recon!A:B,2,FALSE)</f>
        <v>01040</v>
      </c>
      <c r="C46" s="106" t="s">
        <v>3483</v>
      </c>
      <c r="D46" s="107">
        <v>44176</v>
      </c>
      <c r="E46" s="36">
        <v>44166</v>
      </c>
      <c r="F46" s="107" t="str">
        <f>B46&amp;E46</f>
        <v>0104044166</v>
      </c>
      <c r="G46" s="111">
        <v>242814.75</v>
      </c>
    </row>
    <row r="47" spans="1:7" x14ac:dyDescent="0.2">
      <c r="A47" s="44" t="s">
        <v>21</v>
      </c>
      <c r="B47" s="44" t="str">
        <f>VLOOKUP(A47,Recon!A:B,2,FALSE)</f>
        <v>03010</v>
      </c>
      <c r="C47" s="34" t="s">
        <v>3495</v>
      </c>
      <c r="D47" s="36">
        <v>44176</v>
      </c>
      <c r="E47" s="36">
        <v>44166</v>
      </c>
      <c r="F47" s="107" t="str">
        <f>B47&amp;E47</f>
        <v>0301044166</v>
      </c>
      <c r="G47" s="42">
        <v>43581</v>
      </c>
    </row>
    <row r="48" spans="1:7" x14ac:dyDescent="0.2">
      <c r="A48" s="44" t="s">
        <v>31</v>
      </c>
      <c r="B48" s="44" t="str">
        <f>VLOOKUP(A48,Recon!A:B,2,FALSE)</f>
        <v>03040</v>
      </c>
      <c r="C48" s="34" t="s">
        <v>3478</v>
      </c>
      <c r="D48" s="36">
        <v>44176</v>
      </c>
      <c r="E48" s="36">
        <v>44166</v>
      </c>
      <c r="F48" s="107" t="str">
        <f>B48&amp;E48</f>
        <v>0304044166</v>
      </c>
      <c r="G48" s="42">
        <v>179276.31</v>
      </c>
    </row>
    <row r="49" spans="1:7" x14ac:dyDescent="0.2">
      <c r="A49" s="44" t="s">
        <v>31</v>
      </c>
      <c r="B49" s="44" t="str">
        <f>VLOOKUP(A49,Recon!A:B,2,FALSE)</f>
        <v>03040</v>
      </c>
      <c r="C49" s="34" t="s">
        <v>3478</v>
      </c>
      <c r="D49" s="36">
        <v>44176</v>
      </c>
      <c r="E49" s="36">
        <v>44166</v>
      </c>
      <c r="F49" s="107" t="str">
        <f>B49&amp;E49</f>
        <v>0304044166</v>
      </c>
      <c r="G49" s="42">
        <v>183816.38</v>
      </c>
    </row>
    <row r="50" spans="1:7" x14ac:dyDescent="0.2">
      <c r="A50" s="44" t="s">
        <v>9</v>
      </c>
      <c r="B50" s="44" t="str">
        <f>VLOOKUP(A50,Recon!A:B,2,FALSE)</f>
        <v>07020</v>
      </c>
      <c r="C50" s="34" t="s">
        <v>3507</v>
      </c>
      <c r="D50" s="36">
        <v>44176</v>
      </c>
      <c r="E50" s="36">
        <v>44166</v>
      </c>
      <c r="F50" s="107" t="str">
        <f>B50&amp;E50</f>
        <v>0702044166</v>
      </c>
      <c r="G50" s="42">
        <v>600453.59</v>
      </c>
    </row>
    <row r="51" spans="1:7" x14ac:dyDescent="0.2">
      <c r="A51" s="44" t="s">
        <v>9</v>
      </c>
      <c r="B51" s="44" t="str">
        <f>VLOOKUP(A51,Recon!A:B,2,FALSE)</f>
        <v>07020</v>
      </c>
      <c r="C51" s="34" t="s">
        <v>3507</v>
      </c>
      <c r="D51" s="36">
        <v>44176</v>
      </c>
      <c r="E51" s="36">
        <v>44166</v>
      </c>
      <c r="F51" s="107" t="str">
        <f>B51&amp;E51</f>
        <v>0702044166</v>
      </c>
      <c r="G51" s="42">
        <v>510379.14</v>
      </c>
    </row>
    <row r="52" spans="1:7" x14ac:dyDescent="0.2">
      <c r="A52" s="44" t="s">
        <v>12</v>
      </c>
      <c r="B52" s="44" t="str">
        <f>VLOOKUP(A52,Recon!A:B,2,FALSE)</f>
        <v>64203</v>
      </c>
      <c r="C52" s="34" t="s">
        <v>3480</v>
      </c>
      <c r="D52" s="36">
        <v>44176</v>
      </c>
      <c r="E52" s="36">
        <v>44166</v>
      </c>
      <c r="F52" s="107" t="str">
        <f>B52&amp;E52</f>
        <v>6420344166</v>
      </c>
      <c r="G52" s="42">
        <v>125139</v>
      </c>
    </row>
    <row r="53" spans="1:7" x14ac:dyDescent="0.2">
      <c r="A53" s="44" t="s">
        <v>13</v>
      </c>
      <c r="B53" s="44" t="str">
        <f>VLOOKUP(A53,Recon!A:B,2,FALSE)</f>
        <v>03030</v>
      </c>
      <c r="C53" s="34" t="s">
        <v>3506</v>
      </c>
      <c r="D53" s="36">
        <v>44176</v>
      </c>
      <c r="E53" s="36">
        <v>44166</v>
      </c>
      <c r="F53" s="107" t="str">
        <f>B53&amp;E53</f>
        <v>0303044166</v>
      </c>
      <c r="G53" s="42">
        <v>1062219.92</v>
      </c>
    </row>
    <row r="54" spans="1:7" x14ac:dyDescent="0.2">
      <c r="A54" s="44" t="s">
        <v>15</v>
      </c>
      <c r="B54" s="44" t="str">
        <f>VLOOKUP(A54,Recon!A:B,2,FALSE)</f>
        <v>21050</v>
      </c>
      <c r="C54" s="106" t="s">
        <v>3487</v>
      </c>
      <c r="D54" s="107">
        <v>44176</v>
      </c>
      <c r="E54" s="36">
        <v>44166</v>
      </c>
      <c r="F54" s="107" t="str">
        <f>B54&amp;E54</f>
        <v>2105044166</v>
      </c>
      <c r="G54" s="111">
        <v>543274.39</v>
      </c>
    </row>
    <row r="55" spans="1:7" x14ac:dyDescent="0.2">
      <c r="A55" s="44" t="s">
        <v>42</v>
      </c>
      <c r="B55" s="44" t="str">
        <f>VLOOKUP(A55,Recon!A:B,2,FALSE)</f>
        <v>51010</v>
      </c>
      <c r="C55" s="106" t="s">
        <v>3500</v>
      </c>
      <c r="D55" s="107">
        <v>44176</v>
      </c>
      <c r="E55" s="36">
        <v>44166</v>
      </c>
      <c r="F55" s="107" t="str">
        <f>B55&amp;E55</f>
        <v>5101044166</v>
      </c>
      <c r="G55" s="42">
        <v>267564.07</v>
      </c>
    </row>
    <row r="56" spans="1:7" x14ac:dyDescent="0.2">
      <c r="A56" s="44" t="s">
        <v>16</v>
      </c>
      <c r="B56" s="44" t="str">
        <f>VLOOKUP(A56,Recon!A:B,2,FALSE)</f>
        <v>15010</v>
      </c>
      <c r="C56" s="106" t="s">
        <v>3501</v>
      </c>
      <c r="D56" s="107">
        <v>44176</v>
      </c>
      <c r="E56" s="36">
        <v>44166</v>
      </c>
      <c r="F56" s="107" t="str">
        <f>B56&amp;E56</f>
        <v>1501044166</v>
      </c>
      <c r="G56" s="111">
        <v>186187.58</v>
      </c>
    </row>
    <row r="57" spans="1:7" x14ac:dyDescent="0.2">
      <c r="A57" s="44" t="s">
        <v>18</v>
      </c>
      <c r="B57" s="44" t="str">
        <f>VLOOKUP(A57,Recon!A:B,2,FALSE)</f>
        <v>18010</v>
      </c>
      <c r="C57" s="34" t="s">
        <v>3479</v>
      </c>
      <c r="D57" s="36">
        <v>44176</v>
      </c>
      <c r="E57" s="36">
        <v>44166</v>
      </c>
      <c r="F57" s="107" t="str">
        <f>B57&amp;E57</f>
        <v>1801044166</v>
      </c>
      <c r="G57" s="42">
        <v>759183</v>
      </c>
    </row>
    <row r="58" spans="1:7" x14ac:dyDescent="0.2">
      <c r="A58" s="44" t="s">
        <v>19</v>
      </c>
      <c r="B58" s="44" t="str">
        <f>VLOOKUP(A58,Recon!A:B,2,FALSE)</f>
        <v>19010</v>
      </c>
      <c r="C58" s="106" t="s">
        <v>3496</v>
      </c>
      <c r="D58" s="107">
        <v>44176</v>
      </c>
      <c r="E58" s="36">
        <v>44166</v>
      </c>
      <c r="F58" s="107" t="str">
        <f>B58&amp;E58</f>
        <v>1901044166</v>
      </c>
      <c r="G58" s="111">
        <v>112712.46</v>
      </c>
    </row>
    <row r="59" spans="1:7" x14ac:dyDescent="0.2">
      <c r="A59" s="44" t="s">
        <v>20</v>
      </c>
      <c r="B59" s="44" t="str">
        <f>VLOOKUP(A59,Recon!A:B,2,FALSE)</f>
        <v>64043</v>
      </c>
      <c r="C59" s="106" t="s">
        <v>3491</v>
      </c>
      <c r="D59" s="107">
        <v>44176</v>
      </c>
      <c r="E59" s="36">
        <v>44166</v>
      </c>
      <c r="F59" s="107" t="str">
        <f>B59&amp;E59</f>
        <v>6404344166</v>
      </c>
      <c r="G59" s="111">
        <v>135485.75</v>
      </c>
    </row>
    <row r="60" spans="1:7" x14ac:dyDescent="0.2">
      <c r="A60" s="44" t="s">
        <v>58</v>
      </c>
      <c r="B60" s="44" t="str">
        <f>VLOOKUP(A60,Recon!A:B,2,FALSE)</f>
        <v>21030</v>
      </c>
      <c r="C60" s="106" t="s">
        <v>3502</v>
      </c>
      <c r="D60" s="107">
        <v>44176</v>
      </c>
      <c r="E60" s="36">
        <v>44166</v>
      </c>
      <c r="F60" s="107" t="str">
        <f>B60&amp;E60</f>
        <v>2103044166</v>
      </c>
      <c r="G60" s="42">
        <v>144111.39000000001</v>
      </c>
    </row>
    <row r="61" spans="1:7" x14ac:dyDescent="0.2">
      <c r="A61" s="44" t="s">
        <v>24</v>
      </c>
      <c r="B61" s="44" t="str">
        <f>VLOOKUP(A61,Recon!A:B,2,FALSE)</f>
        <v>21040</v>
      </c>
      <c r="C61" s="34" t="s">
        <v>3486</v>
      </c>
      <c r="D61" s="36">
        <v>44176</v>
      </c>
      <c r="E61" s="36">
        <v>44166</v>
      </c>
      <c r="F61" s="107" t="str">
        <f>B61&amp;E61</f>
        <v>2104044166</v>
      </c>
      <c r="G61" s="42">
        <v>116511</v>
      </c>
    </row>
    <row r="62" spans="1:7" x14ac:dyDescent="0.2">
      <c r="A62" s="44" t="s">
        <v>11</v>
      </c>
      <c r="B62" s="44" t="str">
        <f>VLOOKUP(A62,Recon!A:B,2,FALSE)</f>
        <v>22010</v>
      </c>
      <c r="C62" s="34" t="s">
        <v>3503</v>
      </c>
      <c r="D62" s="36">
        <v>44176</v>
      </c>
      <c r="E62" s="36">
        <v>44166</v>
      </c>
      <c r="F62" s="107" t="str">
        <f>B62&amp;E62</f>
        <v>2201044166</v>
      </c>
      <c r="G62" s="42">
        <v>157959</v>
      </c>
    </row>
    <row r="63" spans="1:7" x14ac:dyDescent="0.2">
      <c r="A63" s="44" t="s">
        <v>28</v>
      </c>
      <c r="B63" s="44" t="str">
        <f>VLOOKUP(A63,Recon!A:B,2,FALSE)</f>
        <v>30011</v>
      </c>
      <c r="C63" s="34" t="s">
        <v>3488</v>
      </c>
      <c r="D63" s="36">
        <v>44176</v>
      </c>
      <c r="E63" s="36">
        <v>44166</v>
      </c>
      <c r="F63" s="107" t="str">
        <f>B63&amp;E63</f>
        <v>3001144166</v>
      </c>
      <c r="G63" s="42">
        <v>1312941.67</v>
      </c>
    </row>
    <row r="64" spans="1:7" x14ac:dyDescent="0.2">
      <c r="A64" s="44" t="s">
        <v>32</v>
      </c>
      <c r="B64" s="44" t="str">
        <f>VLOOKUP(A64,Recon!A:B,2,FALSE)</f>
        <v>01010</v>
      </c>
      <c r="C64" s="106" t="s">
        <v>3493</v>
      </c>
      <c r="D64" s="107">
        <v>44176</v>
      </c>
      <c r="E64" s="36">
        <v>44166</v>
      </c>
      <c r="F64" s="107" t="str">
        <f>B64&amp;E64</f>
        <v>0101044166</v>
      </c>
      <c r="G64" s="111">
        <v>41861.61</v>
      </c>
    </row>
    <row r="65" spans="1:7" x14ac:dyDescent="0.2">
      <c r="A65" s="44" t="s">
        <v>33</v>
      </c>
      <c r="B65" s="44" t="str">
        <f>VLOOKUP(A65,Recon!A:B,2,FALSE)</f>
        <v>39031</v>
      </c>
      <c r="C65" s="34" t="s">
        <v>3499</v>
      </c>
      <c r="D65" s="36">
        <v>44176</v>
      </c>
      <c r="E65" s="36">
        <v>44166</v>
      </c>
      <c r="F65" s="107" t="str">
        <f>B65&amp;E65</f>
        <v>3903144166</v>
      </c>
      <c r="G65" s="42">
        <v>309662.06</v>
      </c>
    </row>
    <row r="66" spans="1:7" x14ac:dyDescent="0.2">
      <c r="A66" s="44" t="s">
        <v>37</v>
      </c>
      <c r="B66" s="44" t="str">
        <f>VLOOKUP(A66,Recon!A:B,2,FALSE)</f>
        <v>64093</v>
      </c>
      <c r="C66" s="34" t="s">
        <v>3504</v>
      </c>
      <c r="D66" s="36">
        <v>44176</v>
      </c>
      <c r="E66" s="36">
        <v>44166</v>
      </c>
      <c r="F66" s="107" t="str">
        <f>B66&amp;E66</f>
        <v>6409344166</v>
      </c>
      <c r="G66" s="42">
        <v>6594</v>
      </c>
    </row>
    <row r="67" spans="1:7" x14ac:dyDescent="0.2">
      <c r="A67" s="44" t="s">
        <v>38</v>
      </c>
      <c r="B67" s="44" t="str">
        <f>VLOOKUP(A67,Recon!A:B,2,FALSE)</f>
        <v>64103</v>
      </c>
      <c r="C67" s="106" t="s">
        <v>3492</v>
      </c>
      <c r="D67" s="107">
        <v>44176</v>
      </c>
      <c r="E67" s="36">
        <v>44166</v>
      </c>
      <c r="F67" s="107" t="str">
        <f>B67&amp;E67</f>
        <v>6410344166</v>
      </c>
      <c r="G67" s="111">
        <v>74714.75</v>
      </c>
    </row>
    <row r="68" spans="1:7" x14ac:dyDescent="0.2">
      <c r="A68" s="44" t="s">
        <v>43</v>
      </c>
      <c r="B68" s="44" t="str">
        <f>VLOOKUP(A68,Recon!A:B,2,FALSE)</f>
        <v>51020</v>
      </c>
      <c r="C68" s="34" t="s">
        <v>3508</v>
      </c>
      <c r="D68" s="36">
        <v>44176</v>
      </c>
      <c r="E68" s="36">
        <v>44166</v>
      </c>
      <c r="F68" s="107" t="str">
        <f>B68&amp;E68</f>
        <v>5102044166</v>
      </c>
      <c r="G68" s="42">
        <v>181913.91</v>
      </c>
    </row>
    <row r="69" spans="1:7" x14ac:dyDescent="0.2">
      <c r="A69" s="44" t="s">
        <v>46</v>
      </c>
      <c r="B69" s="44" t="str">
        <f>VLOOKUP(A69,Recon!A:B,2,FALSE)</f>
        <v>64143</v>
      </c>
      <c r="C69" s="34" t="s">
        <v>3509</v>
      </c>
      <c r="D69" s="36">
        <v>44176</v>
      </c>
      <c r="E69" s="36">
        <v>44166</v>
      </c>
      <c r="F69" s="107" t="str">
        <f>B69&amp;E69</f>
        <v>6414344166</v>
      </c>
      <c r="G69" s="42">
        <v>93810.44</v>
      </c>
    </row>
    <row r="70" spans="1:7" x14ac:dyDescent="0.2">
      <c r="A70" s="44" t="s">
        <v>46</v>
      </c>
      <c r="B70" s="44" t="str">
        <f>VLOOKUP(A70,Recon!A:B,2,FALSE)</f>
        <v>64143</v>
      </c>
      <c r="C70" s="106" t="s">
        <v>3509</v>
      </c>
      <c r="D70" s="107">
        <v>44176</v>
      </c>
      <c r="E70" s="36">
        <v>44166</v>
      </c>
      <c r="F70" s="107" t="str">
        <f>B70&amp;E70</f>
        <v>6414344166</v>
      </c>
      <c r="G70" s="111">
        <v>125771.31</v>
      </c>
    </row>
    <row r="71" spans="1:7" x14ac:dyDescent="0.2">
      <c r="A71" s="44" t="s">
        <v>50</v>
      </c>
      <c r="B71" s="44" t="str">
        <f>VLOOKUP(A71,Recon!A:B,2,FALSE)</f>
        <v>64163</v>
      </c>
      <c r="C71" s="34" t="s">
        <v>3505</v>
      </c>
      <c r="D71" s="36">
        <v>44176</v>
      </c>
      <c r="E71" s="36">
        <v>44166</v>
      </c>
      <c r="F71" s="107" t="str">
        <f>B71&amp;E71</f>
        <v>6416344166</v>
      </c>
      <c r="G71" s="42">
        <v>85214.54</v>
      </c>
    </row>
    <row r="72" spans="1:7" x14ac:dyDescent="0.2">
      <c r="A72" s="44" t="s">
        <v>1439</v>
      </c>
      <c r="B72" s="44" t="str">
        <f>VLOOKUP(A72,Recon!A:B,2,FALSE)</f>
        <v>59010</v>
      </c>
      <c r="C72" s="106" t="s">
        <v>3489</v>
      </c>
      <c r="D72" s="107">
        <v>44176</v>
      </c>
      <c r="E72" s="36">
        <v>44166</v>
      </c>
      <c r="F72" s="107" t="str">
        <f>B72&amp;E72</f>
        <v>5901044166</v>
      </c>
      <c r="G72" s="111">
        <v>32772.400000000001</v>
      </c>
    </row>
    <row r="73" spans="1:7" x14ac:dyDescent="0.2">
      <c r="A73" s="44" t="s">
        <v>1439</v>
      </c>
      <c r="B73" s="44" t="str">
        <f>VLOOKUP(A73,Recon!A:B,2,FALSE)</f>
        <v>59010</v>
      </c>
      <c r="C73" s="34" t="s">
        <v>3489</v>
      </c>
      <c r="D73" s="36">
        <v>44176</v>
      </c>
      <c r="E73" s="36">
        <v>44166</v>
      </c>
      <c r="F73" s="107" t="str">
        <f>B73&amp;E73</f>
        <v>5901044166</v>
      </c>
      <c r="G73" s="42">
        <v>55475.12</v>
      </c>
    </row>
    <row r="74" spans="1:7" x14ac:dyDescent="0.2">
      <c r="A74" s="44" t="s">
        <v>55</v>
      </c>
      <c r="B74" s="44" t="str">
        <f>VLOOKUP(A74,Recon!A:B,2,FALSE)</f>
        <v>38010</v>
      </c>
      <c r="C74" s="106" t="s">
        <v>3477</v>
      </c>
      <c r="D74" s="107">
        <v>44176</v>
      </c>
      <c r="E74" s="36">
        <v>44166</v>
      </c>
      <c r="F74" s="107" t="str">
        <f>B74&amp;E74</f>
        <v>3801044166</v>
      </c>
      <c r="G74" s="42">
        <v>68763.63</v>
      </c>
    </row>
    <row r="75" spans="1:7" x14ac:dyDescent="0.2">
      <c r="A75" s="44" t="s">
        <v>59</v>
      </c>
      <c r="B75" s="44" t="str">
        <f>VLOOKUP(A75,Recon!A:B,2,FALSE)</f>
        <v>62040</v>
      </c>
      <c r="C75" s="106" t="s">
        <v>3490</v>
      </c>
      <c r="D75" s="107">
        <v>44176</v>
      </c>
      <c r="E75" s="36">
        <v>44166</v>
      </c>
      <c r="F75" s="107" t="str">
        <f>B75&amp;E75</f>
        <v>6204044166</v>
      </c>
      <c r="G75" s="111">
        <v>77732.960000000006</v>
      </c>
    </row>
    <row r="76" spans="1:7" x14ac:dyDescent="0.2">
      <c r="A76" s="44" t="s">
        <v>60</v>
      </c>
      <c r="B76" s="44" t="str">
        <f>VLOOKUP(A76,Recon!A:B,2,FALSE)</f>
        <v>80010</v>
      </c>
      <c r="C76" s="34" t="s">
        <v>2</v>
      </c>
      <c r="D76" s="107">
        <v>44208</v>
      </c>
      <c r="E76" s="107">
        <v>44197</v>
      </c>
      <c r="F76" s="107" t="str">
        <f>B76&amp;E76</f>
        <v>8001044197</v>
      </c>
      <c r="G76" s="42">
        <v>43631</v>
      </c>
    </row>
    <row r="77" spans="1:7" x14ac:dyDescent="0.2">
      <c r="A77" s="44" t="s">
        <v>6</v>
      </c>
      <c r="B77" s="44" t="str">
        <f>VLOOKUP(A77,Recon!A:B,2,FALSE)</f>
        <v>01020</v>
      </c>
      <c r="C77" s="34" t="s">
        <v>3048</v>
      </c>
      <c r="D77" s="107">
        <v>44216</v>
      </c>
      <c r="E77" s="107">
        <v>44197</v>
      </c>
      <c r="F77" s="107" t="str">
        <f>B77&amp;E77</f>
        <v>0102044197</v>
      </c>
      <c r="G77" s="42">
        <v>638276.93000000005</v>
      </c>
    </row>
    <row r="78" spans="1:7" x14ac:dyDescent="0.2">
      <c r="A78" s="44" t="s">
        <v>7</v>
      </c>
      <c r="B78" s="44" t="str">
        <f>VLOOKUP(A78,Recon!A:B,2,FALSE)</f>
        <v>03060</v>
      </c>
      <c r="C78" s="106" t="s">
        <v>3485</v>
      </c>
      <c r="D78" s="107">
        <v>44216</v>
      </c>
      <c r="E78" s="107">
        <v>44197</v>
      </c>
      <c r="F78" s="107" t="str">
        <f>B78&amp;E78</f>
        <v>0306044197</v>
      </c>
      <c r="G78" s="111">
        <v>1183499.8600000001</v>
      </c>
    </row>
    <row r="79" spans="1:7" x14ac:dyDescent="0.2">
      <c r="A79" s="44" t="s">
        <v>21</v>
      </c>
      <c r="B79" s="44" t="str">
        <f>VLOOKUP(A79,Recon!A:B,2,FALSE)</f>
        <v>03010</v>
      </c>
      <c r="C79" s="34" t="s">
        <v>3495</v>
      </c>
      <c r="D79" s="107">
        <v>44216</v>
      </c>
      <c r="E79" s="107">
        <v>44197</v>
      </c>
      <c r="F79" s="107" t="str">
        <f>B79&amp;E79</f>
        <v>0301044197</v>
      </c>
      <c r="G79" s="42">
        <v>80786</v>
      </c>
    </row>
    <row r="80" spans="1:7" x14ac:dyDescent="0.2">
      <c r="A80" s="44" t="s">
        <v>31</v>
      </c>
      <c r="B80" s="44" t="str">
        <f>VLOOKUP(A80,Recon!A:B,2,FALSE)</f>
        <v>03040</v>
      </c>
      <c r="C80" s="106" t="s">
        <v>3478</v>
      </c>
      <c r="D80" s="107">
        <v>44216</v>
      </c>
      <c r="E80" s="107">
        <v>44197</v>
      </c>
      <c r="F80" s="107" t="str">
        <f>B80&amp;E80</f>
        <v>0304044197</v>
      </c>
      <c r="G80" s="111">
        <v>208712.75</v>
      </c>
    </row>
    <row r="81" spans="1:7" x14ac:dyDescent="0.2">
      <c r="A81" s="44" t="s">
        <v>49</v>
      </c>
      <c r="B81" s="44" t="str">
        <f>VLOOKUP(A81,Recon!A:B,2,FALSE)</f>
        <v>03020</v>
      </c>
      <c r="C81" s="106" t="s">
        <v>3510</v>
      </c>
      <c r="D81" s="107">
        <v>44216</v>
      </c>
      <c r="E81" s="107">
        <v>44197</v>
      </c>
      <c r="F81" s="107" t="str">
        <f>B81&amp;E81</f>
        <v>0302044197</v>
      </c>
      <c r="G81" s="111">
        <v>87561.62</v>
      </c>
    </row>
    <row r="82" spans="1:7" x14ac:dyDescent="0.2">
      <c r="A82" s="44" t="s">
        <v>49</v>
      </c>
      <c r="B82" s="44" t="str">
        <f>VLOOKUP(A82,Recon!A:B,2,FALSE)</f>
        <v>03020</v>
      </c>
      <c r="C82" s="106" t="s">
        <v>3510</v>
      </c>
      <c r="D82" s="107">
        <v>44216</v>
      </c>
      <c r="E82" s="107">
        <v>44197</v>
      </c>
      <c r="F82" s="107" t="str">
        <f>B82&amp;E82</f>
        <v>0302044197</v>
      </c>
      <c r="G82" s="111">
        <v>120708.63</v>
      </c>
    </row>
    <row r="83" spans="1:7" x14ac:dyDescent="0.2">
      <c r="A83" s="44" t="s">
        <v>9</v>
      </c>
      <c r="B83" s="44" t="str">
        <f>VLOOKUP(A83,Recon!A:B,2,FALSE)</f>
        <v>07020</v>
      </c>
      <c r="C83" s="106" t="s">
        <v>3507</v>
      </c>
      <c r="D83" s="107">
        <v>44216</v>
      </c>
      <c r="E83" s="107">
        <v>44197</v>
      </c>
      <c r="F83" s="107" t="str">
        <f>B83&amp;E83</f>
        <v>0702044197</v>
      </c>
      <c r="G83" s="42">
        <v>489697.11</v>
      </c>
    </row>
    <row r="84" spans="1:7" x14ac:dyDescent="0.2">
      <c r="A84" s="44" t="s">
        <v>13</v>
      </c>
      <c r="B84" s="44" t="str">
        <f>VLOOKUP(A84,Recon!A:B,2,FALSE)</f>
        <v>03030</v>
      </c>
      <c r="C84" s="106" t="s">
        <v>3506</v>
      </c>
      <c r="D84" s="107">
        <v>44216</v>
      </c>
      <c r="E84" s="107">
        <v>44197</v>
      </c>
      <c r="F84" s="107" t="str">
        <f>B84&amp;E84</f>
        <v>0303044197</v>
      </c>
      <c r="G84" s="111">
        <v>492501.76000000001</v>
      </c>
    </row>
    <row r="85" spans="1:7" x14ac:dyDescent="0.2">
      <c r="A85" s="44" t="s">
        <v>15</v>
      </c>
      <c r="B85" s="44" t="str">
        <f>VLOOKUP(A85,Recon!A:B,2,FALSE)</f>
        <v>21050</v>
      </c>
      <c r="C85" s="34" t="s">
        <v>3487</v>
      </c>
      <c r="D85" s="107">
        <v>44216</v>
      </c>
      <c r="E85" s="107">
        <v>44197</v>
      </c>
      <c r="F85" s="107" t="str">
        <f>B85&amp;E85</f>
        <v>2105044197</v>
      </c>
      <c r="G85" s="42">
        <v>364281.78</v>
      </c>
    </row>
    <row r="86" spans="1:7" x14ac:dyDescent="0.2">
      <c r="A86" s="44" t="s">
        <v>5</v>
      </c>
      <c r="B86" s="44" t="str">
        <f>VLOOKUP(A86,Recon!A:B,2,FALSE)</f>
        <v>21080</v>
      </c>
      <c r="C86" s="34" t="s">
        <v>3511</v>
      </c>
      <c r="D86" s="107">
        <v>44216</v>
      </c>
      <c r="E86" s="107">
        <v>44197</v>
      </c>
      <c r="F86" s="107" t="str">
        <f>B86&amp;E86</f>
        <v>2108044197</v>
      </c>
      <c r="G86" s="42">
        <v>221914.7</v>
      </c>
    </row>
    <row r="87" spans="1:7" x14ac:dyDescent="0.2">
      <c r="A87" s="44" t="s">
        <v>42</v>
      </c>
      <c r="B87" s="44" t="str">
        <f>VLOOKUP(A87,Recon!A:B,2,FALSE)</f>
        <v>51010</v>
      </c>
      <c r="C87" s="106" t="s">
        <v>3500</v>
      </c>
      <c r="D87" s="107">
        <v>44216</v>
      </c>
      <c r="E87" s="107">
        <v>44197</v>
      </c>
      <c r="F87" s="107" t="str">
        <f>B87&amp;E87</f>
        <v>5101044197</v>
      </c>
      <c r="G87" s="42">
        <v>256341.97</v>
      </c>
    </row>
    <row r="88" spans="1:7" x14ac:dyDescent="0.2">
      <c r="A88" s="44" t="s">
        <v>18</v>
      </c>
      <c r="B88" s="44" t="str">
        <f>VLOOKUP(A88,Recon!A:B,2,FALSE)</f>
        <v>18010</v>
      </c>
      <c r="C88" s="34" t="s">
        <v>3479</v>
      </c>
      <c r="D88" s="107">
        <v>44216</v>
      </c>
      <c r="E88" s="107">
        <v>44197</v>
      </c>
      <c r="F88" s="107" t="str">
        <f>B88&amp;E88</f>
        <v>1801044197</v>
      </c>
      <c r="G88" s="42">
        <v>1027784</v>
      </c>
    </row>
    <row r="89" spans="1:7" x14ac:dyDescent="0.2">
      <c r="A89" s="44" t="s">
        <v>20</v>
      </c>
      <c r="B89" s="44" t="str">
        <f>VLOOKUP(A89,Recon!A:B,2,FALSE)</f>
        <v>64043</v>
      </c>
      <c r="C89" s="106" t="s">
        <v>3491</v>
      </c>
      <c r="D89" s="107">
        <v>44216</v>
      </c>
      <c r="E89" s="107">
        <v>44197</v>
      </c>
      <c r="F89" s="107" t="str">
        <f>B89&amp;E89</f>
        <v>6404344197</v>
      </c>
      <c r="G89" s="42">
        <v>132417.47</v>
      </c>
    </row>
    <row r="90" spans="1:7" x14ac:dyDescent="0.2">
      <c r="A90" s="44" t="s">
        <v>22</v>
      </c>
      <c r="B90" s="44" t="str">
        <f>VLOOKUP(A90,Recon!A:B,2,FALSE)</f>
        <v>21090</v>
      </c>
      <c r="C90" s="34" t="s">
        <v>3512</v>
      </c>
      <c r="D90" s="107">
        <v>44216</v>
      </c>
      <c r="E90" s="107">
        <v>44197</v>
      </c>
      <c r="F90" s="107" t="str">
        <f>B90&amp;E90</f>
        <v>2109044197</v>
      </c>
      <c r="G90" s="42">
        <v>351393</v>
      </c>
    </row>
    <row r="91" spans="1:7" x14ac:dyDescent="0.2">
      <c r="A91" s="44" t="s">
        <v>65</v>
      </c>
      <c r="B91" s="44" t="str">
        <f>VLOOKUP(A91,Recon!A:B,2,FALSE)</f>
        <v>35030</v>
      </c>
      <c r="C91" s="34" t="s">
        <v>3513</v>
      </c>
      <c r="D91" s="107">
        <v>44216</v>
      </c>
      <c r="E91" s="107">
        <v>44197</v>
      </c>
      <c r="F91" s="107" t="str">
        <f>B91&amp;E91</f>
        <v>3503044197</v>
      </c>
      <c r="G91" s="42">
        <v>8686.7900000000009</v>
      </c>
    </row>
    <row r="92" spans="1:7" x14ac:dyDescent="0.2">
      <c r="A92" s="44" t="s">
        <v>11</v>
      </c>
      <c r="B92" s="44" t="str">
        <f>VLOOKUP(A92,Recon!A:B,2,FALSE)</f>
        <v>22010</v>
      </c>
      <c r="C92" s="34" t="s">
        <v>3503</v>
      </c>
      <c r="D92" s="107">
        <v>44216</v>
      </c>
      <c r="E92" s="107">
        <v>44197</v>
      </c>
      <c r="F92" s="107" t="str">
        <f>B92&amp;E92</f>
        <v>2201044197</v>
      </c>
      <c r="G92" s="42">
        <v>130383</v>
      </c>
    </row>
    <row r="93" spans="1:7" x14ac:dyDescent="0.2">
      <c r="A93" s="44" t="s">
        <v>28</v>
      </c>
      <c r="B93" s="44" t="str">
        <f>VLOOKUP(A93,Recon!A:B,2,FALSE)</f>
        <v>30011</v>
      </c>
      <c r="C93" s="34" t="s">
        <v>3488</v>
      </c>
      <c r="D93" s="107">
        <v>44216</v>
      </c>
      <c r="E93" s="107">
        <v>44197</v>
      </c>
      <c r="F93" s="107" t="str">
        <f>B93&amp;E93</f>
        <v>3001144197</v>
      </c>
      <c r="G93" s="42">
        <v>1353658.95</v>
      </c>
    </row>
    <row r="94" spans="1:7" x14ac:dyDescent="0.2">
      <c r="A94" s="44" t="s">
        <v>32</v>
      </c>
      <c r="B94" s="44" t="str">
        <f>VLOOKUP(A94,Recon!A:B,2,FALSE)</f>
        <v>01010</v>
      </c>
      <c r="C94" s="106" t="s">
        <v>3493</v>
      </c>
      <c r="D94" s="107">
        <v>44216</v>
      </c>
      <c r="E94" s="107">
        <v>44197</v>
      </c>
      <c r="F94" s="107" t="str">
        <f>B94&amp;E94</f>
        <v>0101044197</v>
      </c>
      <c r="G94" s="111">
        <v>22355.68</v>
      </c>
    </row>
    <row r="95" spans="1:7" x14ac:dyDescent="0.2">
      <c r="A95" s="44" t="s">
        <v>32</v>
      </c>
      <c r="B95" s="44" t="str">
        <f>VLOOKUP(A95,Recon!A:B,2,FALSE)</f>
        <v>01010</v>
      </c>
      <c r="C95" s="34" t="s">
        <v>3493</v>
      </c>
      <c r="D95" s="107">
        <v>44216</v>
      </c>
      <c r="E95" s="107">
        <v>44197</v>
      </c>
      <c r="F95" s="107" t="str">
        <f>B95&amp;E95</f>
        <v>0101044197</v>
      </c>
      <c r="G95" s="42">
        <v>144883.94</v>
      </c>
    </row>
    <row r="96" spans="1:7" x14ac:dyDescent="0.2">
      <c r="A96" s="44" t="s">
        <v>33</v>
      </c>
      <c r="B96" s="44" t="str">
        <f>VLOOKUP(A96,Recon!A:B,2,FALSE)</f>
        <v>39031</v>
      </c>
      <c r="C96" s="34" t="s">
        <v>3499</v>
      </c>
      <c r="D96" s="107">
        <v>44216</v>
      </c>
      <c r="E96" s="107">
        <v>44197</v>
      </c>
      <c r="F96" s="107" t="str">
        <f>B96&amp;E96</f>
        <v>3903144197</v>
      </c>
      <c r="G96" s="42">
        <v>296849.15999999997</v>
      </c>
    </row>
    <row r="97" spans="1:7" x14ac:dyDescent="0.2">
      <c r="A97" s="44" t="s">
        <v>23</v>
      </c>
      <c r="B97" s="44" t="str">
        <f>VLOOKUP(A97,Recon!A:B,2,FALSE)</f>
        <v>44020</v>
      </c>
      <c r="C97" s="34" t="s">
        <v>3514</v>
      </c>
      <c r="D97" s="107">
        <v>44216</v>
      </c>
      <c r="E97" s="107">
        <v>44197</v>
      </c>
      <c r="F97" s="107" t="str">
        <f>B97&amp;E97</f>
        <v>4402044197</v>
      </c>
      <c r="G97" s="42">
        <v>196686.04</v>
      </c>
    </row>
    <row r="98" spans="1:7" x14ac:dyDescent="0.2">
      <c r="A98" s="44" t="s">
        <v>37</v>
      </c>
      <c r="B98" s="44" t="str">
        <f>VLOOKUP(A98,Recon!A:B,2,FALSE)</f>
        <v>64093</v>
      </c>
      <c r="C98" s="34" t="s">
        <v>3504</v>
      </c>
      <c r="D98" s="107">
        <v>44216</v>
      </c>
      <c r="E98" s="107">
        <v>44197</v>
      </c>
      <c r="F98" s="107" t="str">
        <f>B98&amp;E98</f>
        <v>6409344197</v>
      </c>
      <c r="G98" s="42">
        <v>15099</v>
      </c>
    </row>
    <row r="99" spans="1:7" x14ac:dyDescent="0.2">
      <c r="A99" s="44" t="s">
        <v>38</v>
      </c>
      <c r="B99" s="44" t="str">
        <f>VLOOKUP(A99,Recon!A:B,2,FALSE)</f>
        <v>64103</v>
      </c>
      <c r="C99" s="34" t="s">
        <v>3492</v>
      </c>
      <c r="D99" s="107">
        <v>44216</v>
      </c>
      <c r="E99" s="107">
        <v>44197</v>
      </c>
      <c r="F99" s="107" t="str">
        <f>B99&amp;E99</f>
        <v>6410344197</v>
      </c>
      <c r="G99" s="42">
        <v>75017.94</v>
      </c>
    </row>
    <row r="100" spans="1:7" x14ac:dyDescent="0.2">
      <c r="A100" s="44" t="s">
        <v>43</v>
      </c>
      <c r="B100" s="44" t="str">
        <f>VLOOKUP(A100,Recon!A:B,2,FALSE)</f>
        <v>51020</v>
      </c>
      <c r="C100" s="34" t="s">
        <v>3508</v>
      </c>
      <c r="D100" s="107">
        <v>44216</v>
      </c>
      <c r="E100" s="107">
        <v>44197</v>
      </c>
      <c r="F100" s="107" t="str">
        <f>B100&amp;E100</f>
        <v>5102044197</v>
      </c>
      <c r="G100" s="42">
        <v>417852.68</v>
      </c>
    </row>
    <row r="101" spans="1:7" x14ac:dyDescent="0.2">
      <c r="A101" s="44" t="s">
        <v>43</v>
      </c>
      <c r="B101" s="44" t="str">
        <f>VLOOKUP(A101,Recon!A:B,2,FALSE)</f>
        <v>51020</v>
      </c>
      <c r="C101" s="34" t="s">
        <v>3508</v>
      </c>
      <c r="D101" s="107">
        <v>44216</v>
      </c>
      <c r="E101" s="107">
        <v>44197</v>
      </c>
      <c r="F101" s="107" t="str">
        <f>B101&amp;E101</f>
        <v>5102044197</v>
      </c>
      <c r="G101" s="42">
        <v>139449.4</v>
      </c>
    </row>
    <row r="102" spans="1:7" x14ac:dyDescent="0.2">
      <c r="A102" s="44" t="s">
        <v>46</v>
      </c>
      <c r="B102" s="44" t="str">
        <f>VLOOKUP(A102,Recon!A:B,2,FALSE)</f>
        <v>64143</v>
      </c>
      <c r="C102" s="106" t="s">
        <v>3509</v>
      </c>
      <c r="D102" s="107">
        <v>44216</v>
      </c>
      <c r="E102" s="107">
        <v>44197</v>
      </c>
      <c r="F102" s="107" t="str">
        <f>B102&amp;E102</f>
        <v>6414344197</v>
      </c>
      <c r="G102" s="111">
        <v>193345.92000000001</v>
      </c>
    </row>
    <row r="103" spans="1:7" x14ac:dyDescent="0.2">
      <c r="A103" s="44" t="s">
        <v>1439</v>
      </c>
      <c r="B103" s="44" t="str">
        <f>VLOOKUP(A103,Recon!A:B,2,FALSE)</f>
        <v>59010</v>
      </c>
      <c r="C103" s="106" t="s">
        <v>3489</v>
      </c>
      <c r="D103" s="107">
        <v>44216</v>
      </c>
      <c r="E103" s="107">
        <v>44197</v>
      </c>
      <c r="F103" s="107" t="str">
        <f>B103&amp;E103</f>
        <v>5901044197</v>
      </c>
      <c r="G103" s="111">
        <v>40319</v>
      </c>
    </row>
    <row r="104" spans="1:7" x14ac:dyDescent="0.2">
      <c r="A104" s="44" t="s">
        <v>55</v>
      </c>
      <c r="B104" s="44" t="str">
        <f>VLOOKUP(A104,Recon!A:B,2,FALSE)</f>
        <v>38010</v>
      </c>
      <c r="C104" s="106" t="s">
        <v>3477</v>
      </c>
      <c r="D104" s="107">
        <v>44216</v>
      </c>
      <c r="E104" s="107">
        <v>44197</v>
      </c>
      <c r="F104" s="107" t="str">
        <f>B104&amp;E104</f>
        <v>3801044197</v>
      </c>
      <c r="G104" s="111">
        <v>39700.51</v>
      </c>
    </row>
    <row r="105" spans="1:7" x14ac:dyDescent="0.2">
      <c r="A105" s="44" t="s">
        <v>25</v>
      </c>
      <c r="B105" s="44" t="str">
        <f>VLOOKUP(A105,Recon!A:B,2,FALSE)</f>
        <v>62060</v>
      </c>
      <c r="C105" s="34" t="s">
        <v>3515</v>
      </c>
      <c r="D105" s="107">
        <v>44216</v>
      </c>
      <c r="E105" s="107">
        <v>44197</v>
      </c>
      <c r="F105" s="107" t="str">
        <f>B105&amp;E105</f>
        <v>6206044197</v>
      </c>
      <c r="G105" s="42">
        <v>987600.02</v>
      </c>
    </row>
    <row r="106" spans="1:7" x14ac:dyDescent="0.2">
      <c r="A106" s="44" t="s">
        <v>57</v>
      </c>
      <c r="B106" s="44" t="str">
        <f>VLOOKUP(A106,Recon!A:B,2,FALSE)</f>
        <v>01070</v>
      </c>
      <c r="C106" s="34" t="s">
        <v>3484</v>
      </c>
      <c r="D106" s="107">
        <v>44216</v>
      </c>
      <c r="E106" s="107">
        <v>44197</v>
      </c>
      <c r="F106" s="107" t="str">
        <f>B106&amp;E106</f>
        <v>0107044197</v>
      </c>
      <c r="G106" s="42">
        <v>175819.18</v>
      </c>
    </row>
    <row r="107" spans="1:7" x14ac:dyDescent="0.2">
      <c r="A107" s="44" t="s">
        <v>6</v>
      </c>
      <c r="B107" s="44" t="str">
        <f>VLOOKUP(A107,Recon!A:B,2,FALSE)</f>
        <v>01020</v>
      </c>
      <c r="C107" s="106" t="s">
        <v>3048</v>
      </c>
      <c r="D107" s="107">
        <v>44237</v>
      </c>
      <c r="E107" s="36">
        <v>44228</v>
      </c>
      <c r="F107" s="107" t="str">
        <f>B107&amp;E107</f>
        <v>0102044228</v>
      </c>
      <c r="G107" s="42">
        <v>556916.24</v>
      </c>
    </row>
    <row r="108" spans="1:7" x14ac:dyDescent="0.2">
      <c r="A108" s="44" t="s">
        <v>7</v>
      </c>
      <c r="B108" s="44" t="str">
        <f>VLOOKUP(A108,Recon!A:B,2,FALSE)</f>
        <v>03060</v>
      </c>
      <c r="C108" s="106" t="s">
        <v>3485</v>
      </c>
      <c r="D108" s="107">
        <v>44237</v>
      </c>
      <c r="E108" s="36">
        <v>44228</v>
      </c>
      <c r="F108" s="107" t="str">
        <f>B108&amp;E108</f>
        <v>0306044228</v>
      </c>
      <c r="G108" s="42">
        <v>802004.97</v>
      </c>
    </row>
    <row r="109" spans="1:7" x14ac:dyDescent="0.2">
      <c r="A109" s="44" t="s">
        <v>8</v>
      </c>
      <c r="B109" s="44" t="str">
        <f>VLOOKUP(A109,Recon!A:B,2,FALSE)</f>
        <v>01030</v>
      </c>
      <c r="C109" s="34" t="s">
        <v>3494</v>
      </c>
      <c r="D109" s="107">
        <v>44237</v>
      </c>
      <c r="E109" s="36">
        <v>44228</v>
      </c>
      <c r="F109" s="107" t="str">
        <f>B109&amp;E109</f>
        <v>0103044228</v>
      </c>
      <c r="G109" s="42">
        <v>81526.899999999994</v>
      </c>
    </row>
    <row r="110" spans="1:7" x14ac:dyDescent="0.2">
      <c r="A110" s="44" t="s">
        <v>8</v>
      </c>
      <c r="B110" s="44" t="str">
        <f>VLOOKUP(A110,Recon!A:B,2,FALSE)</f>
        <v>01030</v>
      </c>
      <c r="C110" s="34" t="s">
        <v>3494</v>
      </c>
      <c r="D110" s="107">
        <v>44237</v>
      </c>
      <c r="E110" s="36">
        <v>44228</v>
      </c>
      <c r="F110" s="107" t="str">
        <f>B110&amp;E110</f>
        <v>0103044228</v>
      </c>
      <c r="G110" s="42">
        <v>101632.91</v>
      </c>
    </row>
    <row r="111" spans="1:7" x14ac:dyDescent="0.2">
      <c r="A111" s="44" t="s">
        <v>10</v>
      </c>
      <c r="B111" s="44" t="str">
        <f>VLOOKUP(A111,Recon!A:B,2,FALSE)</f>
        <v>01040</v>
      </c>
      <c r="C111" s="106" t="s">
        <v>3483</v>
      </c>
      <c r="D111" s="107">
        <v>44237</v>
      </c>
      <c r="E111" s="36">
        <v>44228</v>
      </c>
      <c r="F111" s="107" t="str">
        <f>B111&amp;E111</f>
        <v>0104044228</v>
      </c>
      <c r="G111" s="42">
        <v>360874.21</v>
      </c>
    </row>
    <row r="112" spans="1:7" x14ac:dyDescent="0.2">
      <c r="A112" s="44" t="s">
        <v>21</v>
      </c>
      <c r="B112" s="44" t="str">
        <f>VLOOKUP(A112,Recon!A:B,2,FALSE)</f>
        <v>03010</v>
      </c>
      <c r="C112" s="34" t="s">
        <v>3495</v>
      </c>
      <c r="D112" s="107">
        <v>44237</v>
      </c>
      <c r="E112" s="36">
        <v>44228</v>
      </c>
      <c r="F112" s="107" t="str">
        <f>B112&amp;E112</f>
        <v>0301044228</v>
      </c>
      <c r="G112" s="42">
        <v>74612</v>
      </c>
    </row>
    <row r="113" spans="1:7" x14ac:dyDescent="0.2">
      <c r="A113" s="44" t="s">
        <v>31</v>
      </c>
      <c r="B113" s="44" t="str">
        <f>VLOOKUP(A113,Recon!A:B,2,FALSE)</f>
        <v>03040</v>
      </c>
      <c r="C113" s="106" t="s">
        <v>3478</v>
      </c>
      <c r="D113" s="107">
        <v>44237</v>
      </c>
      <c r="E113" s="36">
        <v>44228</v>
      </c>
      <c r="F113" s="107" t="str">
        <f>B113&amp;E113</f>
        <v>0304044228</v>
      </c>
      <c r="G113" s="111">
        <v>186919.63</v>
      </c>
    </row>
    <row r="114" spans="1:7" x14ac:dyDescent="0.2">
      <c r="A114" s="44" t="s">
        <v>1282</v>
      </c>
      <c r="B114" s="44" t="str">
        <f>VLOOKUP(A114,Recon!A:B,2,FALSE)</f>
        <v>49010</v>
      </c>
      <c r="C114" s="34" t="s">
        <v>3521</v>
      </c>
      <c r="D114" s="107">
        <v>44237</v>
      </c>
      <c r="E114" s="36">
        <v>44228</v>
      </c>
      <c r="F114" s="107" t="str">
        <f>B114&amp;E114</f>
        <v>4901044228</v>
      </c>
      <c r="G114" s="42">
        <v>240259.66</v>
      </c>
    </row>
    <row r="115" spans="1:7" x14ac:dyDescent="0.2">
      <c r="A115" s="44" t="s">
        <v>9</v>
      </c>
      <c r="B115" s="44" t="str">
        <f>VLOOKUP(A115,Recon!A:B,2,FALSE)</f>
        <v>07020</v>
      </c>
      <c r="C115" s="34" t="s">
        <v>3507</v>
      </c>
      <c r="D115" s="107">
        <v>44237</v>
      </c>
      <c r="E115" s="36">
        <v>44228</v>
      </c>
      <c r="F115" s="107" t="str">
        <f>B115&amp;E115</f>
        <v>0702044228</v>
      </c>
      <c r="G115" s="42">
        <v>601084.56000000006</v>
      </c>
    </row>
    <row r="116" spans="1:7" x14ac:dyDescent="0.2">
      <c r="A116" s="44" t="s">
        <v>12</v>
      </c>
      <c r="B116" s="44" t="str">
        <f>VLOOKUP(A116,Recon!A:B,2,FALSE)</f>
        <v>64203</v>
      </c>
      <c r="C116" s="34" t="s">
        <v>3480</v>
      </c>
      <c r="D116" s="107">
        <v>44237</v>
      </c>
      <c r="E116" s="36">
        <v>44228</v>
      </c>
      <c r="F116" s="107" t="str">
        <f>B116&amp;E116</f>
        <v>6420344228</v>
      </c>
      <c r="G116" s="42">
        <v>164511</v>
      </c>
    </row>
    <row r="117" spans="1:7" x14ac:dyDescent="0.2">
      <c r="A117" s="44" t="s">
        <v>12</v>
      </c>
      <c r="B117" s="44" t="str">
        <f>VLOOKUP(A117,Recon!A:B,2,FALSE)</f>
        <v>64203</v>
      </c>
      <c r="C117" s="34" t="s">
        <v>3480</v>
      </c>
      <c r="D117" s="107">
        <v>44237</v>
      </c>
      <c r="E117" s="36">
        <v>44228</v>
      </c>
      <c r="F117" s="107" t="str">
        <f>B117&amp;E117</f>
        <v>6420344228</v>
      </c>
      <c r="G117" s="42">
        <v>123374</v>
      </c>
    </row>
    <row r="118" spans="1:7" x14ac:dyDescent="0.2">
      <c r="A118" s="44" t="s">
        <v>15</v>
      </c>
      <c r="B118" s="44" t="str">
        <f>VLOOKUP(A118,Recon!A:B,2,FALSE)</f>
        <v>21050</v>
      </c>
      <c r="C118" s="34" t="s">
        <v>3487</v>
      </c>
      <c r="D118" s="107">
        <v>44237</v>
      </c>
      <c r="E118" s="36">
        <v>44228</v>
      </c>
      <c r="F118" s="107" t="str">
        <f>B118&amp;E118</f>
        <v>2105044228</v>
      </c>
      <c r="G118" s="42">
        <v>443148.62</v>
      </c>
    </row>
    <row r="119" spans="1:7" x14ac:dyDescent="0.2">
      <c r="A119" s="44" t="s">
        <v>5</v>
      </c>
      <c r="B119" s="44" t="str">
        <f>VLOOKUP(A119,Recon!A:B,2,FALSE)</f>
        <v>21080</v>
      </c>
      <c r="C119" s="106" t="s">
        <v>3511</v>
      </c>
      <c r="D119" s="107">
        <v>44237</v>
      </c>
      <c r="E119" s="36">
        <v>44228</v>
      </c>
      <c r="F119" s="107" t="str">
        <f>B119&amp;E119</f>
        <v>2108044228</v>
      </c>
      <c r="G119" s="111">
        <v>279748.21999999997</v>
      </c>
    </row>
    <row r="120" spans="1:7" x14ac:dyDescent="0.2">
      <c r="A120" s="44" t="s">
        <v>42</v>
      </c>
      <c r="B120" s="44" t="str">
        <f>VLOOKUP(A120,Recon!A:B,2,FALSE)</f>
        <v>51010</v>
      </c>
      <c r="C120" s="34" t="s">
        <v>3500</v>
      </c>
      <c r="D120" s="107">
        <v>44237</v>
      </c>
      <c r="E120" s="36">
        <v>44228</v>
      </c>
      <c r="F120" s="107" t="str">
        <f>B120&amp;E120</f>
        <v>5101044228</v>
      </c>
      <c r="G120" s="42">
        <v>380486.45</v>
      </c>
    </row>
    <row r="121" spans="1:7" x14ac:dyDescent="0.2">
      <c r="A121" s="44" t="s">
        <v>16</v>
      </c>
      <c r="B121" s="44" t="str">
        <f>VLOOKUP(A121,Recon!A:B,2,FALSE)</f>
        <v>15010</v>
      </c>
      <c r="C121" s="34" t="s">
        <v>3501</v>
      </c>
      <c r="D121" s="107">
        <v>44237</v>
      </c>
      <c r="E121" s="36">
        <v>44228</v>
      </c>
      <c r="F121" s="107" t="str">
        <f>B121&amp;E121</f>
        <v>1501044228</v>
      </c>
      <c r="G121" s="42">
        <v>103705.4</v>
      </c>
    </row>
    <row r="122" spans="1:7" x14ac:dyDescent="0.2">
      <c r="A122" s="44" t="s">
        <v>18</v>
      </c>
      <c r="B122" s="44" t="str">
        <f>VLOOKUP(A122,Recon!A:B,2,FALSE)</f>
        <v>18010</v>
      </c>
      <c r="C122" s="34" t="s">
        <v>3479</v>
      </c>
      <c r="D122" s="107">
        <v>44237</v>
      </c>
      <c r="E122" s="36">
        <v>44228</v>
      </c>
      <c r="F122" s="107" t="str">
        <f>B122&amp;E122</f>
        <v>1801044228</v>
      </c>
      <c r="G122" s="42">
        <v>816261</v>
      </c>
    </row>
    <row r="123" spans="1:7" x14ac:dyDescent="0.2">
      <c r="A123" s="44" t="s">
        <v>19</v>
      </c>
      <c r="B123" s="44" t="str">
        <f>VLOOKUP(A123,Recon!A:B,2,FALSE)</f>
        <v>19010</v>
      </c>
      <c r="C123" s="106" t="s">
        <v>3496</v>
      </c>
      <c r="D123" s="107">
        <v>44237</v>
      </c>
      <c r="E123" s="36">
        <v>44228</v>
      </c>
      <c r="F123" s="107" t="str">
        <f>B123&amp;E123</f>
        <v>1901044228</v>
      </c>
      <c r="G123" s="42">
        <v>242343.23</v>
      </c>
    </row>
    <row r="124" spans="1:7" x14ac:dyDescent="0.2">
      <c r="A124" s="44" t="s">
        <v>20</v>
      </c>
      <c r="B124" s="44" t="str">
        <f>VLOOKUP(A124,Recon!A:B,2,FALSE)</f>
        <v>64043</v>
      </c>
      <c r="C124" s="34" t="s">
        <v>3491</v>
      </c>
      <c r="D124" s="107">
        <v>44237</v>
      </c>
      <c r="E124" s="36">
        <v>44228</v>
      </c>
      <c r="F124" s="107" t="str">
        <f>B124&amp;E124</f>
        <v>6404344228</v>
      </c>
      <c r="G124" s="42">
        <v>132222.48000000001</v>
      </c>
    </row>
    <row r="125" spans="1:7" x14ac:dyDescent="0.2">
      <c r="A125" s="44" t="s">
        <v>58</v>
      </c>
      <c r="B125" s="44" t="str">
        <f>VLOOKUP(A125,Recon!A:B,2,FALSE)</f>
        <v>21030</v>
      </c>
      <c r="C125" s="34" t="s">
        <v>3502</v>
      </c>
      <c r="D125" s="107">
        <v>44237</v>
      </c>
      <c r="E125" s="36">
        <v>44228</v>
      </c>
      <c r="F125" s="107" t="str">
        <f>B125&amp;E125</f>
        <v>2103044228</v>
      </c>
      <c r="G125" s="42">
        <v>414096.86</v>
      </c>
    </row>
    <row r="126" spans="1:7" x14ac:dyDescent="0.2">
      <c r="A126" s="44" t="s">
        <v>24</v>
      </c>
      <c r="B126" s="44" t="str">
        <f>VLOOKUP(A126,Recon!A:B,2,FALSE)</f>
        <v>21040</v>
      </c>
      <c r="C126" s="106" t="s">
        <v>3486</v>
      </c>
      <c r="D126" s="107">
        <v>44237</v>
      </c>
      <c r="E126" s="36">
        <v>44228</v>
      </c>
      <c r="F126" s="107" t="str">
        <f>B126&amp;E126</f>
        <v>2104044228</v>
      </c>
      <c r="G126" s="42">
        <v>116406</v>
      </c>
    </row>
    <row r="127" spans="1:7" x14ac:dyDescent="0.2">
      <c r="A127" s="44" t="s">
        <v>24</v>
      </c>
      <c r="B127" s="44" t="str">
        <f>VLOOKUP(A127,Recon!A:B,2,FALSE)</f>
        <v>21040</v>
      </c>
      <c r="C127" s="34" t="s">
        <v>3486</v>
      </c>
      <c r="D127" s="107">
        <v>44237</v>
      </c>
      <c r="E127" s="36">
        <v>44228</v>
      </c>
      <c r="F127" s="107" t="str">
        <f>B127&amp;E127</f>
        <v>2104044228</v>
      </c>
      <c r="G127" s="42">
        <v>116409</v>
      </c>
    </row>
    <row r="128" spans="1:7" x14ac:dyDescent="0.2">
      <c r="A128" s="44" t="s">
        <v>591</v>
      </c>
      <c r="B128" s="44" t="str">
        <f>VLOOKUP(A128,Recon!A:B,2,FALSE)</f>
        <v>19205</v>
      </c>
      <c r="C128" s="106" t="s">
        <v>3517</v>
      </c>
      <c r="D128" s="107">
        <v>44237</v>
      </c>
      <c r="E128" s="36">
        <v>44228</v>
      </c>
      <c r="F128" s="107" t="str">
        <f>B128&amp;E128</f>
        <v>1920544228</v>
      </c>
      <c r="G128" s="42">
        <v>150785.66</v>
      </c>
    </row>
    <row r="129" spans="1:7" x14ac:dyDescent="0.2">
      <c r="A129" s="44" t="s">
        <v>65</v>
      </c>
      <c r="B129" s="44" t="str">
        <f>VLOOKUP(A129,Recon!A:B,2,FALSE)</f>
        <v>35030</v>
      </c>
      <c r="C129" s="34" t="s">
        <v>3513</v>
      </c>
      <c r="D129" s="107">
        <v>44237</v>
      </c>
      <c r="E129" s="36">
        <v>44228</v>
      </c>
      <c r="F129" s="107" t="str">
        <f>B129&amp;E129</f>
        <v>3503044228</v>
      </c>
      <c r="G129" s="42">
        <v>23063.16</v>
      </c>
    </row>
    <row r="130" spans="1:7" x14ac:dyDescent="0.2">
      <c r="A130" s="44" t="s">
        <v>26</v>
      </c>
      <c r="B130" s="44" t="str">
        <f>VLOOKUP(A130,Recon!A:B,2,FALSE)</f>
        <v>26011</v>
      </c>
      <c r="C130" s="106" t="s">
        <v>3497</v>
      </c>
      <c r="D130" s="107">
        <v>44237</v>
      </c>
      <c r="E130" s="36">
        <v>44228</v>
      </c>
      <c r="F130" s="107" t="str">
        <f>B130&amp;E130</f>
        <v>2601144228</v>
      </c>
      <c r="G130" s="111">
        <v>93906.77</v>
      </c>
    </row>
    <row r="131" spans="1:7" x14ac:dyDescent="0.2">
      <c r="A131" s="44" t="s">
        <v>28</v>
      </c>
      <c r="B131" s="44" t="str">
        <f>VLOOKUP(A131,Recon!A:B,2,FALSE)</f>
        <v>30011</v>
      </c>
      <c r="C131" s="106" t="s">
        <v>3488</v>
      </c>
      <c r="D131" s="107">
        <v>44237</v>
      </c>
      <c r="E131" s="36">
        <v>44228</v>
      </c>
      <c r="F131" s="107" t="str">
        <f>B131&amp;E131</f>
        <v>3001144228</v>
      </c>
      <c r="G131" s="111">
        <v>1223088.6200000001</v>
      </c>
    </row>
    <row r="132" spans="1:7" x14ac:dyDescent="0.2">
      <c r="A132" s="44" t="s">
        <v>32</v>
      </c>
      <c r="B132" s="44" t="str">
        <f>VLOOKUP(A132,Recon!A:B,2,FALSE)</f>
        <v>01010</v>
      </c>
      <c r="C132" s="34" t="s">
        <v>3493</v>
      </c>
      <c r="D132" s="107">
        <v>44237</v>
      </c>
      <c r="E132" s="36">
        <v>44228</v>
      </c>
      <c r="F132" s="107" t="str">
        <f>B132&amp;E132</f>
        <v>0101044228</v>
      </c>
      <c r="G132" s="42">
        <v>22489.97</v>
      </c>
    </row>
    <row r="133" spans="1:7" x14ac:dyDescent="0.2">
      <c r="A133" s="44" t="s">
        <v>32</v>
      </c>
      <c r="B133" s="44" t="str">
        <f>VLOOKUP(A133,Recon!A:B,2,FALSE)</f>
        <v>01010</v>
      </c>
      <c r="C133" s="106" t="s">
        <v>3493</v>
      </c>
      <c r="D133" s="107">
        <v>44237</v>
      </c>
      <c r="E133" s="36">
        <v>44228</v>
      </c>
      <c r="F133" s="107" t="str">
        <f>B133&amp;E133</f>
        <v>0101044228</v>
      </c>
      <c r="G133" s="111">
        <v>67249.73</v>
      </c>
    </row>
    <row r="134" spans="1:7" x14ac:dyDescent="0.2">
      <c r="A134" s="44" t="s">
        <v>33</v>
      </c>
      <c r="B134" s="44" t="str">
        <f>VLOOKUP(A134,Recon!A:B,2,FALSE)</f>
        <v>39031</v>
      </c>
      <c r="C134" s="34" t="s">
        <v>3499</v>
      </c>
      <c r="D134" s="107">
        <v>44237</v>
      </c>
      <c r="E134" s="36">
        <v>44228</v>
      </c>
      <c r="F134" s="107" t="str">
        <f>B134&amp;E134</f>
        <v>3903144228</v>
      </c>
      <c r="G134" s="42">
        <v>358652.78</v>
      </c>
    </row>
    <row r="135" spans="1:7" x14ac:dyDescent="0.2">
      <c r="A135" s="44" t="s">
        <v>35</v>
      </c>
      <c r="B135" s="44" t="str">
        <f>VLOOKUP(A135,Recon!A:B,2,FALSE)</f>
        <v>43010</v>
      </c>
      <c r="C135" s="34" t="s">
        <v>3520</v>
      </c>
      <c r="D135" s="107">
        <v>44237</v>
      </c>
      <c r="E135" s="36">
        <v>44228</v>
      </c>
      <c r="F135" s="107" t="str">
        <f>B135&amp;E135</f>
        <v>4301044228</v>
      </c>
      <c r="G135" s="42">
        <v>221814.59</v>
      </c>
    </row>
    <row r="136" spans="1:7" x14ac:dyDescent="0.2">
      <c r="A136" s="44" t="s">
        <v>37</v>
      </c>
      <c r="B136" s="44" t="str">
        <f>VLOOKUP(A136,Recon!A:B,2,FALSE)</f>
        <v>64093</v>
      </c>
      <c r="C136" s="34" t="s">
        <v>3504</v>
      </c>
      <c r="D136" s="107">
        <v>44237</v>
      </c>
      <c r="E136" s="36">
        <v>44228</v>
      </c>
      <c r="F136" s="107" t="str">
        <f>B136&amp;E136</f>
        <v>6409344228</v>
      </c>
      <c r="G136" s="42">
        <v>118019</v>
      </c>
    </row>
    <row r="137" spans="1:7" x14ac:dyDescent="0.2">
      <c r="A137" s="44" t="s">
        <v>36</v>
      </c>
      <c r="B137" s="44" t="str">
        <f>VLOOKUP(A137,Recon!A:B,2,FALSE)</f>
        <v>64053</v>
      </c>
      <c r="C137" s="34" t="s">
        <v>3523</v>
      </c>
      <c r="D137" s="107">
        <v>44237</v>
      </c>
      <c r="E137" s="36">
        <v>44228</v>
      </c>
      <c r="F137" s="107" t="str">
        <f>B137&amp;E137</f>
        <v>6405344228</v>
      </c>
      <c r="G137" s="42">
        <v>47444</v>
      </c>
    </row>
    <row r="138" spans="1:7" x14ac:dyDescent="0.2">
      <c r="A138" s="44" t="s">
        <v>39</v>
      </c>
      <c r="B138" s="44" t="str">
        <f>VLOOKUP(A138,Recon!A:B,2,FALSE)</f>
        <v>64123</v>
      </c>
      <c r="C138" s="34" t="s">
        <v>3524</v>
      </c>
      <c r="D138" s="107">
        <v>44237</v>
      </c>
      <c r="E138" s="36">
        <v>44228</v>
      </c>
      <c r="F138" s="107" t="str">
        <f>B138&amp;E138</f>
        <v>6412344228</v>
      </c>
      <c r="G138" s="42">
        <v>399894</v>
      </c>
    </row>
    <row r="139" spans="1:7" x14ac:dyDescent="0.2">
      <c r="A139" s="44" t="s">
        <v>41</v>
      </c>
      <c r="B139" s="44" t="str">
        <f>VLOOKUP(A139,Recon!A:B,2,FALSE)</f>
        <v>35010</v>
      </c>
      <c r="C139" s="34" t="s">
        <v>3498</v>
      </c>
      <c r="D139" s="107">
        <v>44237</v>
      </c>
      <c r="E139" s="36">
        <v>44228</v>
      </c>
      <c r="F139" s="107" t="str">
        <f>B139&amp;E139</f>
        <v>3501044228</v>
      </c>
      <c r="G139" s="42">
        <v>1300909.52</v>
      </c>
    </row>
    <row r="140" spans="1:7" x14ac:dyDescent="0.2">
      <c r="A140" s="44" t="s">
        <v>43</v>
      </c>
      <c r="B140" s="44" t="str">
        <f>VLOOKUP(A140,Recon!A:B,2,FALSE)</f>
        <v>51020</v>
      </c>
      <c r="C140" s="34" t="s">
        <v>3508</v>
      </c>
      <c r="D140" s="107">
        <v>44237</v>
      </c>
      <c r="E140" s="36">
        <v>44228</v>
      </c>
      <c r="F140" s="107" t="str">
        <f>B140&amp;E140</f>
        <v>5102044228</v>
      </c>
      <c r="G140" s="42">
        <v>144048.72</v>
      </c>
    </row>
    <row r="141" spans="1:7" x14ac:dyDescent="0.2">
      <c r="A141" s="44" t="s">
        <v>757</v>
      </c>
      <c r="B141" s="44" t="str">
        <f>VLOOKUP(A141,Recon!A:B,2,FALSE)</f>
        <v>54010</v>
      </c>
      <c r="C141" s="34" t="s">
        <v>3522</v>
      </c>
      <c r="D141" s="107">
        <v>44237</v>
      </c>
      <c r="E141" s="36">
        <v>44228</v>
      </c>
      <c r="F141" s="107" t="str">
        <f>B141&amp;E141</f>
        <v>5401044228</v>
      </c>
      <c r="G141" s="42">
        <v>455724.96</v>
      </c>
    </row>
    <row r="142" spans="1:7" x14ac:dyDescent="0.2">
      <c r="A142" s="44" t="s">
        <v>48</v>
      </c>
      <c r="B142" s="44" t="str">
        <f>VLOOKUP(A142,Recon!A:B,2,FALSE)</f>
        <v>64160</v>
      </c>
      <c r="C142" s="34" t="s">
        <v>3525</v>
      </c>
      <c r="D142" s="107">
        <v>44237</v>
      </c>
      <c r="E142" s="36">
        <v>44228</v>
      </c>
      <c r="F142" s="107" t="str">
        <f>B142&amp;E142</f>
        <v>6416044228</v>
      </c>
      <c r="G142" s="42">
        <v>554328</v>
      </c>
    </row>
    <row r="143" spans="1:7" x14ac:dyDescent="0.2">
      <c r="A143" s="44" t="s">
        <v>17</v>
      </c>
      <c r="B143" s="44" t="str">
        <f>VLOOKUP(A143,Recon!A:B,2,FALSE)</f>
        <v>16010</v>
      </c>
      <c r="C143" s="34" t="s">
        <v>3516</v>
      </c>
      <c r="D143" s="107">
        <v>44237</v>
      </c>
      <c r="E143" s="36">
        <v>44228</v>
      </c>
      <c r="F143" s="107" t="str">
        <f>B143&amp;E143</f>
        <v>1601044228</v>
      </c>
      <c r="G143" s="42">
        <v>6391751.6299999999</v>
      </c>
    </row>
    <row r="144" spans="1:7" x14ac:dyDescent="0.2">
      <c r="A144" s="44" t="s">
        <v>1439</v>
      </c>
      <c r="B144" s="44" t="str">
        <f>VLOOKUP(A144,Recon!A:B,2,FALSE)</f>
        <v>59010</v>
      </c>
      <c r="C144" s="34" t="s">
        <v>3489</v>
      </c>
      <c r="D144" s="107">
        <v>44237</v>
      </c>
      <c r="E144" s="36">
        <v>44228</v>
      </c>
      <c r="F144" s="107" t="str">
        <f>B144&amp;E144</f>
        <v>5901044228</v>
      </c>
      <c r="G144" s="42">
        <v>40308.379999999997</v>
      </c>
    </row>
    <row r="145" spans="1:7" x14ac:dyDescent="0.2">
      <c r="A145" s="44" t="s">
        <v>52</v>
      </c>
      <c r="B145" s="44" t="str">
        <f>VLOOKUP(A145,Recon!A:B,2,FALSE)</f>
        <v>35020</v>
      </c>
      <c r="C145" s="34" t="s">
        <v>3519</v>
      </c>
      <c r="D145" s="107">
        <v>44237</v>
      </c>
      <c r="E145" s="36">
        <v>44228</v>
      </c>
      <c r="F145" s="107" t="str">
        <f>B145&amp;E145</f>
        <v>3502044228</v>
      </c>
      <c r="G145" s="42">
        <v>561651.11</v>
      </c>
    </row>
    <row r="146" spans="1:7" x14ac:dyDescent="0.2">
      <c r="A146" s="44" t="s">
        <v>53</v>
      </c>
      <c r="B146" s="44" t="str">
        <f>VLOOKUP(A146,Recon!A:B,2,FALSE)</f>
        <v>64200</v>
      </c>
      <c r="C146" s="34" t="s">
        <v>3526</v>
      </c>
      <c r="D146" s="107">
        <v>44237</v>
      </c>
      <c r="E146" s="36">
        <v>44228</v>
      </c>
      <c r="F146" s="107" t="str">
        <f>B146&amp;E146</f>
        <v>6420044228</v>
      </c>
      <c r="G146" s="42">
        <v>150173.20000000001</v>
      </c>
    </row>
    <row r="147" spans="1:7" x14ac:dyDescent="0.2">
      <c r="A147" s="44" t="s">
        <v>55</v>
      </c>
      <c r="B147" s="44" t="str">
        <f>VLOOKUP(A147,Recon!A:B,2,FALSE)</f>
        <v>38010</v>
      </c>
      <c r="C147" s="34" t="s">
        <v>3477</v>
      </c>
      <c r="D147" s="107">
        <v>44237</v>
      </c>
      <c r="E147" s="36">
        <v>44228</v>
      </c>
      <c r="F147" s="107" t="str">
        <f>B147&amp;E147</f>
        <v>3801044228</v>
      </c>
      <c r="G147" s="42">
        <v>46313</v>
      </c>
    </row>
    <row r="148" spans="1:7" x14ac:dyDescent="0.2">
      <c r="A148" s="44" t="s">
        <v>59</v>
      </c>
      <c r="B148" s="44" t="str">
        <f>VLOOKUP(A148,Recon!A:B,2,FALSE)</f>
        <v>62040</v>
      </c>
      <c r="C148" s="34" t="s">
        <v>3490</v>
      </c>
      <c r="D148" s="107">
        <v>44237</v>
      </c>
      <c r="E148" s="36">
        <v>44228</v>
      </c>
      <c r="F148" s="107" t="str">
        <f>B148&amp;E148</f>
        <v>6204044228</v>
      </c>
      <c r="G148" s="42">
        <v>162645.82999999999</v>
      </c>
    </row>
    <row r="149" spans="1:7" x14ac:dyDescent="0.2">
      <c r="A149" s="44" t="s">
        <v>56</v>
      </c>
      <c r="B149" s="44" t="str">
        <f>VLOOKUP(A149,Recon!A:B,2,FALSE)</f>
        <v>21490</v>
      </c>
      <c r="C149" s="34" t="s">
        <v>3518</v>
      </c>
      <c r="D149" s="107">
        <v>44237</v>
      </c>
      <c r="E149" s="36">
        <v>44228</v>
      </c>
      <c r="F149" s="107" t="str">
        <f>B149&amp;E149</f>
        <v>2149044228</v>
      </c>
      <c r="G149" s="42">
        <v>413985.05</v>
      </c>
    </row>
    <row r="150" spans="1:7" x14ac:dyDescent="0.2">
      <c r="A150" s="44" t="s">
        <v>57</v>
      </c>
      <c r="B150" s="44" t="str">
        <f>VLOOKUP(A150,Recon!A:B,2,FALSE)</f>
        <v>01070</v>
      </c>
      <c r="C150" s="106" t="s">
        <v>3484</v>
      </c>
      <c r="D150" s="107">
        <v>44237</v>
      </c>
      <c r="E150" s="36">
        <v>44228</v>
      </c>
      <c r="F150" s="107" t="str">
        <f>B150&amp;E150</f>
        <v>0107044228</v>
      </c>
      <c r="G150" s="111">
        <v>136526.04999999999</v>
      </c>
    </row>
    <row r="151" spans="1:7" x14ac:dyDescent="0.2">
      <c r="A151" s="44" t="s">
        <v>6</v>
      </c>
      <c r="B151" s="44" t="str">
        <f>VLOOKUP(A151,Recon!A:B,2,FALSE)</f>
        <v>01020</v>
      </c>
      <c r="C151" s="34" t="s">
        <v>3048</v>
      </c>
      <c r="D151" s="107">
        <v>44270</v>
      </c>
      <c r="E151" s="36">
        <v>44256</v>
      </c>
      <c r="F151" s="107" t="str">
        <f>B151&amp;E151</f>
        <v>0102044256</v>
      </c>
      <c r="G151" s="42">
        <v>553151.43999999994</v>
      </c>
    </row>
    <row r="152" spans="1:7" x14ac:dyDescent="0.2">
      <c r="A152" s="44" t="s">
        <v>7</v>
      </c>
      <c r="B152" s="44" t="str">
        <f>VLOOKUP(A152,Recon!A:B,2,FALSE)</f>
        <v>03060</v>
      </c>
      <c r="C152" s="34" t="s">
        <v>3485</v>
      </c>
      <c r="D152" s="107">
        <v>44270</v>
      </c>
      <c r="E152" s="36">
        <v>44256</v>
      </c>
      <c r="F152" s="107" t="str">
        <f>B152&amp;E152</f>
        <v>0306044256</v>
      </c>
      <c r="G152" s="42">
        <v>687338.23</v>
      </c>
    </row>
    <row r="153" spans="1:7" x14ac:dyDescent="0.2">
      <c r="A153" s="44" t="s">
        <v>8</v>
      </c>
      <c r="B153" s="44" t="str">
        <f>VLOOKUP(A153,Recon!A:B,2,FALSE)</f>
        <v>01030</v>
      </c>
      <c r="C153" s="34" t="s">
        <v>3494</v>
      </c>
      <c r="D153" s="107">
        <v>44270</v>
      </c>
      <c r="E153" s="36">
        <v>44256</v>
      </c>
      <c r="F153" s="107" t="str">
        <f>B153&amp;E153</f>
        <v>0103044256</v>
      </c>
      <c r="G153" s="42">
        <v>90318.27</v>
      </c>
    </row>
    <row r="154" spans="1:7" x14ac:dyDescent="0.2">
      <c r="A154" s="44" t="s">
        <v>10</v>
      </c>
      <c r="B154" s="44" t="str">
        <f>VLOOKUP(A154,Recon!A:B,2,FALSE)</f>
        <v>01040</v>
      </c>
      <c r="C154" s="34" t="s">
        <v>3483</v>
      </c>
      <c r="D154" s="107">
        <v>44270</v>
      </c>
      <c r="E154" s="36">
        <v>44256</v>
      </c>
      <c r="F154" s="107" t="str">
        <f>B154&amp;E154</f>
        <v>0104044256</v>
      </c>
      <c r="G154" s="42">
        <v>223231.32</v>
      </c>
    </row>
    <row r="155" spans="1:7" x14ac:dyDescent="0.2">
      <c r="A155" s="44" t="s">
        <v>21</v>
      </c>
      <c r="B155" s="44" t="str">
        <f>VLOOKUP(A155,Recon!A:B,2,FALSE)</f>
        <v>03010</v>
      </c>
      <c r="C155" s="34" t="s">
        <v>3495</v>
      </c>
      <c r="D155" s="107">
        <v>44270</v>
      </c>
      <c r="E155" s="36">
        <v>44256</v>
      </c>
      <c r="F155" s="107" t="str">
        <f>B155&amp;E155</f>
        <v>0301044256</v>
      </c>
      <c r="G155" s="42">
        <v>54117</v>
      </c>
    </row>
    <row r="156" spans="1:7" x14ac:dyDescent="0.2">
      <c r="A156" s="44" t="s">
        <v>31</v>
      </c>
      <c r="B156" s="44" t="str">
        <f>VLOOKUP(A156,Recon!A:B,2,FALSE)</f>
        <v>03040</v>
      </c>
      <c r="C156" s="34" t="s">
        <v>3478</v>
      </c>
      <c r="D156" s="107">
        <v>44270</v>
      </c>
      <c r="E156" s="36">
        <v>44256</v>
      </c>
      <c r="F156" s="107" t="str">
        <f>B156&amp;E156</f>
        <v>0304044256</v>
      </c>
      <c r="G156" s="42">
        <v>193009.48</v>
      </c>
    </row>
    <row r="157" spans="1:7" x14ac:dyDescent="0.2">
      <c r="A157" s="44" t="s">
        <v>9</v>
      </c>
      <c r="B157" s="44" t="str">
        <f>VLOOKUP(A157,Recon!A:B,2,FALSE)</f>
        <v>07020</v>
      </c>
      <c r="C157" s="34" t="s">
        <v>3507</v>
      </c>
      <c r="D157" s="107">
        <v>44270</v>
      </c>
      <c r="E157" s="36">
        <v>44256</v>
      </c>
      <c r="F157" s="107" t="str">
        <f>B157&amp;E157</f>
        <v>0702044256</v>
      </c>
      <c r="G157" s="42">
        <v>1147300.03</v>
      </c>
    </row>
    <row r="158" spans="1:7" x14ac:dyDescent="0.2">
      <c r="A158" s="44" t="s">
        <v>12</v>
      </c>
      <c r="B158" s="44" t="str">
        <f>VLOOKUP(A158,Recon!A:B,2,FALSE)</f>
        <v>64203</v>
      </c>
      <c r="C158" s="34" t="s">
        <v>3480</v>
      </c>
      <c r="D158" s="107">
        <v>44270</v>
      </c>
      <c r="E158" s="36">
        <v>44256</v>
      </c>
      <c r="F158" s="107" t="str">
        <f>B158&amp;E158</f>
        <v>6420344256</v>
      </c>
      <c r="G158" s="42">
        <v>125316</v>
      </c>
    </row>
    <row r="159" spans="1:7" x14ac:dyDescent="0.2">
      <c r="A159" s="44" t="s">
        <v>60</v>
      </c>
      <c r="B159" s="44" t="str">
        <f>VLOOKUP(A159,Recon!A:B,2,FALSE)</f>
        <v>80010</v>
      </c>
      <c r="C159" s="34" t="s">
        <v>2</v>
      </c>
      <c r="D159" s="107">
        <v>44270</v>
      </c>
      <c r="E159" s="36">
        <v>44256</v>
      </c>
      <c r="F159" s="107" t="str">
        <f>B159&amp;E159</f>
        <v>8001044256</v>
      </c>
      <c r="G159" s="42">
        <v>563726</v>
      </c>
    </row>
    <row r="160" spans="1:7" x14ac:dyDescent="0.2">
      <c r="A160" s="44" t="s">
        <v>13</v>
      </c>
      <c r="B160" s="44" t="str">
        <f>VLOOKUP(A160,Recon!A:B,2,FALSE)</f>
        <v>03030</v>
      </c>
      <c r="C160" s="34" t="s">
        <v>3506</v>
      </c>
      <c r="D160" s="107">
        <v>44270</v>
      </c>
      <c r="E160" s="36">
        <v>44256</v>
      </c>
      <c r="F160" s="107" t="str">
        <f>B160&amp;E160</f>
        <v>0303044256</v>
      </c>
      <c r="G160" s="42">
        <v>544318.14</v>
      </c>
    </row>
    <row r="161" spans="1:7" x14ac:dyDescent="0.2">
      <c r="A161" s="44" t="s">
        <v>3336</v>
      </c>
      <c r="B161" s="44" t="str">
        <f>VLOOKUP(A161,Recon!A:B,2,FALSE)</f>
        <v>64233</v>
      </c>
      <c r="C161" s="34" t="s">
        <v>3335</v>
      </c>
      <c r="D161" s="107">
        <v>44270</v>
      </c>
      <c r="E161" s="36">
        <v>44256</v>
      </c>
      <c r="F161" s="107" t="str">
        <f>B161&amp;E161</f>
        <v>6423344256</v>
      </c>
      <c r="G161" s="42">
        <v>59846.02</v>
      </c>
    </row>
    <row r="162" spans="1:7" x14ac:dyDescent="0.2">
      <c r="A162" s="44" t="s">
        <v>15</v>
      </c>
      <c r="B162" s="44" t="str">
        <f>VLOOKUP(A162,Recon!A:B,2,FALSE)</f>
        <v>21050</v>
      </c>
      <c r="C162" s="34" t="s">
        <v>3487</v>
      </c>
      <c r="D162" s="107">
        <v>44270</v>
      </c>
      <c r="E162" s="36">
        <v>44256</v>
      </c>
      <c r="F162" s="107" t="str">
        <f>B162&amp;E162</f>
        <v>2105044256</v>
      </c>
      <c r="G162" s="42">
        <v>493058</v>
      </c>
    </row>
    <row r="163" spans="1:7" x14ac:dyDescent="0.2">
      <c r="A163" s="44" t="s">
        <v>5</v>
      </c>
      <c r="B163" s="44" t="str">
        <f>VLOOKUP(A163,Recon!A:B,2,FALSE)</f>
        <v>21080</v>
      </c>
      <c r="C163" s="34" t="s">
        <v>3511</v>
      </c>
      <c r="D163" s="107">
        <v>44270</v>
      </c>
      <c r="E163" s="36">
        <v>44256</v>
      </c>
      <c r="F163" s="107" t="str">
        <f>B163&amp;E163</f>
        <v>2108044256</v>
      </c>
      <c r="G163" s="42">
        <v>565779.24</v>
      </c>
    </row>
    <row r="164" spans="1:7" x14ac:dyDescent="0.2">
      <c r="A164" s="44" t="s">
        <v>42</v>
      </c>
      <c r="B164" s="44" t="str">
        <f>VLOOKUP(A164,Recon!A:B,2,FALSE)</f>
        <v>51010</v>
      </c>
      <c r="C164" s="34" t="s">
        <v>3500</v>
      </c>
      <c r="D164" s="107">
        <v>44270</v>
      </c>
      <c r="E164" s="36">
        <v>44256</v>
      </c>
      <c r="F164" s="107" t="str">
        <f>B164&amp;E164</f>
        <v>5101044256</v>
      </c>
      <c r="G164" s="42">
        <v>251432.57</v>
      </c>
    </row>
    <row r="165" spans="1:7" x14ac:dyDescent="0.2">
      <c r="A165" s="44" t="s">
        <v>16</v>
      </c>
      <c r="B165" s="44" t="str">
        <f>VLOOKUP(A165,Recon!A:B,2,FALSE)</f>
        <v>15010</v>
      </c>
      <c r="C165" s="34" t="s">
        <v>3501</v>
      </c>
      <c r="D165" s="107">
        <v>44270</v>
      </c>
      <c r="E165" s="36">
        <v>44256</v>
      </c>
      <c r="F165" s="107" t="str">
        <f>B165&amp;E165</f>
        <v>1501044256</v>
      </c>
      <c r="G165" s="42">
        <v>64044.52</v>
      </c>
    </row>
    <row r="166" spans="1:7" x14ac:dyDescent="0.2">
      <c r="A166" s="44" t="s">
        <v>18</v>
      </c>
      <c r="B166" s="44" t="str">
        <f>VLOOKUP(A166,Recon!A:B,2,FALSE)</f>
        <v>18010</v>
      </c>
      <c r="C166" s="34" t="s">
        <v>3479</v>
      </c>
      <c r="D166" s="107">
        <v>44270</v>
      </c>
      <c r="E166" s="36">
        <v>44256</v>
      </c>
      <c r="F166" s="107" t="str">
        <f>B166&amp;E166</f>
        <v>1801044256</v>
      </c>
      <c r="G166" s="42">
        <v>829656</v>
      </c>
    </row>
    <row r="167" spans="1:7" x14ac:dyDescent="0.2">
      <c r="A167" s="44" t="s">
        <v>19</v>
      </c>
      <c r="B167" s="44" t="str">
        <f>VLOOKUP(A167,Recon!A:B,2,FALSE)</f>
        <v>19010</v>
      </c>
      <c r="C167" s="34" t="s">
        <v>3496</v>
      </c>
      <c r="D167" s="107">
        <v>44270</v>
      </c>
      <c r="E167" s="36">
        <v>44256</v>
      </c>
      <c r="F167" s="107" t="str">
        <f>B167&amp;E167</f>
        <v>1901044256</v>
      </c>
      <c r="G167" s="42">
        <v>164725.43</v>
      </c>
    </row>
    <row r="168" spans="1:7" x14ac:dyDescent="0.2">
      <c r="A168" s="44" t="s">
        <v>20</v>
      </c>
      <c r="B168" s="44" t="str">
        <f>VLOOKUP(A168,Recon!A:B,2,FALSE)</f>
        <v>64043</v>
      </c>
      <c r="C168" s="34" t="s">
        <v>3491</v>
      </c>
      <c r="D168" s="107">
        <v>44270</v>
      </c>
      <c r="E168" s="36">
        <v>44256</v>
      </c>
      <c r="F168" s="107" t="str">
        <f>B168&amp;E168</f>
        <v>6404344256</v>
      </c>
      <c r="G168" s="42">
        <v>133193.16</v>
      </c>
    </row>
    <row r="169" spans="1:7" x14ac:dyDescent="0.2">
      <c r="A169" s="44" t="s">
        <v>22</v>
      </c>
      <c r="B169" s="44" t="str">
        <f>VLOOKUP(A169,Recon!A:B,2,FALSE)</f>
        <v>21090</v>
      </c>
      <c r="C169" s="34" t="s">
        <v>3512</v>
      </c>
      <c r="D169" s="107">
        <v>44270</v>
      </c>
      <c r="E169" s="36">
        <v>44256</v>
      </c>
      <c r="F169" s="107" t="str">
        <f>B169&amp;E169</f>
        <v>2109044256</v>
      </c>
      <c r="G169" s="42">
        <v>830828</v>
      </c>
    </row>
    <row r="170" spans="1:7" x14ac:dyDescent="0.2">
      <c r="A170" s="44" t="s">
        <v>27</v>
      </c>
      <c r="B170" s="44" t="str">
        <f>VLOOKUP(A170,Recon!A:B,2,FALSE)</f>
        <v>21020</v>
      </c>
      <c r="C170" s="34" t="s">
        <v>3527</v>
      </c>
      <c r="D170" s="107">
        <v>44270</v>
      </c>
      <c r="E170" s="36">
        <v>44256</v>
      </c>
      <c r="F170" s="107" t="str">
        <f>B170&amp;E170</f>
        <v>2102044256</v>
      </c>
      <c r="G170" s="42">
        <v>269632.39</v>
      </c>
    </row>
    <row r="171" spans="1:7" x14ac:dyDescent="0.2">
      <c r="A171" s="44" t="s">
        <v>58</v>
      </c>
      <c r="B171" s="44" t="str">
        <f>VLOOKUP(A171,Recon!A:B,2,FALSE)</f>
        <v>21030</v>
      </c>
      <c r="C171" s="34" t="s">
        <v>3502</v>
      </c>
      <c r="D171" s="107">
        <v>44270</v>
      </c>
      <c r="E171" s="36">
        <v>44256</v>
      </c>
      <c r="F171" s="107" t="str">
        <f>B171&amp;E171</f>
        <v>2103044256</v>
      </c>
      <c r="G171" s="42">
        <v>145283.22</v>
      </c>
    </row>
    <row r="172" spans="1:7" x14ac:dyDescent="0.2">
      <c r="A172" s="44" t="s">
        <v>24</v>
      </c>
      <c r="B172" s="44" t="str">
        <f>VLOOKUP(A172,Recon!A:B,2,FALSE)</f>
        <v>21040</v>
      </c>
      <c r="C172" s="34" t="s">
        <v>3486</v>
      </c>
      <c r="D172" s="107">
        <v>44270</v>
      </c>
      <c r="E172" s="36">
        <v>44256</v>
      </c>
      <c r="F172" s="107" t="str">
        <f>B172&amp;E172</f>
        <v>2104044256</v>
      </c>
      <c r="G172" s="42">
        <v>116426</v>
      </c>
    </row>
    <row r="173" spans="1:7" x14ac:dyDescent="0.2">
      <c r="A173" s="44" t="s">
        <v>65</v>
      </c>
      <c r="B173" s="44" t="str">
        <f>VLOOKUP(A173,Recon!A:B,2,FALSE)</f>
        <v>35030</v>
      </c>
      <c r="C173" s="34" t="s">
        <v>3513</v>
      </c>
      <c r="D173" s="107">
        <v>44270</v>
      </c>
      <c r="E173" s="36">
        <v>44256</v>
      </c>
      <c r="F173" s="107" t="str">
        <f>B173&amp;E173</f>
        <v>3503044256</v>
      </c>
      <c r="G173" s="42">
        <v>23074.89</v>
      </c>
    </row>
    <row r="174" spans="1:7" x14ac:dyDescent="0.2">
      <c r="A174" s="44" t="s">
        <v>11</v>
      </c>
      <c r="B174" s="44" t="str">
        <f>VLOOKUP(A174,Recon!A:B,2,FALSE)</f>
        <v>22010</v>
      </c>
      <c r="C174" s="34" t="s">
        <v>3503</v>
      </c>
      <c r="D174" s="107">
        <v>44270</v>
      </c>
      <c r="E174" s="36">
        <v>44256</v>
      </c>
      <c r="F174" s="107" t="str">
        <f>B174&amp;E174</f>
        <v>2201044256</v>
      </c>
      <c r="G174" s="42">
        <v>143019</v>
      </c>
    </row>
    <row r="175" spans="1:7" x14ac:dyDescent="0.2">
      <c r="A175" s="44" t="s">
        <v>28</v>
      </c>
      <c r="B175" s="44" t="str">
        <f>VLOOKUP(A175,Recon!A:B,2,FALSE)</f>
        <v>30011</v>
      </c>
      <c r="C175" s="34" t="s">
        <v>3488</v>
      </c>
      <c r="D175" s="107">
        <v>44270</v>
      </c>
      <c r="E175" s="36">
        <v>44256</v>
      </c>
      <c r="F175" s="107" t="str">
        <f>B175&amp;E175</f>
        <v>3001144256</v>
      </c>
      <c r="G175" s="42">
        <v>1428341.1</v>
      </c>
    </row>
    <row r="176" spans="1:7" x14ac:dyDescent="0.2">
      <c r="A176" s="44" t="s">
        <v>32</v>
      </c>
      <c r="B176" s="44" t="str">
        <f>VLOOKUP(A176,Recon!A:B,2,FALSE)</f>
        <v>01010</v>
      </c>
      <c r="C176" s="34" t="s">
        <v>3493</v>
      </c>
      <c r="D176" s="107">
        <v>44270</v>
      </c>
      <c r="E176" s="36">
        <v>44256</v>
      </c>
      <c r="F176" s="107" t="str">
        <f>B176&amp;E176</f>
        <v>0101044256</v>
      </c>
      <c r="G176" s="42">
        <v>84912.04</v>
      </c>
    </row>
    <row r="177" spans="1:7" x14ac:dyDescent="0.2">
      <c r="A177" s="44" t="s">
        <v>23</v>
      </c>
      <c r="B177" s="44" t="str">
        <f>VLOOKUP(A177,Recon!A:B,2,FALSE)</f>
        <v>44020</v>
      </c>
      <c r="C177" s="34" t="s">
        <v>3514</v>
      </c>
      <c r="D177" s="107">
        <v>44270</v>
      </c>
      <c r="E177" s="36">
        <v>44256</v>
      </c>
      <c r="F177" s="107" t="str">
        <f>B177&amp;E177</f>
        <v>4402044256</v>
      </c>
      <c r="G177" s="42">
        <v>124442.23</v>
      </c>
    </row>
    <row r="178" spans="1:7" x14ac:dyDescent="0.2">
      <c r="A178" s="44" t="s">
        <v>37</v>
      </c>
      <c r="B178" s="44" t="str">
        <f>VLOOKUP(A178,Recon!A:B,2,FALSE)</f>
        <v>64093</v>
      </c>
      <c r="C178" s="34" t="s">
        <v>3504</v>
      </c>
      <c r="D178" s="107">
        <v>44270</v>
      </c>
      <c r="E178" s="36">
        <v>44256</v>
      </c>
      <c r="F178" s="107" t="str">
        <f>B178&amp;E178</f>
        <v>6409344256</v>
      </c>
      <c r="G178" s="42">
        <v>15417</v>
      </c>
    </row>
    <row r="179" spans="1:7" x14ac:dyDescent="0.2">
      <c r="A179" s="44" t="s">
        <v>38</v>
      </c>
      <c r="B179" s="44" t="str">
        <f>VLOOKUP(A179,Recon!A:B,2,FALSE)</f>
        <v>64103</v>
      </c>
      <c r="C179" s="34" t="s">
        <v>3492</v>
      </c>
      <c r="D179" s="107">
        <v>44270</v>
      </c>
      <c r="E179" s="36">
        <v>44256</v>
      </c>
      <c r="F179" s="107" t="str">
        <f>B179&amp;E179</f>
        <v>6410344256</v>
      </c>
      <c r="G179" s="42">
        <v>74761.23</v>
      </c>
    </row>
    <row r="180" spans="1:7" x14ac:dyDescent="0.2">
      <c r="A180" s="44" t="s">
        <v>38</v>
      </c>
      <c r="B180" s="44" t="str">
        <f>VLOOKUP(A180,Recon!A:B,2,FALSE)</f>
        <v>64103</v>
      </c>
      <c r="C180" s="34" t="s">
        <v>3492</v>
      </c>
      <c r="D180" s="107">
        <v>44270</v>
      </c>
      <c r="E180" s="36">
        <v>44256</v>
      </c>
      <c r="F180" s="107" t="str">
        <f>B180&amp;E180</f>
        <v>6410344256</v>
      </c>
      <c r="G180" s="42">
        <v>74147.64</v>
      </c>
    </row>
    <row r="181" spans="1:7" x14ac:dyDescent="0.2">
      <c r="A181" s="44" t="s">
        <v>43</v>
      </c>
      <c r="B181" s="44" t="str">
        <f>VLOOKUP(A181,Recon!A:B,2,FALSE)</f>
        <v>51020</v>
      </c>
      <c r="C181" s="34" t="s">
        <v>3508</v>
      </c>
      <c r="D181" s="107">
        <v>44270</v>
      </c>
      <c r="E181" s="36">
        <v>44256</v>
      </c>
      <c r="F181" s="107" t="str">
        <f>B181&amp;E181</f>
        <v>5102044256</v>
      </c>
      <c r="G181" s="42">
        <v>144365.94</v>
      </c>
    </row>
    <row r="182" spans="1:7" x14ac:dyDescent="0.2">
      <c r="A182" s="44" t="s">
        <v>46</v>
      </c>
      <c r="B182" s="44" t="str">
        <f>VLOOKUP(A182,Recon!A:B,2,FALSE)</f>
        <v>64143</v>
      </c>
      <c r="C182" s="34" t="s">
        <v>3509</v>
      </c>
      <c r="D182" s="107">
        <v>44270</v>
      </c>
      <c r="E182" s="36">
        <v>44256</v>
      </c>
      <c r="F182" s="107" t="str">
        <f>B182&amp;E182</f>
        <v>6414344256</v>
      </c>
      <c r="G182" s="42">
        <v>171798.71</v>
      </c>
    </row>
    <row r="183" spans="1:7" x14ac:dyDescent="0.2">
      <c r="A183" s="44" t="s">
        <v>46</v>
      </c>
      <c r="B183" s="44" t="str">
        <f>VLOOKUP(A183,Recon!A:B,2,FALSE)</f>
        <v>64143</v>
      </c>
      <c r="C183" s="34" t="s">
        <v>3509</v>
      </c>
      <c r="D183" s="107">
        <v>44270</v>
      </c>
      <c r="E183" s="36">
        <v>44256</v>
      </c>
      <c r="F183" s="107" t="str">
        <f>B183&amp;E183</f>
        <v>6414344256</v>
      </c>
      <c r="G183" s="42">
        <v>132931.54999999999</v>
      </c>
    </row>
    <row r="184" spans="1:7" x14ac:dyDescent="0.2">
      <c r="A184" s="44" t="s">
        <v>47</v>
      </c>
      <c r="B184" s="44" t="str">
        <f>VLOOKUP(A184,Recon!A:B,2,FALSE)</f>
        <v>64153</v>
      </c>
      <c r="C184" s="34" t="s">
        <v>3528</v>
      </c>
      <c r="D184" s="107">
        <v>44270</v>
      </c>
      <c r="E184" s="36">
        <v>44256</v>
      </c>
      <c r="F184" s="107" t="str">
        <f>B184&amp;E184</f>
        <v>6415344256</v>
      </c>
      <c r="G184" s="42">
        <v>63791.86</v>
      </c>
    </row>
    <row r="185" spans="1:7" x14ac:dyDescent="0.2">
      <c r="A185" s="44" t="s">
        <v>51</v>
      </c>
      <c r="B185" s="44" t="str">
        <f>VLOOKUP(A185,Recon!A:B,2,FALSE)</f>
        <v>64193</v>
      </c>
      <c r="C185" s="34" t="s">
        <v>3529</v>
      </c>
      <c r="D185" s="107">
        <v>44270</v>
      </c>
      <c r="E185" s="36">
        <v>44256</v>
      </c>
      <c r="F185" s="107" t="str">
        <f>B185&amp;E185</f>
        <v>6419344256</v>
      </c>
      <c r="G185" s="42">
        <v>49004</v>
      </c>
    </row>
    <row r="186" spans="1:7" x14ac:dyDescent="0.2">
      <c r="A186" s="44" t="s">
        <v>1439</v>
      </c>
      <c r="B186" s="44" t="str">
        <f>VLOOKUP(A186,Recon!A:B,2,FALSE)</f>
        <v>59010</v>
      </c>
      <c r="C186" s="34" t="s">
        <v>3489</v>
      </c>
      <c r="D186" s="107">
        <v>44270</v>
      </c>
      <c r="E186" s="36">
        <v>44256</v>
      </c>
      <c r="F186" s="107" t="str">
        <f>B186&amp;E186</f>
        <v>5901044256</v>
      </c>
      <c r="G186" s="42">
        <v>40310.67</v>
      </c>
    </row>
    <row r="187" spans="1:7" x14ac:dyDescent="0.2">
      <c r="A187" s="44" t="s">
        <v>53</v>
      </c>
      <c r="B187" s="44" t="str">
        <f>VLOOKUP(A187,Recon!A:B,2,FALSE)</f>
        <v>64200</v>
      </c>
      <c r="C187" s="34" t="s">
        <v>3526</v>
      </c>
      <c r="D187" s="107">
        <v>44270</v>
      </c>
      <c r="E187" s="36">
        <v>44256</v>
      </c>
      <c r="F187" s="107" t="str">
        <f>B187&amp;E187</f>
        <v>6420044256</v>
      </c>
      <c r="G187" s="42">
        <v>53189.87</v>
      </c>
    </row>
    <row r="188" spans="1:7" x14ac:dyDescent="0.2">
      <c r="A188" s="44" t="s">
        <v>54</v>
      </c>
      <c r="B188" s="44" t="str">
        <f>VLOOKUP(A188,Recon!A:B,2,FALSE)</f>
        <v>64205</v>
      </c>
      <c r="C188" s="34" t="s">
        <v>3530</v>
      </c>
      <c r="D188" s="107">
        <v>44270</v>
      </c>
      <c r="E188" s="36">
        <v>44256</v>
      </c>
      <c r="F188" s="107" t="str">
        <f>B188&amp;E188</f>
        <v>6420544256</v>
      </c>
      <c r="G188" s="42">
        <v>587714</v>
      </c>
    </row>
    <row r="189" spans="1:7" x14ac:dyDescent="0.2">
      <c r="A189" s="44" t="s">
        <v>55</v>
      </c>
      <c r="B189" s="44" t="str">
        <f>VLOOKUP(A189,Recon!A:B,2,FALSE)</f>
        <v>38010</v>
      </c>
      <c r="C189" s="34" t="s">
        <v>3477</v>
      </c>
      <c r="D189" s="107">
        <v>44270</v>
      </c>
      <c r="E189" s="36">
        <v>44256</v>
      </c>
      <c r="F189" s="107" t="str">
        <f>B189&amp;E189</f>
        <v>3801044256</v>
      </c>
      <c r="G189" s="42">
        <v>35305.54</v>
      </c>
    </row>
    <row r="190" spans="1:7" x14ac:dyDescent="0.2">
      <c r="A190" s="44" t="s">
        <v>25</v>
      </c>
      <c r="B190" s="44" t="str">
        <f>VLOOKUP(A190,Recon!A:B,2,FALSE)</f>
        <v>62060</v>
      </c>
      <c r="C190" s="34" t="s">
        <v>3515</v>
      </c>
      <c r="D190" s="107">
        <v>44270</v>
      </c>
      <c r="E190" s="36">
        <v>44256</v>
      </c>
      <c r="F190" s="107" t="str">
        <f>B190&amp;E190</f>
        <v>6206044256</v>
      </c>
      <c r="G190" s="42">
        <v>1048604.92</v>
      </c>
    </row>
    <row r="191" spans="1:7" x14ac:dyDescent="0.2">
      <c r="A191" s="44" t="s">
        <v>57</v>
      </c>
      <c r="B191" s="44" t="str">
        <f>VLOOKUP(A191,Recon!A:B,2,FALSE)</f>
        <v>01070</v>
      </c>
      <c r="C191" s="34" t="s">
        <v>3484</v>
      </c>
      <c r="D191" s="107">
        <v>44270</v>
      </c>
      <c r="E191" s="36">
        <v>44256</v>
      </c>
      <c r="F191" s="107" t="str">
        <f>B191&amp;E191</f>
        <v>0107044256</v>
      </c>
      <c r="G191" s="42">
        <v>156638.21</v>
      </c>
    </row>
    <row r="192" spans="1:7" x14ac:dyDescent="0.2">
      <c r="A192" s="44" t="s">
        <v>60</v>
      </c>
      <c r="B192" s="44" t="str">
        <f>VLOOKUP(A192,Recon!A:B,2,FALSE)</f>
        <v>80010</v>
      </c>
      <c r="C192" s="34" t="s">
        <v>2</v>
      </c>
      <c r="D192" s="107">
        <v>44286</v>
      </c>
      <c r="E192" s="36">
        <v>44287</v>
      </c>
      <c r="F192" s="107" t="str">
        <f>B192&amp;E192</f>
        <v>8001044287</v>
      </c>
      <c r="G192" s="42">
        <v>293120</v>
      </c>
    </row>
    <row r="193" spans="1:7" x14ac:dyDescent="0.2">
      <c r="A193" s="44" t="s">
        <v>6</v>
      </c>
      <c r="B193" s="44" t="str">
        <f>VLOOKUP(A193,Recon!A:B,2,FALSE)</f>
        <v>01020</v>
      </c>
      <c r="C193" s="34" t="s">
        <v>3048</v>
      </c>
      <c r="D193" s="107">
        <v>44299</v>
      </c>
      <c r="E193" s="36">
        <v>44287</v>
      </c>
      <c r="F193" s="107" t="str">
        <f>B193&amp;E193</f>
        <v>0102044287</v>
      </c>
      <c r="G193" s="42">
        <v>561172.21</v>
      </c>
    </row>
    <row r="194" spans="1:7" x14ac:dyDescent="0.2">
      <c r="A194" s="44" t="s">
        <v>7</v>
      </c>
      <c r="B194" s="44" t="str">
        <f>VLOOKUP(A194,Recon!A:B,2,FALSE)</f>
        <v>03060</v>
      </c>
      <c r="C194" s="34" t="s">
        <v>3485</v>
      </c>
      <c r="D194" s="107">
        <v>44299</v>
      </c>
      <c r="E194" s="36">
        <v>44287</v>
      </c>
      <c r="F194" s="107" t="str">
        <f>B194&amp;E194</f>
        <v>0306044287</v>
      </c>
      <c r="G194" s="42">
        <v>478671.99</v>
      </c>
    </row>
    <row r="195" spans="1:7" x14ac:dyDescent="0.2">
      <c r="A195" s="44" t="s">
        <v>10</v>
      </c>
      <c r="B195" s="44" t="str">
        <f>VLOOKUP(A195,Recon!A:B,2,FALSE)</f>
        <v>01040</v>
      </c>
      <c r="C195" s="34" t="s">
        <v>3483</v>
      </c>
      <c r="D195" s="107">
        <v>44299</v>
      </c>
      <c r="E195" s="36">
        <v>44287</v>
      </c>
      <c r="F195" s="107" t="str">
        <f>B195&amp;E195</f>
        <v>0104044287</v>
      </c>
      <c r="G195" s="42">
        <v>188665.11</v>
      </c>
    </row>
    <row r="196" spans="1:7" x14ac:dyDescent="0.2">
      <c r="A196" s="44" t="s">
        <v>21</v>
      </c>
      <c r="B196" s="44" t="str">
        <f>VLOOKUP(A196,Recon!A:B,2,FALSE)</f>
        <v>03010</v>
      </c>
      <c r="C196" s="34" t="s">
        <v>3495</v>
      </c>
      <c r="D196" s="107">
        <v>44299</v>
      </c>
      <c r="E196" s="36">
        <v>44287</v>
      </c>
      <c r="F196" s="107" t="str">
        <f>B196&amp;E196</f>
        <v>0301044287</v>
      </c>
      <c r="G196" s="42">
        <v>58666</v>
      </c>
    </row>
    <row r="197" spans="1:7" x14ac:dyDescent="0.2">
      <c r="A197" s="44" t="s">
        <v>31</v>
      </c>
      <c r="B197" s="44" t="str">
        <f>VLOOKUP(A197,Recon!A:B,2,FALSE)</f>
        <v>03040</v>
      </c>
      <c r="C197" s="34" t="s">
        <v>3478</v>
      </c>
      <c r="D197" s="107">
        <v>44299</v>
      </c>
      <c r="E197" s="36">
        <v>44287</v>
      </c>
      <c r="F197" s="107" t="str">
        <f>B197&amp;E197</f>
        <v>0304044287</v>
      </c>
      <c r="G197" s="42">
        <v>195640.52</v>
      </c>
    </row>
    <row r="198" spans="1:7" x14ac:dyDescent="0.2">
      <c r="A198" s="44" t="s">
        <v>9</v>
      </c>
      <c r="B198" s="44" t="str">
        <f>VLOOKUP(A198,Recon!A:B,2,FALSE)</f>
        <v>07020</v>
      </c>
      <c r="C198" s="34" t="s">
        <v>3507</v>
      </c>
      <c r="D198" s="107">
        <v>44299</v>
      </c>
      <c r="E198" s="36">
        <v>44287</v>
      </c>
      <c r="F198" s="107" t="str">
        <f>B198&amp;E198</f>
        <v>0702044287</v>
      </c>
      <c r="G198" s="42">
        <v>565905.97</v>
      </c>
    </row>
    <row r="199" spans="1:7" x14ac:dyDescent="0.2">
      <c r="A199" s="44" t="s">
        <v>12</v>
      </c>
      <c r="B199" s="44" t="str">
        <f>VLOOKUP(A199,Recon!A:B,2,FALSE)</f>
        <v>64203</v>
      </c>
      <c r="C199" s="34" t="s">
        <v>3480</v>
      </c>
      <c r="D199" s="107">
        <v>44299</v>
      </c>
      <c r="E199" s="36">
        <v>44287</v>
      </c>
      <c r="F199" s="107" t="str">
        <f>B199&amp;E199</f>
        <v>6420344287</v>
      </c>
      <c r="G199" s="42">
        <v>124970</v>
      </c>
    </row>
    <row r="200" spans="1:7" x14ac:dyDescent="0.2">
      <c r="A200" s="44" t="s">
        <v>60</v>
      </c>
      <c r="B200" s="44" t="str">
        <f>VLOOKUP(A200,Recon!A:B,2,FALSE)</f>
        <v>80010</v>
      </c>
      <c r="C200" s="34" t="s">
        <v>2</v>
      </c>
      <c r="D200" s="107">
        <v>44299</v>
      </c>
      <c r="E200" s="36">
        <v>44287</v>
      </c>
      <c r="F200" s="107" t="str">
        <f>B200&amp;E200</f>
        <v>8001044287</v>
      </c>
      <c r="G200" s="42">
        <v>713646.36</v>
      </c>
    </row>
    <row r="201" spans="1:7" x14ac:dyDescent="0.2">
      <c r="A201" s="44" t="s">
        <v>13</v>
      </c>
      <c r="B201" s="44" t="str">
        <f>VLOOKUP(A201,Recon!A:B,2,FALSE)</f>
        <v>03030</v>
      </c>
      <c r="C201" s="34" t="s">
        <v>3506</v>
      </c>
      <c r="D201" s="107">
        <v>44299</v>
      </c>
      <c r="E201" s="36">
        <v>44287</v>
      </c>
      <c r="F201" s="107" t="str">
        <f>B201&amp;E201</f>
        <v>0303044287</v>
      </c>
      <c r="G201" s="42">
        <v>1109622.98</v>
      </c>
    </row>
    <row r="202" spans="1:7" x14ac:dyDescent="0.2">
      <c r="A202" s="44" t="s">
        <v>14</v>
      </c>
      <c r="B202" s="44" t="str">
        <f>VLOOKUP(A202,Recon!A:B,2,FALSE)</f>
        <v>21060</v>
      </c>
      <c r="C202" s="34" t="s">
        <v>3531</v>
      </c>
      <c r="D202" s="107">
        <v>44299</v>
      </c>
      <c r="E202" s="36">
        <v>44287</v>
      </c>
      <c r="F202" s="107" t="str">
        <f>B202&amp;E202</f>
        <v>2106044287</v>
      </c>
      <c r="G202" s="42">
        <v>460254</v>
      </c>
    </row>
    <row r="203" spans="1:7" x14ac:dyDescent="0.2">
      <c r="A203" s="44" t="s">
        <v>15</v>
      </c>
      <c r="B203" s="44" t="str">
        <f>VLOOKUP(A203,Recon!A:B,2,FALSE)</f>
        <v>21050</v>
      </c>
      <c r="C203" s="34" t="s">
        <v>3487</v>
      </c>
      <c r="D203" s="107">
        <v>44299</v>
      </c>
      <c r="E203" s="36">
        <v>44287</v>
      </c>
      <c r="F203" s="107" t="str">
        <f>B203&amp;E203</f>
        <v>2105044287</v>
      </c>
      <c r="G203" s="42">
        <v>374531.89</v>
      </c>
    </row>
    <row r="204" spans="1:7" x14ac:dyDescent="0.2">
      <c r="A204" s="44" t="s">
        <v>42</v>
      </c>
      <c r="B204" s="44" t="str">
        <f>VLOOKUP(A204,Recon!A:B,2,FALSE)</f>
        <v>51010</v>
      </c>
      <c r="C204" s="34" t="s">
        <v>3500</v>
      </c>
      <c r="D204" s="107">
        <v>44299</v>
      </c>
      <c r="E204" s="36">
        <v>44287</v>
      </c>
      <c r="F204" s="107" t="str">
        <f>B204&amp;E204</f>
        <v>5101044287</v>
      </c>
      <c r="G204" s="42">
        <v>317529.3</v>
      </c>
    </row>
    <row r="205" spans="1:7" x14ac:dyDescent="0.2">
      <c r="A205" s="44" t="s">
        <v>16</v>
      </c>
      <c r="B205" s="44" t="str">
        <f>VLOOKUP(A205,Recon!A:B,2,FALSE)</f>
        <v>15010</v>
      </c>
      <c r="C205" s="34" t="s">
        <v>3501</v>
      </c>
      <c r="D205" s="107">
        <v>44299</v>
      </c>
      <c r="E205" s="36">
        <v>44287</v>
      </c>
      <c r="F205" s="107" t="str">
        <f>B205&amp;E205</f>
        <v>1501044287</v>
      </c>
      <c r="G205" s="42">
        <v>63989.37</v>
      </c>
    </row>
    <row r="206" spans="1:7" x14ac:dyDescent="0.2">
      <c r="A206" s="44" t="s">
        <v>18</v>
      </c>
      <c r="B206" s="44" t="str">
        <f>VLOOKUP(A206,Recon!A:B,2,FALSE)</f>
        <v>18010</v>
      </c>
      <c r="C206" s="34" t="s">
        <v>3479</v>
      </c>
      <c r="D206" s="107">
        <v>44299</v>
      </c>
      <c r="E206" s="36">
        <v>44287</v>
      </c>
      <c r="F206" s="107" t="str">
        <f>B206&amp;E206</f>
        <v>1801044287</v>
      </c>
      <c r="G206" s="42">
        <v>831487</v>
      </c>
    </row>
    <row r="207" spans="1:7" x14ac:dyDescent="0.2">
      <c r="A207" s="44" t="s">
        <v>20</v>
      </c>
      <c r="B207" s="44" t="str">
        <f>VLOOKUP(A207,Recon!A:B,2,FALSE)</f>
        <v>64043</v>
      </c>
      <c r="C207" s="34" t="s">
        <v>3491</v>
      </c>
      <c r="D207" s="107">
        <v>44299</v>
      </c>
      <c r="E207" s="36">
        <v>44287</v>
      </c>
      <c r="F207" s="107" t="str">
        <f>B207&amp;E207</f>
        <v>6404344287</v>
      </c>
      <c r="G207" s="42">
        <v>131131.01999999999</v>
      </c>
    </row>
    <row r="208" spans="1:7" x14ac:dyDescent="0.2">
      <c r="A208" s="44" t="s">
        <v>22</v>
      </c>
      <c r="B208" s="44" t="str">
        <f>VLOOKUP(A208,Recon!A:B,2,FALSE)</f>
        <v>21090</v>
      </c>
      <c r="C208" s="34" t="s">
        <v>3512</v>
      </c>
      <c r="D208" s="107">
        <v>44299</v>
      </c>
      <c r="E208" s="36">
        <v>44287</v>
      </c>
      <c r="F208" s="107" t="str">
        <f>B208&amp;E208</f>
        <v>2109044287</v>
      </c>
      <c r="G208" s="42">
        <v>284303</v>
      </c>
    </row>
    <row r="209" spans="1:7" x14ac:dyDescent="0.2">
      <c r="A209" s="44" t="s">
        <v>58</v>
      </c>
      <c r="B209" s="44" t="str">
        <f>VLOOKUP(A209,Recon!A:B,2,FALSE)</f>
        <v>21030</v>
      </c>
      <c r="C209" s="34" t="s">
        <v>3502</v>
      </c>
      <c r="D209" s="107">
        <v>44299</v>
      </c>
      <c r="E209" s="36">
        <v>44287</v>
      </c>
      <c r="F209" s="107" t="str">
        <f>B209&amp;E209</f>
        <v>2103044287</v>
      </c>
      <c r="G209" s="42">
        <v>137956.72</v>
      </c>
    </row>
    <row r="210" spans="1:7" x14ac:dyDescent="0.2">
      <c r="A210" s="44" t="s">
        <v>591</v>
      </c>
      <c r="B210" s="44" t="str">
        <f>VLOOKUP(A210,Recon!A:B,2,FALSE)</f>
        <v>19205</v>
      </c>
      <c r="C210" s="34" t="s">
        <v>3517</v>
      </c>
      <c r="D210" s="107">
        <v>44299</v>
      </c>
      <c r="E210" s="36">
        <v>44287</v>
      </c>
      <c r="F210" s="107" t="str">
        <f>B210&amp;E210</f>
        <v>1920544287</v>
      </c>
      <c r="G210" s="42">
        <v>120934.34</v>
      </c>
    </row>
    <row r="211" spans="1:7" x14ac:dyDescent="0.2">
      <c r="A211" s="44" t="s">
        <v>65</v>
      </c>
      <c r="B211" s="44" t="str">
        <f>VLOOKUP(A211,Recon!A:B,2,FALSE)</f>
        <v>35030</v>
      </c>
      <c r="C211" s="34" t="s">
        <v>3513</v>
      </c>
      <c r="D211" s="107">
        <v>44299</v>
      </c>
      <c r="E211" s="36">
        <v>44287</v>
      </c>
      <c r="F211" s="107" t="str">
        <f>B211&amp;E211</f>
        <v>3503044287</v>
      </c>
      <c r="G211" s="42">
        <v>23074.89</v>
      </c>
    </row>
    <row r="212" spans="1:7" x14ac:dyDescent="0.2">
      <c r="A212" s="44" t="s">
        <v>28</v>
      </c>
      <c r="B212" s="44" t="str">
        <f>VLOOKUP(A212,Recon!A:B,2,FALSE)</f>
        <v>30011</v>
      </c>
      <c r="C212" s="34" t="s">
        <v>3488</v>
      </c>
      <c r="D212" s="107">
        <v>44299</v>
      </c>
      <c r="E212" s="36">
        <v>44287</v>
      </c>
      <c r="F212" s="107" t="str">
        <f>B212&amp;E212</f>
        <v>3001144287</v>
      </c>
      <c r="G212" s="42">
        <v>1248645.75</v>
      </c>
    </row>
    <row r="213" spans="1:7" x14ac:dyDescent="0.2">
      <c r="A213" s="44" t="s">
        <v>32</v>
      </c>
      <c r="B213" s="44" t="str">
        <f>VLOOKUP(A213,Recon!A:B,2,FALSE)</f>
        <v>01010</v>
      </c>
      <c r="C213" s="34" t="s">
        <v>3493</v>
      </c>
      <c r="D213" s="107">
        <v>44299</v>
      </c>
      <c r="E213" s="36">
        <v>44287</v>
      </c>
      <c r="F213" s="107" t="str">
        <f>B213&amp;E213</f>
        <v>0101044287</v>
      </c>
      <c r="G213" s="42">
        <v>23048.17</v>
      </c>
    </row>
    <row r="214" spans="1:7" x14ac:dyDescent="0.2">
      <c r="A214" s="44" t="s">
        <v>32</v>
      </c>
      <c r="B214" s="44" t="str">
        <f>VLOOKUP(A214,Recon!A:B,2,FALSE)</f>
        <v>01010</v>
      </c>
      <c r="C214" s="34" t="s">
        <v>3493</v>
      </c>
      <c r="D214" s="107">
        <v>44299</v>
      </c>
      <c r="E214" s="36">
        <v>44287</v>
      </c>
      <c r="F214" s="107" t="str">
        <f>B214&amp;E214</f>
        <v>0101044287</v>
      </c>
      <c r="G214" s="42">
        <v>83648.259999999995</v>
      </c>
    </row>
    <row r="215" spans="1:7" x14ac:dyDescent="0.2">
      <c r="A215" s="44" t="s">
        <v>23</v>
      </c>
      <c r="B215" s="44" t="str">
        <f>VLOOKUP(A215,Recon!A:B,2,FALSE)</f>
        <v>44020</v>
      </c>
      <c r="C215" s="34" t="s">
        <v>3514</v>
      </c>
      <c r="D215" s="107">
        <v>44299</v>
      </c>
      <c r="E215" s="36">
        <v>44287</v>
      </c>
      <c r="F215" s="107" t="str">
        <f>B215&amp;E215</f>
        <v>4402044287</v>
      </c>
      <c r="G215" s="42">
        <v>62399.3</v>
      </c>
    </row>
    <row r="216" spans="1:7" x14ac:dyDescent="0.2">
      <c r="A216" s="44" t="s">
        <v>37</v>
      </c>
      <c r="B216" s="44" t="str">
        <f>VLOOKUP(A216,Recon!A:B,2,FALSE)</f>
        <v>64093</v>
      </c>
      <c r="C216" s="34" t="s">
        <v>3532</v>
      </c>
      <c r="D216" s="107">
        <v>44299</v>
      </c>
      <c r="E216" s="36">
        <v>44287</v>
      </c>
      <c r="F216" s="107" t="str">
        <f>B216&amp;E216</f>
        <v>6409344287</v>
      </c>
      <c r="G216" s="42">
        <v>46724</v>
      </c>
    </row>
    <row r="217" spans="1:7" x14ac:dyDescent="0.2">
      <c r="A217" s="44" t="s">
        <v>36</v>
      </c>
      <c r="B217" s="44" t="str">
        <f>VLOOKUP(A217,Recon!A:B,2,FALSE)</f>
        <v>64053</v>
      </c>
      <c r="C217" s="34" t="s">
        <v>3523</v>
      </c>
      <c r="D217" s="107">
        <v>44299</v>
      </c>
      <c r="E217" s="36">
        <v>44287</v>
      </c>
      <c r="F217" s="107" t="str">
        <f>B217&amp;E217</f>
        <v>6405344287</v>
      </c>
      <c r="G217" s="42">
        <v>84983</v>
      </c>
    </row>
    <row r="218" spans="1:7" x14ac:dyDescent="0.2">
      <c r="A218" s="44" t="s">
        <v>43</v>
      </c>
      <c r="B218" s="44" t="str">
        <f>VLOOKUP(A218,Recon!A:B,2,FALSE)</f>
        <v>51020</v>
      </c>
      <c r="C218" s="34" t="s">
        <v>3508</v>
      </c>
      <c r="D218" s="107">
        <v>44299</v>
      </c>
      <c r="E218" s="36">
        <v>44287</v>
      </c>
      <c r="F218" s="107" t="str">
        <f>B218&amp;E218</f>
        <v>5102044287</v>
      </c>
      <c r="G218" s="42">
        <v>145055.65</v>
      </c>
    </row>
    <row r="219" spans="1:7" x14ac:dyDescent="0.2">
      <c r="A219" s="44" t="s">
        <v>46</v>
      </c>
      <c r="B219" s="44" t="str">
        <f>VLOOKUP(A219,Recon!A:B,2,FALSE)</f>
        <v>64143</v>
      </c>
      <c r="C219" s="34" t="s">
        <v>3509</v>
      </c>
      <c r="D219" s="107">
        <v>44299</v>
      </c>
      <c r="E219" s="36">
        <v>44287</v>
      </c>
      <c r="F219" s="107" t="str">
        <f>B219&amp;E219</f>
        <v>6414344287</v>
      </c>
      <c r="G219" s="42">
        <v>133437.21</v>
      </c>
    </row>
    <row r="220" spans="1:7" x14ac:dyDescent="0.2">
      <c r="A220" s="44" t="s">
        <v>47</v>
      </c>
      <c r="B220" s="44" t="str">
        <f>VLOOKUP(A220,Recon!A:B,2,FALSE)</f>
        <v>64153</v>
      </c>
      <c r="C220" s="34" t="s">
        <v>3528</v>
      </c>
      <c r="D220" s="107">
        <v>44299</v>
      </c>
      <c r="E220" s="36">
        <v>44287</v>
      </c>
      <c r="F220" s="107" t="str">
        <f>B220&amp;E220</f>
        <v>6415344287</v>
      </c>
      <c r="G220" s="42">
        <v>64551.02</v>
      </c>
    </row>
    <row r="221" spans="1:7" x14ac:dyDescent="0.2">
      <c r="A221" s="44" t="s">
        <v>17</v>
      </c>
      <c r="B221" s="44" t="str">
        <f>VLOOKUP(A221,Recon!A:B,2,FALSE)</f>
        <v>16010</v>
      </c>
      <c r="C221" s="34" t="s">
        <v>3516</v>
      </c>
      <c r="D221" s="107">
        <v>44299</v>
      </c>
      <c r="E221" s="36">
        <v>44287</v>
      </c>
      <c r="F221" s="107" t="str">
        <f>B221&amp;E221</f>
        <v>1601044287</v>
      </c>
      <c r="G221" s="42">
        <v>4477490.93</v>
      </c>
    </row>
    <row r="222" spans="1:7" x14ac:dyDescent="0.2">
      <c r="A222" s="44" t="s">
        <v>1439</v>
      </c>
      <c r="B222" s="44" t="str">
        <f>VLOOKUP(A222,Recon!A:B,2,FALSE)</f>
        <v>59010</v>
      </c>
      <c r="C222" s="34" t="s">
        <v>3489</v>
      </c>
      <c r="D222" s="107">
        <v>44299</v>
      </c>
      <c r="E222" s="36">
        <v>44287</v>
      </c>
      <c r="F222" s="107" t="str">
        <f>B222&amp;E222</f>
        <v>5901044287</v>
      </c>
      <c r="G222" s="42">
        <v>40308.379999999997</v>
      </c>
    </row>
    <row r="223" spans="1:7" x14ac:dyDescent="0.2">
      <c r="A223" s="44" t="s">
        <v>52</v>
      </c>
      <c r="B223" s="44" t="str">
        <f>VLOOKUP(A223,Recon!A:B,2,FALSE)</f>
        <v>35020</v>
      </c>
      <c r="C223" s="34" t="s">
        <v>3519</v>
      </c>
      <c r="D223" s="107">
        <v>44299</v>
      </c>
      <c r="E223" s="36">
        <v>44287</v>
      </c>
      <c r="F223" s="107" t="str">
        <f>B223&amp;E223</f>
        <v>3502044287</v>
      </c>
      <c r="G223" s="42">
        <v>222356.51</v>
      </c>
    </row>
    <row r="224" spans="1:7" x14ac:dyDescent="0.2">
      <c r="A224" s="44" t="s">
        <v>53</v>
      </c>
      <c r="B224" s="44" t="str">
        <f>VLOOKUP(A224,Recon!A:B,2,FALSE)</f>
        <v>64200</v>
      </c>
      <c r="C224" s="34" t="s">
        <v>3526</v>
      </c>
      <c r="D224" s="107">
        <v>44299</v>
      </c>
      <c r="E224" s="36">
        <v>44287</v>
      </c>
      <c r="F224" s="107" t="str">
        <f>B224&amp;E224</f>
        <v>6420044287</v>
      </c>
      <c r="G224" s="42">
        <v>41872.370000000003</v>
      </c>
    </row>
    <row r="225" spans="1:7" x14ac:dyDescent="0.2">
      <c r="A225" s="44" t="s">
        <v>55</v>
      </c>
      <c r="B225" s="44" t="str">
        <f>VLOOKUP(A225,Recon!A:B,2,FALSE)</f>
        <v>38010</v>
      </c>
      <c r="C225" s="34" t="s">
        <v>3477</v>
      </c>
      <c r="D225" s="107">
        <v>44299</v>
      </c>
      <c r="E225" s="36">
        <v>44287</v>
      </c>
      <c r="F225" s="107" t="str">
        <f>B225&amp;E225</f>
        <v>3801044287</v>
      </c>
      <c r="G225" s="42">
        <v>55476.2</v>
      </c>
    </row>
    <row r="226" spans="1:7" x14ac:dyDescent="0.2">
      <c r="A226" s="44" t="s">
        <v>25</v>
      </c>
      <c r="B226" s="44" t="str">
        <f>VLOOKUP(A226,Recon!A:B,2,FALSE)</f>
        <v>62060</v>
      </c>
      <c r="C226" s="34" t="s">
        <v>3515</v>
      </c>
      <c r="D226" s="107">
        <v>44299</v>
      </c>
      <c r="E226" s="36">
        <v>44287</v>
      </c>
      <c r="F226" s="107" t="str">
        <f>B226&amp;E226</f>
        <v>6206044287</v>
      </c>
      <c r="G226" s="42">
        <v>287150.34000000003</v>
      </c>
    </row>
    <row r="227" spans="1:7" x14ac:dyDescent="0.2">
      <c r="A227" s="44" t="s">
        <v>56</v>
      </c>
      <c r="B227" s="44" t="str">
        <f>VLOOKUP(A227,Recon!A:B,2,FALSE)</f>
        <v>21490</v>
      </c>
      <c r="C227" s="34" t="s">
        <v>3518</v>
      </c>
      <c r="D227" s="107">
        <v>44299</v>
      </c>
      <c r="E227" s="36">
        <v>44287</v>
      </c>
      <c r="F227" s="107" t="str">
        <f>B227&amp;E227</f>
        <v>2149044287</v>
      </c>
      <c r="G227" s="42">
        <v>359612.94</v>
      </c>
    </row>
    <row r="228" spans="1:7" x14ac:dyDescent="0.2">
      <c r="A228" s="44" t="s">
        <v>57</v>
      </c>
      <c r="B228" s="44" t="str">
        <f>VLOOKUP(A228,Recon!A:B,2,FALSE)</f>
        <v>01070</v>
      </c>
      <c r="C228" s="34" t="s">
        <v>3484</v>
      </c>
      <c r="D228" s="107">
        <v>44299</v>
      </c>
      <c r="E228" s="36">
        <v>44287</v>
      </c>
      <c r="F228" s="107" t="str">
        <f>B228&amp;E228</f>
        <v>0107044287</v>
      </c>
      <c r="G228" s="42">
        <v>148705.13</v>
      </c>
    </row>
    <row r="229" spans="1:7" x14ac:dyDescent="0.2">
      <c r="A229" s="44" t="s">
        <v>33</v>
      </c>
      <c r="B229" s="44" t="str">
        <f>VLOOKUP(A229,Recon!A:B,2,FALSE)</f>
        <v>39031</v>
      </c>
      <c r="C229" s="34" t="s">
        <v>3499</v>
      </c>
      <c r="D229" s="107">
        <v>44319</v>
      </c>
      <c r="E229" s="36">
        <v>44317</v>
      </c>
      <c r="F229" s="107" t="str">
        <f>B229&amp;E229</f>
        <v>3903144317</v>
      </c>
      <c r="G229" s="42">
        <v>360880.53</v>
      </c>
    </row>
    <row r="230" spans="1:7" x14ac:dyDescent="0.2">
      <c r="A230" s="44" t="s">
        <v>33</v>
      </c>
      <c r="B230" s="44" t="str">
        <f>VLOOKUP(A230,Recon!A:B,2,FALSE)</f>
        <v>39031</v>
      </c>
      <c r="C230" s="34" t="s">
        <v>3499</v>
      </c>
      <c r="D230" s="107">
        <v>44319</v>
      </c>
      <c r="E230" s="36">
        <v>44317</v>
      </c>
      <c r="F230" s="107" t="str">
        <f>B230&amp;E230</f>
        <v>3903144317</v>
      </c>
      <c r="G230" s="42">
        <v>358855.82</v>
      </c>
    </row>
    <row r="231" spans="1:7" x14ac:dyDescent="0.2">
      <c r="A231" s="44" t="s">
        <v>59</v>
      </c>
      <c r="B231" s="44" t="str">
        <f>VLOOKUP(A231,Recon!A:B,2,FALSE)</f>
        <v>62040</v>
      </c>
      <c r="C231" s="34" t="s">
        <v>3490</v>
      </c>
      <c r="D231" s="107">
        <v>44319</v>
      </c>
      <c r="E231" s="36">
        <v>44317</v>
      </c>
      <c r="F231" s="107" t="str">
        <f>B231&amp;E231</f>
        <v>6204044317</v>
      </c>
      <c r="G231" s="42">
        <v>80438.240000000005</v>
      </c>
    </row>
    <row r="232" spans="1:7" x14ac:dyDescent="0.2">
      <c r="A232" s="44" t="s">
        <v>57</v>
      </c>
      <c r="B232" s="44" t="str">
        <f>VLOOKUP(A232,Recon!A:B,2,FALSE)</f>
        <v>01070</v>
      </c>
      <c r="C232" s="34" t="s">
        <v>3484</v>
      </c>
      <c r="D232" s="107">
        <v>44319</v>
      </c>
      <c r="E232" s="36">
        <v>44317</v>
      </c>
      <c r="F232" s="107" t="str">
        <f>B232&amp;E232</f>
        <v>0107044317</v>
      </c>
      <c r="G232" s="42">
        <v>117136.93</v>
      </c>
    </row>
    <row r="233" spans="1:7" x14ac:dyDescent="0.2">
      <c r="A233" s="44" t="s">
        <v>6</v>
      </c>
      <c r="B233" s="44" t="str">
        <f>VLOOKUP(A233,Recon!A:B,2,FALSE)</f>
        <v>01020</v>
      </c>
      <c r="C233" s="34" t="s">
        <v>3048</v>
      </c>
      <c r="D233" s="107">
        <v>44329</v>
      </c>
      <c r="E233" s="36">
        <v>44317</v>
      </c>
      <c r="F233" s="107" t="str">
        <f>B233&amp;E233</f>
        <v>0102044317</v>
      </c>
      <c r="G233" s="42">
        <v>668432.31000000006</v>
      </c>
    </row>
    <row r="234" spans="1:7" x14ac:dyDescent="0.2">
      <c r="A234" s="44" t="s">
        <v>7</v>
      </c>
      <c r="B234" s="44" t="str">
        <f>VLOOKUP(A234,Recon!A:B,2,FALSE)</f>
        <v>03060</v>
      </c>
      <c r="C234" s="34" t="s">
        <v>3485</v>
      </c>
      <c r="D234" s="107">
        <v>44329</v>
      </c>
      <c r="E234" s="36">
        <v>44317</v>
      </c>
      <c r="F234" s="107" t="str">
        <f>B234&amp;E234</f>
        <v>0306044317</v>
      </c>
      <c r="G234" s="42">
        <v>670786.13</v>
      </c>
    </row>
    <row r="235" spans="1:7" x14ac:dyDescent="0.2">
      <c r="A235" s="44" t="s">
        <v>8</v>
      </c>
      <c r="B235" s="44" t="str">
        <f>VLOOKUP(A235,Recon!A:B,2,FALSE)</f>
        <v>01030</v>
      </c>
      <c r="C235" s="34" t="s">
        <v>3494</v>
      </c>
      <c r="D235" s="107">
        <v>44329</v>
      </c>
      <c r="E235" s="36">
        <v>44317</v>
      </c>
      <c r="F235" s="107" t="str">
        <f>B235&amp;E235</f>
        <v>0103044317</v>
      </c>
      <c r="G235" s="42">
        <v>81764.42</v>
      </c>
    </row>
    <row r="236" spans="1:7" x14ac:dyDescent="0.2">
      <c r="A236" s="44" t="s">
        <v>8</v>
      </c>
      <c r="B236" s="44" t="str">
        <f>VLOOKUP(A236,Recon!A:B,2,FALSE)</f>
        <v>01030</v>
      </c>
      <c r="C236" s="34" t="s">
        <v>3494</v>
      </c>
      <c r="D236" s="107">
        <v>44329</v>
      </c>
      <c r="E236" s="36">
        <v>44317</v>
      </c>
      <c r="F236" s="107" t="str">
        <f>B236&amp;E236</f>
        <v>0103044317</v>
      </c>
      <c r="G236" s="42">
        <v>118720.48</v>
      </c>
    </row>
    <row r="237" spans="1:7" x14ac:dyDescent="0.2">
      <c r="A237" s="44" t="s">
        <v>21</v>
      </c>
      <c r="B237" s="44" t="str">
        <f>VLOOKUP(A237,Recon!A:B,2,FALSE)</f>
        <v>03010</v>
      </c>
      <c r="C237" s="34" t="s">
        <v>3495</v>
      </c>
      <c r="D237" s="107">
        <v>44329</v>
      </c>
      <c r="E237" s="36">
        <v>44317</v>
      </c>
      <c r="F237" s="107" t="str">
        <f>B237&amp;E237</f>
        <v>0301044317</v>
      </c>
      <c r="G237" s="42">
        <v>59204</v>
      </c>
    </row>
    <row r="238" spans="1:7" x14ac:dyDescent="0.2">
      <c r="A238" s="44" t="s">
        <v>31</v>
      </c>
      <c r="B238" s="44" t="str">
        <f>VLOOKUP(A238,Recon!A:B,2,FALSE)</f>
        <v>03040</v>
      </c>
      <c r="C238" s="34" t="s">
        <v>3478</v>
      </c>
      <c r="D238" s="107">
        <v>44329</v>
      </c>
      <c r="E238" s="36">
        <v>44317</v>
      </c>
      <c r="F238" s="107" t="str">
        <f>B238&amp;E238</f>
        <v>0304044317</v>
      </c>
      <c r="G238" s="42">
        <v>221599.38</v>
      </c>
    </row>
    <row r="239" spans="1:7" x14ac:dyDescent="0.2">
      <c r="A239" s="44" t="s">
        <v>9</v>
      </c>
      <c r="B239" s="44" t="str">
        <f>VLOOKUP(A239,Recon!A:B,2,FALSE)</f>
        <v>07020</v>
      </c>
      <c r="C239" s="34" t="s">
        <v>3507</v>
      </c>
      <c r="D239" s="107">
        <v>44329</v>
      </c>
      <c r="E239" s="36">
        <v>44317</v>
      </c>
      <c r="F239" s="107" t="str">
        <f>B239&amp;E239</f>
        <v>0702044317</v>
      </c>
      <c r="G239" s="42">
        <v>638487.14</v>
      </c>
    </row>
    <row r="240" spans="1:7" x14ac:dyDescent="0.2">
      <c r="A240" s="44" t="s">
        <v>12</v>
      </c>
      <c r="B240" s="44" t="str">
        <f>VLOOKUP(A240,Recon!A:B,2,FALSE)</f>
        <v>64203</v>
      </c>
      <c r="C240" s="34" t="s">
        <v>3480</v>
      </c>
      <c r="D240" s="107">
        <v>44329</v>
      </c>
      <c r="E240" s="36">
        <v>44317</v>
      </c>
      <c r="F240" s="107" t="str">
        <f>B240&amp;E240</f>
        <v>6420344317</v>
      </c>
      <c r="G240" s="42">
        <v>129394</v>
      </c>
    </row>
    <row r="241" spans="1:7" x14ac:dyDescent="0.2">
      <c r="A241" s="44" t="s">
        <v>60</v>
      </c>
      <c r="B241" s="44" t="str">
        <f>VLOOKUP(A241,Recon!A:B,2,FALSE)</f>
        <v>80010</v>
      </c>
      <c r="C241" s="34" t="s">
        <v>2</v>
      </c>
      <c r="D241" s="107">
        <v>44329</v>
      </c>
      <c r="E241" s="36">
        <v>44317</v>
      </c>
      <c r="F241" s="107" t="str">
        <f>B241&amp;E241</f>
        <v>8001044317</v>
      </c>
      <c r="G241" s="42">
        <v>288746</v>
      </c>
    </row>
    <row r="242" spans="1:7" x14ac:dyDescent="0.2">
      <c r="A242" s="44" t="s">
        <v>15</v>
      </c>
      <c r="B242" s="44" t="str">
        <f>VLOOKUP(A242,Recon!A:B,2,FALSE)</f>
        <v>21050</v>
      </c>
      <c r="C242" s="34" t="s">
        <v>3487</v>
      </c>
      <c r="D242" s="107">
        <v>44329</v>
      </c>
      <c r="E242" s="36">
        <v>44317</v>
      </c>
      <c r="F242" s="107" t="str">
        <f>B242&amp;E242</f>
        <v>2105044317</v>
      </c>
      <c r="G242" s="42">
        <v>447032.52</v>
      </c>
    </row>
    <row r="243" spans="1:7" x14ac:dyDescent="0.2">
      <c r="A243" s="44" t="s">
        <v>15</v>
      </c>
      <c r="B243" s="44" t="str">
        <f>VLOOKUP(A243,Recon!A:B,2,FALSE)</f>
        <v>21050</v>
      </c>
      <c r="C243" s="34" t="s">
        <v>3487</v>
      </c>
      <c r="D243" s="107">
        <v>44329</v>
      </c>
      <c r="E243" s="36">
        <v>44317</v>
      </c>
      <c r="F243" s="107" t="str">
        <f>B243&amp;E243</f>
        <v>2105044317</v>
      </c>
      <c r="G243" s="42">
        <v>492132.72</v>
      </c>
    </row>
    <row r="244" spans="1:7" x14ac:dyDescent="0.2">
      <c r="A244" s="44" t="s">
        <v>5</v>
      </c>
      <c r="B244" s="44" t="str">
        <f>VLOOKUP(A244,Recon!A:B,2,FALSE)</f>
        <v>21080</v>
      </c>
      <c r="C244" s="34" t="s">
        <v>3511</v>
      </c>
      <c r="D244" s="107">
        <v>44329</v>
      </c>
      <c r="E244" s="36">
        <v>44317</v>
      </c>
      <c r="F244" s="107" t="str">
        <f>B244&amp;E244</f>
        <v>2108044317</v>
      </c>
      <c r="G244" s="42">
        <v>574347.55000000005</v>
      </c>
    </row>
    <row r="245" spans="1:7" x14ac:dyDescent="0.2">
      <c r="A245" s="44" t="s">
        <v>42</v>
      </c>
      <c r="B245" s="44" t="str">
        <f>VLOOKUP(A245,Recon!A:B,2,FALSE)</f>
        <v>51010</v>
      </c>
      <c r="C245" s="34" t="s">
        <v>3500</v>
      </c>
      <c r="D245" s="107">
        <v>44329</v>
      </c>
      <c r="E245" s="36">
        <v>44317</v>
      </c>
      <c r="F245" s="107" t="str">
        <f>B245&amp;E245</f>
        <v>5101044317</v>
      </c>
      <c r="G245" s="42">
        <v>261814.42</v>
      </c>
    </row>
    <row r="246" spans="1:7" x14ac:dyDescent="0.2">
      <c r="A246" s="44" t="s">
        <v>16</v>
      </c>
      <c r="B246" s="44" t="str">
        <f>VLOOKUP(A246,Recon!A:B,2,FALSE)</f>
        <v>15010</v>
      </c>
      <c r="C246" s="34" t="s">
        <v>3501</v>
      </c>
      <c r="D246" s="107">
        <v>44329</v>
      </c>
      <c r="E246" s="36">
        <v>44317</v>
      </c>
      <c r="F246" s="107" t="str">
        <f>B246&amp;E246</f>
        <v>1501044317</v>
      </c>
      <c r="G246" s="42">
        <v>64047.14</v>
      </c>
    </row>
    <row r="247" spans="1:7" x14ac:dyDescent="0.2">
      <c r="A247" s="44" t="s">
        <v>18</v>
      </c>
      <c r="B247" s="44" t="str">
        <f>VLOOKUP(A247,Recon!A:B,2,FALSE)</f>
        <v>18010</v>
      </c>
      <c r="C247" s="34" t="s">
        <v>3479</v>
      </c>
      <c r="D247" s="107">
        <v>44329</v>
      </c>
      <c r="E247" s="36">
        <v>44317</v>
      </c>
      <c r="F247" s="107" t="str">
        <f>B247&amp;E247</f>
        <v>1801044317</v>
      </c>
      <c r="G247" s="42">
        <v>833586</v>
      </c>
    </row>
    <row r="248" spans="1:7" x14ac:dyDescent="0.2">
      <c r="A248" s="44" t="s">
        <v>19</v>
      </c>
      <c r="B248" s="44" t="str">
        <f>VLOOKUP(A248,Recon!A:B,2,FALSE)</f>
        <v>19010</v>
      </c>
      <c r="C248" s="34" t="s">
        <v>3496</v>
      </c>
      <c r="D248" s="107">
        <v>44329</v>
      </c>
      <c r="E248" s="36">
        <v>44317</v>
      </c>
      <c r="F248" s="107" t="str">
        <f>B248&amp;E248</f>
        <v>1901044317</v>
      </c>
      <c r="G248" s="42">
        <v>207852.74</v>
      </c>
    </row>
    <row r="249" spans="1:7" x14ac:dyDescent="0.2">
      <c r="A249" s="44" t="s">
        <v>20</v>
      </c>
      <c r="B249" s="44" t="str">
        <f>VLOOKUP(A249,Recon!A:B,2,FALSE)</f>
        <v>64043</v>
      </c>
      <c r="C249" s="34" t="s">
        <v>3491</v>
      </c>
      <c r="D249" s="107">
        <v>44329</v>
      </c>
      <c r="E249" s="36">
        <v>44317</v>
      </c>
      <c r="F249" s="107" t="str">
        <f>B249&amp;E249</f>
        <v>6404344317</v>
      </c>
      <c r="G249" s="42">
        <v>131152.03</v>
      </c>
    </row>
    <row r="250" spans="1:7" x14ac:dyDescent="0.2">
      <c r="A250" s="44" t="s">
        <v>22</v>
      </c>
      <c r="B250" s="44" t="str">
        <f>VLOOKUP(A250,Recon!A:B,2,FALSE)</f>
        <v>21090</v>
      </c>
      <c r="C250" s="34" t="s">
        <v>3512</v>
      </c>
      <c r="D250" s="107">
        <v>44329</v>
      </c>
      <c r="E250" s="36">
        <v>44317</v>
      </c>
      <c r="F250" s="107" t="str">
        <f>B250&amp;E250</f>
        <v>2109044317</v>
      </c>
      <c r="G250" s="42">
        <v>224393</v>
      </c>
    </row>
    <row r="251" spans="1:7" x14ac:dyDescent="0.2">
      <c r="A251" s="44" t="s">
        <v>30</v>
      </c>
      <c r="B251" s="44" t="str">
        <f>VLOOKUP(A251,Recon!A:B,2,FALSE)</f>
        <v>21085</v>
      </c>
      <c r="C251" s="34" t="s">
        <v>3533</v>
      </c>
      <c r="D251" s="107">
        <v>44329</v>
      </c>
      <c r="E251" s="36">
        <v>44317</v>
      </c>
      <c r="F251" s="107" t="str">
        <f>B251&amp;E251</f>
        <v>2108544317</v>
      </c>
      <c r="G251" s="42">
        <v>693219.71</v>
      </c>
    </row>
    <row r="252" spans="1:7" x14ac:dyDescent="0.2">
      <c r="A252" s="44" t="s">
        <v>58</v>
      </c>
      <c r="B252" s="44" t="str">
        <f>VLOOKUP(A252,Recon!A:B,2,FALSE)</f>
        <v>21030</v>
      </c>
      <c r="C252" s="34" t="s">
        <v>3502</v>
      </c>
      <c r="D252" s="107">
        <v>44329</v>
      </c>
      <c r="E252" s="36">
        <v>44317</v>
      </c>
      <c r="F252" s="107" t="str">
        <f>B252&amp;E252</f>
        <v>2103044317</v>
      </c>
      <c r="G252" s="42">
        <v>135725.47</v>
      </c>
    </row>
    <row r="253" spans="1:7" x14ac:dyDescent="0.2">
      <c r="A253" s="44" t="s">
        <v>24</v>
      </c>
      <c r="B253" s="44" t="str">
        <f>VLOOKUP(A253,Recon!A:B,2,FALSE)</f>
        <v>21040</v>
      </c>
      <c r="C253" s="34" t="s">
        <v>3486</v>
      </c>
      <c r="D253" s="107">
        <v>44329</v>
      </c>
      <c r="E253" s="36">
        <v>44317</v>
      </c>
      <c r="F253" s="107" t="str">
        <f>B253&amp;E253</f>
        <v>2104044317</v>
      </c>
      <c r="G253" s="42">
        <v>116406</v>
      </c>
    </row>
    <row r="254" spans="1:7" x14ac:dyDescent="0.2">
      <c r="A254" s="44" t="s">
        <v>65</v>
      </c>
      <c r="B254" s="44" t="str">
        <f>VLOOKUP(A254,Recon!A:B,2,FALSE)</f>
        <v>35030</v>
      </c>
      <c r="C254" s="34" t="s">
        <v>3513</v>
      </c>
      <c r="D254" s="107">
        <v>44329</v>
      </c>
      <c r="E254" s="36">
        <v>44317</v>
      </c>
      <c r="F254" s="107" t="str">
        <f>B254&amp;E254</f>
        <v>3503044317</v>
      </c>
      <c r="G254" s="42">
        <v>23074.89</v>
      </c>
    </row>
    <row r="255" spans="1:7" x14ac:dyDescent="0.2">
      <c r="A255" s="44" t="s">
        <v>26</v>
      </c>
      <c r="B255" s="44" t="str">
        <f>VLOOKUP(A255,Recon!A:B,2,FALSE)</f>
        <v>26011</v>
      </c>
      <c r="C255" s="34" t="s">
        <v>3497</v>
      </c>
      <c r="D255" s="107">
        <v>44329</v>
      </c>
      <c r="E255" s="36">
        <v>44317</v>
      </c>
      <c r="F255" s="107" t="str">
        <f>B255&amp;E255</f>
        <v>2601144317</v>
      </c>
      <c r="G255" s="42">
        <v>82749.17</v>
      </c>
    </row>
    <row r="256" spans="1:7" x14ac:dyDescent="0.2">
      <c r="A256" s="44" t="s">
        <v>28</v>
      </c>
      <c r="B256" s="44" t="str">
        <f>VLOOKUP(A256,Recon!A:B,2,FALSE)</f>
        <v>30011</v>
      </c>
      <c r="C256" s="34" t="s">
        <v>3488</v>
      </c>
      <c r="D256" s="107">
        <v>44329</v>
      </c>
      <c r="E256" s="36">
        <v>44317</v>
      </c>
      <c r="F256" s="107" t="str">
        <f>B256&amp;E256</f>
        <v>3001144317</v>
      </c>
      <c r="G256" s="42">
        <v>1289472.8899999999</v>
      </c>
    </row>
    <row r="257" spans="1:7" x14ac:dyDescent="0.2">
      <c r="A257" s="44" t="s">
        <v>32</v>
      </c>
      <c r="B257" s="44" t="str">
        <f>VLOOKUP(A257,Recon!A:B,2,FALSE)</f>
        <v>01010</v>
      </c>
      <c r="C257" s="34" t="s">
        <v>3493</v>
      </c>
      <c r="D257" s="107">
        <v>44329</v>
      </c>
      <c r="E257" s="36">
        <v>44317</v>
      </c>
      <c r="F257" s="107" t="str">
        <f>B257&amp;E257</f>
        <v>0101044317</v>
      </c>
      <c r="G257" s="42">
        <v>21462.54</v>
      </c>
    </row>
    <row r="258" spans="1:7" x14ac:dyDescent="0.2">
      <c r="A258" s="44" t="s">
        <v>32</v>
      </c>
      <c r="B258" s="44" t="str">
        <f>VLOOKUP(A258,Recon!A:B,2,FALSE)</f>
        <v>01010</v>
      </c>
      <c r="C258" s="34" t="s">
        <v>3493</v>
      </c>
      <c r="D258" s="107">
        <v>44329</v>
      </c>
      <c r="E258" s="36">
        <v>44317</v>
      </c>
      <c r="F258" s="107" t="str">
        <f>B258&amp;E258</f>
        <v>0101044317</v>
      </c>
      <c r="G258" s="42">
        <v>130563.81</v>
      </c>
    </row>
    <row r="259" spans="1:7" x14ac:dyDescent="0.2">
      <c r="A259" s="44" t="s">
        <v>32</v>
      </c>
      <c r="B259" s="44" t="str">
        <f>VLOOKUP(A259,Recon!A:B,2,FALSE)</f>
        <v>01010</v>
      </c>
      <c r="C259" s="34" t="s">
        <v>3493</v>
      </c>
      <c r="D259" s="107">
        <v>44329</v>
      </c>
      <c r="E259" s="36">
        <v>44317</v>
      </c>
      <c r="F259" s="107" t="str">
        <f>B259&amp;E259</f>
        <v>0101044317</v>
      </c>
      <c r="G259" s="42">
        <v>22951.64</v>
      </c>
    </row>
    <row r="260" spans="1:7" x14ac:dyDescent="0.2">
      <c r="A260" s="44" t="s">
        <v>33</v>
      </c>
      <c r="B260" s="44" t="str">
        <f>VLOOKUP(A260,Recon!A:B,2,FALSE)</f>
        <v>39031</v>
      </c>
      <c r="C260" s="34" t="s">
        <v>3499</v>
      </c>
      <c r="D260" s="107">
        <v>44329</v>
      </c>
      <c r="E260" s="36">
        <v>44317</v>
      </c>
      <c r="F260" s="107" t="str">
        <f>B260&amp;E260</f>
        <v>3903144317</v>
      </c>
      <c r="G260" s="42">
        <v>352113.1</v>
      </c>
    </row>
    <row r="261" spans="1:7" x14ac:dyDescent="0.2">
      <c r="A261" s="44" t="s">
        <v>37</v>
      </c>
      <c r="B261" s="44" t="str">
        <f>VLOOKUP(A261,Recon!A:B,2,FALSE)</f>
        <v>64093</v>
      </c>
      <c r="C261" s="34" t="s">
        <v>3532</v>
      </c>
      <c r="D261" s="107">
        <v>44329</v>
      </c>
      <c r="E261" s="36">
        <v>44317</v>
      </c>
      <c r="F261" s="107" t="str">
        <f>B261&amp;E261</f>
        <v>6409344317</v>
      </c>
      <c r="G261" s="42">
        <v>127008</v>
      </c>
    </row>
    <row r="262" spans="1:7" x14ac:dyDescent="0.2">
      <c r="A262" s="44" t="s">
        <v>38</v>
      </c>
      <c r="B262" s="44" t="str">
        <f>VLOOKUP(A262,Recon!A:B,2,FALSE)</f>
        <v>64103</v>
      </c>
      <c r="C262" s="34" t="s">
        <v>3492</v>
      </c>
      <c r="D262" s="107">
        <v>44329</v>
      </c>
      <c r="E262" s="36">
        <v>44317</v>
      </c>
      <c r="F262" s="107" t="str">
        <f>B262&amp;E262</f>
        <v>6410344317</v>
      </c>
      <c r="G262" s="42">
        <v>74147.78</v>
      </c>
    </row>
    <row r="263" spans="1:7" x14ac:dyDescent="0.2">
      <c r="A263" s="44" t="s">
        <v>38</v>
      </c>
      <c r="B263" s="44" t="str">
        <f>VLOOKUP(A263,Recon!A:B,2,FALSE)</f>
        <v>64103</v>
      </c>
      <c r="C263" s="34" t="s">
        <v>3492</v>
      </c>
      <c r="D263" s="107">
        <v>44329</v>
      </c>
      <c r="E263" s="36">
        <v>44317</v>
      </c>
      <c r="F263" s="107" t="str">
        <f>B263&amp;E263</f>
        <v>6410344317</v>
      </c>
      <c r="G263" s="42">
        <v>74147.63</v>
      </c>
    </row>
    <row r="264" spans="1:7" x14ac:dyDescent="0.2">
      <c r="A264" s="44" t="s">
        <v>39</v>
      </c>
      <c r="B264" s="44" t="str">
        <f>VLOOKUP(A264,Recon!A:B,2,FALSE)</f>
        <v>64123</v>
      </c>
      <c r="C264" s="34" t="s">
        <v>3524</v>
      </c>
      <c r="D264" s="107">
        <v>44329</v>
      </c>
      <c r="E264" s="36">
        <v>44317</v>
      </c>
      <c r="F264" s="107" t="str">
        <f>B264&amp;E264</f>
        <v>6412344317</v>
      </c>
      <c r="G264" s="42">
        <v>265988</v>
      </c>
    </row>
    <row r="265" spans="1:7" x14ac:dyDescent="0.2">
      <c r="A265" s="44" t="s">
        <v>41</v>
      </c>
      <c r="B265" s="44" t="str">
        <f>VLOOKUP(A265,Recon!A:B,2,FALSE)</f>
        <v>35010</v>
      </c>
      <c r="C265" s="34" t="s">
        <v>3498</v>
      </c>
      <c r="D265" s="107">
        <v>44329</v>
      </c>
      <c r="E265" s="36">
        <v>44317</v>
      </c>
      <c r="F265" s="107" t="str">
        <f>B265&amp;E265</f>
        <v>3501044317</v>
      </c>
      <c r="G265" s="42">
        <v>1281377.3600000001</v>
      </c>
    </row>
    <row r="266" spans="1:7" x14ac:dyDescent="0.2">
      <c r="A266" s="44" t="s">
        <v>757</v>
      </c>
      <c r="B266" s="44" t="str">
        <f>VLOOKUP(A266,Recon!A:B,2,FALSE)</f>
        <v>54010</v>
      </c>
      <c r="C266" s="34" t="s">
        <v>3522</v>
      </c>
      <c r="D266" s="107">
        <v>44329</v>
      </c>
      <c r="E266" s="36">
        <v>44317</v>
      </c>
      <c r="F266" s="107" t="str">
        <f>B266&amp;E266</f>
        <v>5401044317</v>
      </c>
      <c r="G266" s="42">
        <v>226294.44</v>
      </c>
    </row>
    <row r="267" spans="1:7" x14ac:dyDescent="0.2">
      <c r="A267" s="44" t="s">
        <v>46</v>
      </c>
      <c r="B267" s="44" t="str">
        <f>VLOOKUP(A267,Recon!A:B,2,FALSE)</f>
        <v>64143</v>
      </c>
      <c r="C267" s="34" t="s">
        <v>3509</v>
      </c>
      <c r="D267" s="107">
        <v>44329</v>
      </c>
      <c r="E267" s="36">
        <v>44317</v>
      </c>
      <c r="F267" s="107" t="str">
        <f>B267&amp;E267</f>
        <v>6414344317</v>
      </c>
      <c r="G267" s="42">
        <v>135597.53</v>
      </c>
    </row>
    <row r="268" spans="1:7" x14ac:dyDescent="0.2">
      <c r="A268" s="44" t="s">
        <v>17</v>
      </c>
      <c r="B268" s="44" t="str">
        <f>VLOOKUP(A268,Recon!A:B,2,FALSE)</f>
        <v>16010</v>
      </c>
      <c r="C268" s="34" t="s">
        <v>3516</v>
      </c>
      <c r="D268" s="107">
        <v>44329</v>
      </c>
      <c r="E268" s="36">
        <v>44317</v>
      </c>
      <c r="F268" s="107" t="str">
        <f>B268&amp;E268</f>
        <v>1601044317</v>
      </c>
      <c r="G268" s="42">
        <v>1639392.84</v>
      </c>
    </row>
    <row r="269" spans="1:7" x14ac:dyDescent="0.2">
      <c r="A269" s="44" t="s">
        <v>51</v>
      </c>
      <c r="B269" s="44" t="str">
        <f>VLOOKUP(A269,Recon!A:B,2,FALSE)</f>
        <v>64193</v>
      </c>
      <c r="C269" s="34" t="s">
        <v>3529</v>
      </c>
      <c r="D269" s="107">
        <v>44329</v>
      </c>
      <c r="E269" s="36">
        <v>44317</v>
      </c>
      <c r="F269" s="107" t="str">
        <f>B269&amp;E269</f>
        <v>6419344317</v>
      </c>
      <c r="G269" s="42">
        <v>115971</v>
      </c>
    </row>
    <row r="270" spans="1:7" x14ac:dyDescent="0.2">
      <c r="A270" s="44" t="s">
        <v>1439</v>
      </c>
      <c r="B270" s="44" t="str">
        <f>VLOOKUP(A270,Recon!A:B,2,FALSE)</f>
        <v>59010</v>
      </c>
      <c r="C270" s="34" t="s">
        <v>3489</v>
      </c>
      <c r="D270" s="107">
        <v>44329</v>
      </c>
      <c r="E270" s="36">
        <v>44317</v>
      </c>
      <c r="F270" s="107" t="str">
        <f>B270&amp;E270</f>
        <v>5901044317</v>
      </c>
      <c r="G270" s="42">
        <v>40306.699999999997</v>
      </c>
    </row>
    <row r="271" spans="1:7" x14ac:dyDescent="0.2">
      <c r="A271" s="44" t="s">
        <v>52</v>
      </c>
      <c r="B271" s="44" t="str">
        <f>VLOOKUP(A271,Recon!A:B,2,FALSE)</f>
        <v>35020</v>
      </c>
      <c r="C271" s="34" t="s">
        <v>3519</v>
      </c>
      <c r="D271" s="107">
        <v>44329</v>
      </c>
      <c r="E271" s="36">
        <v>44317</v>
      </c>
      <c r="F271" s="107" t="str">
        <f>B271&amp;E271</f>
        <v>3502044317</v>
      </c>
      <c r="G271" s="42">
        <v>529106.92000000004</v>
      </c>
    </row>
    <row r="272" spans="1:7" x14ac:dyDescent="0.2">
      <c r="A272" s="44" t="s">
        <v>53</v>
      </c>
      <c r="B272" s="44" t="str">
        <f>VLOOKUP(A272,Recon!A:B,2,FALSE)</f>
        <v>64200</v>
      </c>
      <c r="C272" s="34" t="s">
        <v>3526</v>
      </c>
      <c r="D272" s="107">
        <v>44329</v>
      </c>
      <c r="E272" s="36">
        <v>44317</v>
      </c>
      <c r="F272" s="107" t="str">
        <f>B272&amp;E272</f>
        <v>6420044317</v>
      </c>
      <c r="G272" s="42">
        <v>9433.39</v>
      </c>
    </row>
    <row r="273" spans="1:7" x14ac:dyDescent="0.2">
      <c r="A273" s="44" t="s">
        <v>55</v>
      </c>
      <c r="B273" s="44" t="str">
        <f>VLOOKUP(A273,Recon!A:B,2,FALSE)</f>
        <v>38010</v>
      </c>
      <c r="C273" s="34" t="s">
        <v>3477</v>
      </c>
      <c r="D273" s="107">
        <v>44329</v>
      </c>
      <c r="E273" s="36">
        <v>44317</v>
      </c>
      <c r="F273" s="107" t="str">
        <f>B273&amp;E273</f>
        <v>3801044317</v>
      </c>
      <c r="G273" s="42">
        <v>47639.93</v>
      </c>
    </row>
    <row r="274" spans="1:7" x14ac:dyDescent="0.2">
      <c r="A274" s="44" t="s">
        <v>25</v>
      </c>
      <c r="B274" s="44" t="str">
        <f>VLOOKUP(A274,Recon!A:B,2,FALSE)</f>
        <v>62060</v>
      </c>
      <c r="C274" s="34" t="s">
        <v>3515</v>
      </c>
      <c r="D274" s="107">
        <v>44329</v>
      </c>
      <c r="E274" s="36">
        <v>44317</v>
      </c>
      <c r="F274" s="107" t="str">
        <f>B274&amp;E274</f>
        <v>6206044317</v>
      </c>
      <c r="G274" s="42">
        <v>319517.24</v>
      </c>
    </row>
    <row r="275" spans="1:7" x14ac:dyDescent="0.2">
      <c r="A275" s="44" t="s">
        <v>59</v>
      </c>
      <c r="B275" s="44" t="str">
        <f>VLOOKUP(A275,Recon!A:B,2,FALSE)</f>
        <v>62040</v>
      </c>
      <c r="C275" s="34" t="s">
        <v>3490</v>
      </c>
      <c r="D275" s="107">
        <v>44329</v>
      </c>
      <c r="E275" s="36">
        <v>44317</v>
      </c>
      <c r="F275" s="107" t="str">
        <f>B275&amp;E275</f>
        <v>6204044317</v>
      </c>
      <c r="G275" s="42">
        <v>89359.679999999993</v>
      </c>
    </row>
    <row r="276" spans="1:7" x14ac:dyDescent="0.2">
      <c r="A276" s="44" t="s">
        <v>59</v>
      </c>
      <c r="B276" s="44" t="str">
        <f>VLOOKUP(A276,Recon!A:B,2,FALSE)</f>
        <v>62040</v>
      </c>
      <c r="C276" s="34" t="s">
        <v>3490</v>
      </c>
      <c r="D276" s="107">
        <v>44329</v>
      </c>
      <c r="E276" s="36">
        <v>44317</v>
      </c>
      <c r="F276" s="107" t="str">
        <f>B276&amp;E276</f>
        <v>6204044317</v>
      </c>
      <c r="G276" s="42">
        <v>82822.710000000006</v>
      </c>
    </row>
    <row r="277" spans="1:7" x14ac:dyDescent="0.2">
      <c r="A277" s="44" t="s">
        <v>57</v>
      </c>
      <c r="B277" s="44" t="str">
        <f>VLOOKUP(A277,Recon!A:B,2,FALSE)</f>
        <v>01070</v>
      </c>
      <c r="C277" s="34" t="s">
        <v>3484</v>
      </c>
      <c r="D277" s="107">
        <v>44329</v>
      </c>
      <c r="E277" s="36">
        <v>44317</v>
      </c>
      <c r="F277" s="107" t="str">
        <f>B277&amp;E277</f>
        <v>0107044317</v>
      </c>
      <c r="G277" s="42">
        <v>165244.1</v>
      </c>
    </row>
    <row r="278" spans="1:7" x14ac:dyDescent="0.2">
      <c r="A278" s="44" t="s">
        <v>61</v>
      </c>
      <c r="B278" s="44" t="str">
        <f>VLOOKUP(A278,Recon!A:B,2,FALSE)</f>
        <v>66060</v>
      </c>
      <c r="C278" s="34" t="s">
        <v>180</v>
      </c>
      <c r="D278" s="107">
        <v>44337</v>
      </c>
      <c r="E278" s="36">
        <v>44317</v>
      </c>
      <c r="F278" s="107" t="str">
        <f>B278&amp;E278</f>
        <v>6606044317</v>
      </c>
      <c r="G278" s="42">
        <v>16049</v>
      </c>
    </row>
    <row r="279" spans="1:7" x14ac:dyDescent="0.2">
      <c r="A279" s="44" t="s">
        <v>64</v>
      </c>
      <c r="B279" s="44" t="str">
        <f>VLOOKUP(A279,Recon!A:B,2,FALSE)</f>
        <v>66080</v>
      </c>
      <c r="C279" s="34" t="s">
        <v>4</v>
      </c>
      <c r="D279" s="107">
        <v>44337</v>
      </c>
      <c r="E279" s="36">
        <v>44317</v>
      </c>
      <c r="F279" s="107" t="str">
        <f>B279&amp;E279</f>
        <v>6608044317</v>
      </c>
      <c r="G279" s="42">
        <v>26506.400000000001</v>
      </c>
    </row>
    <row r="280" spans="1:7" x14ac:dyDescent="0.2">
      <c r="A280" s="44" t="s">
        <v>64</v>
      </c>
      <c r="B280" s="44" t="str">
        <f>VLOOKUP(A280,Recon!A:B,2,FALSE)</f>
        <v>66080</v>
      </c>
      <c r="C280" s="34" t="s">
        <v>4</v>
      </c>
      <c r="D280" s="107">
        <v>44363</v>
      </c>
      <c r="E280" s="36">
        <v>44348</v>
      </c>
      <c r="F280" s="107" t="str">
        <f>B280&amp;E280</f>
        <v>6608044348</v>
      </c>
      <c r="G280" s="42">
        <v>27345.64</v>
      </c>
    </row>
    <row r="281" spans="1:7" x14ac:dyDescent="0.2">
      <c r="A281" s="44" t="s">
        <v>6</v>
      </c>
      <c r="B281" s="44" t="str">
        <f>VLOOKUP(A281,Recon!A:B,2,FALSE)</f>
        <v>01020</v>
      </c>
      <c r="C281" s="34" t="s">
        <v>3048</v>
      </c>
      <c r="D281" s="107">
        <v>44364</v>
      </c>
      <c r="E281" s="36">
        <v>44348</v>
      </c>
      <c r="F281" s="107" t="str">
        <f>B281&amp;E281</f>
        <v>0102044348</v>
      </c>
      <c r="G281" s="42">
        <v>579103.53</v>
      </c>
    </row>
    <row r="282" spans="1:7" x14ac:dyDescent="0.2">
      <c r="A282" s="44" t="s">
        <v>7</v>
      </c>
      <c r="B282" s="44" t="str">
        <f>VLOOKUP(A282,Recon!A:B,2,FALSE)</f>
        <v>03060</v>
      </c>
      <c r="C282" s="34" t="s">
        <v>3485</v>
      </c>
      <c r="D282" s="107">
        <v>44364</v>
      </c>
      <c r="E282" s="36">
        <v>44348</v>
      </c>
      <c r="F282" s="107" t="str">
        <f>B282&amp;E282</f>
        <v>0306044348</v>
      </c>
      <c r="G282" s="42">
        <v>667177.36</v>
      </c>
    </row>
    <row r="283" spans="1:7" x14ac:dyDescent="0.2">
      <c r="A283" s="44" t="s">
        <v>10</v>
      </c>
      <c r="B283" s="44" t="str">
        <f>VLOOKUP(A283,Recon!A:B,2,FALSE)</f>
        <v>01040</v>
      </c>
      <c r="C283" s="34" t="s">
        <v>3483</v>
      </c>
      <c r="D283" s="107">
        <v>44364</v>
      </c>
      <c r="E283" s="36">
        <v>44348</v>
      </c>
      <c r="F283" s="107" t="str">
        <f>B283&amp;E283</f>
        <v>0104044348</v>
      </c>
      <c r="G283" s="42">
        <v>393005.53</v>
      </c>
    </row>
    <row r="284" spans="1:7" x14ac:dyDescent="0.2">
      <c r="A284" s="44" t="s">
        <v>10</v>
      </c>
      <c r="B284" s="44" t="str">
        <f>VLOOKUP(A284,Recon!A:B,2,FALSE)</f>
        <v>01040</v>
      </c>
      <c r="C284" s="34" t="s">
        <v>3483</v>
      </c>
      <c r="D284" s="107">
        <v>44364</v>
      </c>
      <c r="E284" s="36">
        <v>44348</v>
      </c>
      <c r="F284" s="107" t="str">
        <f>B284&amp;E284</f>
        <v>0104044348</v>
      </c>
      <c r="G284" s="42">
        <v>238720.18</v>
      </c>
    </row>
    <row r="285" spans="1:7" x14ac:dyDescent="0.2">
      <c r="A285" s="44" t="s">
        <v>21</v>
      </c>
      <c r="B285" s="44" t="str">
        <f>VLOOKUP(A285,Recon!A:B,2,FALSE)</f>
        <v>03010</v>
      </c>
      <c r="C285" s="34" t="s">
        <v>3495</v>
      </c>
      <c r="D285" s="107">
        <v>44364</v>
      </c>
      <c r="E285" s="36">
        <v>44348</v>
      </c>
      <c r="F285" s="107" t="str">
        <f>B285&amp;E285</f>
        <v>0301044348</v>
      </c>
      <c r="G285" s="42">
        <v>56397</v>
      </c>
    </row>
    <row r="286" spans="1:7" x14ac:dyDescent="0.2">
      <c r="A286" s="44" t="s">
        <v>31</v>
      </c>
      <c r="B286" s="44" t="str">
        <f>VLOOKUP(A286,Recon!A:B,2,FALSE)</f>
        <v>03040</v>
      </c>
      <c r="C286" s="34" t="s">
        <v>3478</v>
      </c>
      <c r="D286" s="107">
        <v>44364</v>
      </c>
      <c r="E286" s="36">
        <v>44348</v>
      </c>
      <c r="F286" s="107" t="str">
        <f>B286&amp;E286</f>
        <v>0304044348</v>
      </c>
      <c r="G286" s="42">
        <v>229992.15</v>
      </c>
    </row>
    <row r="287" spans="1:7" x14ac:dyDescent="0.2">
      <c r="A287" s="44" t="s">
        <v>49</v>
      </c>
      <c r="B287" s="44" t="str">
        <f>VLOOKUP(A287,Recon!A:B,2,FALSE)</f>
        <v>03020</v>
      </c>
      <c r="C287" s="34" t="s">
        <v>3510</v>
      </c>
      <c r="D287" s="107">
        <v>44364</v>
      </c>
      <c r="E287" s="36">
        <v>44348</v>
      </c>
      <c r="F287" s="107" t="str">
        <f>B287&amp;E287</f>
        <v>0302044348</v>
      </c>
      <c r="G287" s="42">
        <v>20149.27</v>
      </c>
    </row>
    <row r="288" spans="1:7" x14ac:dyDescent="0.2">
      <c r="A288" s="44" t="s">
        <v>9</v>
      </c>
      <c r="B288" s="44" t="str">
        <f>VLOOKUP(A288,Recon!A:B,2,FALSE)</f>
        <v>07020</v>
      </c>
      <c r="C288" s="34" t="s">
        <v>3507</v>
      </c>
      <c r="D288" s="107">
        <v>44364</v>
      </c>
      <c r="E288" s="36">
        <v>44348</v>
      </c>
      <c r="F288" s="107" t="str">
        <f>B288&amp;E288</f>
        <v>0702044348</v>
      </c>
      <c r="G288" s="42">
        <v>543907.9</v>
      </c>
    </row>
    <row r="289" spans="1:7" x14ac:dyDescent="0.2">
      <c r="A289" s="44" t="s">
        <v>12</v>
      </c>
      <c r="B289" s="44" t="str">
        <f>VLOOKUP(A289,Recon!A:B,2,FALSE)</f>
        <v>64203</v>
      </c>
      <c r="C289" s="34" t="s">
        <v>3480</v>
      </c>
      <c r="D289" s="107">
        <v>44364</v>
      </c>
      <c r="E289" s="36">
        <v>44348</v>
      </c>
      <c r="F289" s="107" t="str">
        <f>B289&amp;E289</f>
        <v>6420344348</v>
      </c>
      <c r="G289" s="42">
        <v>167878</v>
      </c>
    </row>
    <row r="290" spans="1:7" x14ac:dyDescent="0.2">
      <c r="A290" s="44" t="s">
        <v>13</v>
      </c>
      <c r="B290" s="44" t="str">
        <f>VLOOKUP(A290,Recon!A:B,2,FALSE)</f>
        <v>03030</v>
      </c>
      <c r="C290" s="34" t="s">
        <v>3506</v>
      </c>
      <c r="D290" s="107">
        <v>44364</v>
      </c>
      <c r="E290" s="36">
        <v>44348</v>
      </c>
      <c r="F290" s="107" t="str">
        <f>B290&amp;E290</f>
        <v>0303044348</v>
      </c>
      <c r="G290" s="42">
        <v>853162.9</v>
      </c>
    </row>
    <row r="291" spans="1:7" x14ac:dyDescent="0.2">
      <c r="A291" s="44" t="s">
        <v>14</v>
      </c>
      <c r="B291" s="44" t="str">
        <f>VLOOKUP(A291,Recon!A:B,2,FALSE)</f>
        <v>21060</v>
      </c>
      <c r="C291" s="34" t="s">
        <v>3531</v>
      </c>
      <c r="D291" s="107">
        <v>44364</v>
      </c>
      <c r="E291" s="36">
        <v>44348</v>
      </c>
      <c r="F291" s="107" t="str">
        <f>B291&amp;E291</f>
        <v>2106044348</v>
      </c>
      <c r="G291" s="42">
        <v>131500</v>
      </c>
    </row>
    <row r="292" spans="1:7" x14ac:dyDescent="0.2">
      <c r="A292" s="44" t="s">
        <v>3336</v>
      </c>
      <c r="B292" s="44" t="str">
        <f>VLOOKUP(A292,Recon!A:B,2,FALSE)</f>
        <v>64233</v>
      </c>
      <c r="C292" s="34" t="s">
        <v>3335</v>
      </c>
      <c r="D292" s="107">
        <v>44364</v>
      </c>
      <c r="E292" s="36">
        <v>44348</v>
      </c>
      <c r="F292" s="107" t="str">
        <f>B292&amp;E292</f>
        <v>6423344348</v>
      </c>
      <c r="G292" s="42">
        <v>137348.15</v>
      </c>
    </row>
    <row r="293" spans="1:7" x14ac:dyDescent="0.2">
      <c r="A293" s="44" t="s">
        <v>3336</v>
      </c>
      <c r="B293" s="44" t="str">
        <f>VLOOKUP(A293,Recon!A:B,2,FALSE)</f>
        <v>64233</v>
      </c>
      <c r="C293" s="34" t="s">
        <v>3335</v>
      </c>
      <c r="D293" s="107">
        <v>44364</v>
      </c>
      <c r="E293" s="36">
        <v>44348</v>
      </c>
      <c r="F293" s="107" t="str">
        <f>B293&amp;E293</f>
        <v>6423344348</v>
      </c>
      <c r="G293" s="42">
        <v>697114.67</v>
      </c>
    </row>
    <row r="294" spans="1:7" x14ac:dyDescent="0.2">
      <c r="A294" s="44" t="s">
        <v>5</v>
      </c>
      <c r="B294" s="44" t="str">
        <f>VLOOKUP(A294,Recon!A:B,2,FALSE)</f>
        <v>21080</v>
      </c>
      <c r="C294" s="34" t="s">
        <v>3511</v>
      </c>
      <c r="D294" s="107">
        <v>44364</v>
      </c>
      <c r="E294" s="36">
        <v>44348</v>
      </c>
      <c r="F294" s="107" t="str">
        <f>B294&amp;E294</f>
        <v>2108044348</v>
      </c>
      <c r="G294" s="42">
        <v>285862.49</v>
      </c>
    </row>
    <row r="295" spans="1:7" x14ac:dyDescent="0.2">
      <c r="A295" s="44" t="s">
        <v>42</v>
      </c>
      <c r="B295" s="44" t="str">
        <f>VLOOKUP(A295,Recon!A:B,2,FALSE)</f>
        <v>51010</v>
      </c>
      <c r="C295" s="34" t="s">
        <v>3500</v>
      </c>
      <c r="D295" s="107">
        <v>44364</v>
      </c>
      <c r="E295" s="36">
        <v>44348</v>
      </c>
      <c r="F295" s="107" t="str">
        <f>B295&amp;E295</f>
        <v>5101044348</v>
      </c>
      <c r="G295" s="42">
        <v>272032.24</v>
      </c>
    </row>
    <row r="296" spans="1:7" x14ac:dyDescent="0.2">
      <c r="A296" s="44" t="s">
        <v>16</v>
      </c>
      <c r="B296" s="44" t="str">
        <f>VLOOKUP(A296,Recon!A:B,2,FALSE)</f>
        <v>15010</v>
      </c>
      <c r="C296" s="34" t="s">
        <v>3501</v>
      </c>
      <c r="D296" s="107">
        <v>44364</v>
      </c>
      <c r="E296" s="36">
        <v>44348</v>
      </c>
      <c r="F296" s="107" t="str">
        <f>B296&amp;E296</f>
        <v>1501044348</v>
      </c>
      <c r="G296" s="42">
        <v>64703.44</v>
      </c>
    </row>
    <row r="297" spans="1:7" x14ac:dyDescent="0.2">
      <c r="A297" s="44" t="s">
        <v>18</v>
      </c>
      <c r="B297" s="44" t="str">
        <f>VLOOKUP(A297,Recon!A:B,2,FALSE)</f>
        <v>18010</v>
      </c>
      <c r="C297" s="34" t="s">
        <v>3479</v>
      </c>
      <c r="D297" s="107">
        <v>44364</v>
      </c>
      <c r="E297" s="36">
        <v>44348</v>
      </c>
      <c r="F297" s="107" t="str">
        <f>B297&amp;E297</f>
        <v>1801044348</v>
      </c>
      <c r="G297" s="42">
        <v>828407</v>
      </c>
    </row>
    <row r="298" spans="1:7" x14ac:dyDescent="0.2">
      <c r="A298" s="44" t="s">
        <v>924</v>
      </c>
      <c r="B298" s="44" t="str">
        <f>VLOOKUP(A298,Recon!A:B,2,FALSE)</f>
        <v>34010</v>
      </c>
      <c r="C298" s="34" t="s">
        <v>3535</v>
      </c>
      <c r="D298" s="107">
        <v>44364</v>
      </c>
      <c r="E298" s="36">
        <v>44348</v>
      </c>
      <c r="F298" s="107" t="str">
        <f>B298&amp;E298</f>
        <v>3401044348</v>
      </c>
      <c r="G298" s="42">
        <v>598839.84</v>
      </c>
    </row>
    <row r="299" spans="1:7" x14ac:dyDescent="0.2">
      <c r="A299" s="44" t="s">
        <v>924</v>
      </c>
      <c r="B299" s="44" t="str">
        <f>VLOOKUP(A299,Recon!A:B,2,FALSE)</f>
        <v>34010</v>
      </c>
      <c r="C299" s="34" t="s">
        <v>3535</v>
      </c>
      <c r="D299" s="107">
        <v>44364</v>
      </c>
      <c r="E299" s="36">
        <v>44348</v>
      </c>
      <c r="F299" s="107" t="str">
        <f>B299&amp;E299</f>
        <v>3401044348</v>
      </c>
      <c r="G299" s="42">
        <v>59879.61</v>
      </c>
    </row>
    <row r="300" spans="1:7" x14ac:dyDescent="0.2">
      <c r="A300" s="44" t="s">
        <v>19</v>
      </c>
      <c r="B300" s="44" t="str">
        <f>VLOOKUP(A300,Recon!A:B,2,FALSE)</f>
        <v>19010</v>
      </c>
      <c r="C300" s="34" t="s">
        <v>3496</v>
      </c>
      <c r="D300" s="107">
        <v>44364</v>
      </c>
      <c r="E300" s="36">
        <v>44348</v>
      </c>
      <c r="F300" s="107" t="str">
        <f>B300&amp;E300</f>
        <v>1901044348</v>
      </c>
      <c r="G300" s="42">
        <v>344215.1</v>
      </c>
    </row>
    <row r="301" spans="1:7" x14ac:dyDescent="0.2">
      <c r="A301" s="44" t="s">
        <v>20</v>
      </c>
      <c r="B301" s="44" t="str">
        <f>VLOOKUP(A301,Recon!A:B,2,FALSE)</f>
        <v>64043</v>
      </c>
      <c r="C301" s="34" t="s">
        <v>3491</v>
      </c>
      <c r="D301" s="107">
        <v>44364</v>
      </c>
      <c r="E301" s="36">
        <v>44348</v>
      </c>
      <c r="F301" s="107" t="str">
        <f>B301&amp;E301</f>
        <v>6404344348</v>
      </c>
      <c r="G301" s="42">
        <v>131500.92000000001</v>
      </c>
    </row>
    <row r="302" spans="1:7" x14ac:dyDescent="0.2">
      <c r="A302" s="44" t="s">
        <v>27</v>
      </c>
      <c r="B302" s="44" t="str">
        <f>VLOOKUP(A302,Recon!A:B,2,FALSE)</f>
        <v>21020</v>
      </c>
      <c r="C302" s="34" t="s">
        <v>3527</v>
      </c>
      <c r="D302" s="107">
        <v>44364</v>
      </c>
      <c r="E302" s="36">
        <v>44348</v>
      </c>
      <c r="F302" s="107" t="str">
        <f>B302&amp;E302</f>
        <v>2102044348</v>
      </c>
      <c r="G302" s="42">
        <v>808296.49</v>
      </c>
    </row>
    <row r="303" spans="1:7" x14ac:dyDescent="0.2">
      <c r="A303" s="44" t="s">
        <v>27</v>
      </c>
      <c r="B303" s="44" t="str">
        <f>VLOOKUP(A303,Recon!A:B,2,FALSE)</f>
        <v>21020</v>
      </c>
      <c r="C303" s="34" t="s">
        <v>3527</v>
      </c>
      <c r="D303" s="107">
        <v>44364</v>
      </c>
      <c r="E303" s="36">
        <v>44348</v>
      </c>
      <c r="F303" s="107" t="str">
        <f>B303&amp;E303</f>
        <v>2102044348</v>
      </c>
      <c r="G303" s="42">
        <v>763459.13</v>
      </c>
    </row>
    <row r="304" spans="1:7" x14ac:dyDescent="0.2">
      <c r="A304" s="44" t="s">
        <v>30</v>
      </c>
      <c r="B304" s="44" t="str">
        <f>VLOOKUP(A304,Recon!A:B,2,FALSE)</f>
        <v>21085</v>
      </c>
      <c r="C304" s="34" t="s">
        <v>3533</v>
      </c>
      <c r="D304" s="107">
        <v>44364</v>
      </c>
      <c r="E304" s="36">
        <v>44348</v>
      </c>
      <c r="F304" s="107" t="str">
        <f>B304&amp;E304</f>
        <v>2108544348</v>
      </c>
      <c r="G304" s="42">
        <v>81475.58</v>
      </c>
    </row>
    <row r="305" spans="1:7" x14ac:dyDescent="0.2">
      <c r="A305" s="44" t="s">
        <v>24</v>
      </c>
      <c r="B305" s="44" t="str">
        <f>VLOOKUP(A305,Recon!A:B,2,FALSE)</f>
        <v>21040</v>
      </c>
      <c r="C305" s="34" t="s">
        <v>3486</v>
      </c>
      <c r="D305" s="107">
        <v>44364</v>
      </c>
      <c r="E305" s="36">
        <v>44348</v>
      </c>
      <c r="F305" s="107" t="str">
        <f>B305&amp;E305</f>
        <v>2104044348</v>
      </c>
      <c r="G305" s="42">
        <v>116407</v>
      </c>
    </row>
    <row r="306" spans="1:7" x14ac:dyDescent="0.2">
      <c r="A306" s="44" t="s">
        <v>24</v>
      </c>
      <c r="B306" s="44" t="str">
        <f>VLOOKUP(A306,Recon!A:B,2,FALSE)</f>
        <v>21040</v>
      </c>
      <c r="C306" s="34" t="s">
        <v>3486</v>
      </c>
      <c r="D306" s="107">
        <v>44364</v>
      </c>
      <c r="E306" s="36">
        <v>44348</v>
      </c>
      <c r="F306" s="107" t="str">
        <f>B306&amp;E306</f>
        <v>2104044348</v>
      </c>
      <c r="G306" s="42">
        <v>116414</v>
      </c>
    </row>
    <row r="307" spans="1:7" x14ac:dyDescent="0.2">
      <c r="A307" s="44" t="s">
        <v>591</v>
      </c>
      <c r="B307" s="44" t="str">
        <f>VLOOKUP(A307,Recon!A:B,2,FALSE)</f>
        <v>19205</v>
      </c>
      <c r="C307" s="34" t="s">
        <v>3517</v>
      </c>
      <c r="D307" s="107">
        <v>44364</v>
      </c>
      <c r="E307" s="36">
        <v>44348</v>
      </c>
      <c r="F307" s="107" t="str">
        <f>B307&amp;E307</f>
        <v>1920544348</v>
      </c>
      <c r="G307" s="42">
        <v>158190</v>
      </c>
    </row>
    <row r="308" spans="1:7" x14ac:dyDescent="0.2">
      <c r="A308" s="44" t="s">
        <v>65</v>
      </c>
      <c r="B308" s="44" t="str">
        <f>VLOOKUP(A308,Recon!A:B,2,FALSE)</f>
        <v>35030</v>
      </c>
      <c r="C308" s="34" t="s">
        <v>3513</v>
      </c>
      <c r="D308" s="107">
        <v>44364</v>
      </c>
      <c r="E308" s="36">
        <v>44348</v>
      </c>
      <c r="F308" s="107" t="str">
        <f>B308&amp;E308</f>
        <v>3503044348</v>
      </c>
      <c r="G308" s="42">
        <v>23074.91</v>
      </c>
    </row>
    <row r="309" spans="1:7" x14ac:dyDescent="0.2">
      <c r="A309" s="44" t="s">
        <v>11</v>
      </c>
      <c r="B309" s="44" t="str">
        <f>VLOOKUP(A309,Recon!A:B,2,FALSE)</f>
        <v>22010</v>
      </c>
      <c r="C309" s="34" t="s">
        <v>3503</v>
      </c>
      <c r="D309" s="107">
        <v>44364</v>
      </c>
      <c r="E309" s="36">
        <v>44348</v>
      </c>
      <c r="F309" s="107" t="str">
        <f>B309&amp;E309</f>
        <v>2201044348</v>
      </c>
      <c r="G309" s="42">
        <v>124827</v>
      </c>
    </row>
    <row r="310" spans="1:7" x14ac:dyDescent="0.2">
      <c r="A310" s="44" t="s">
        <v>26</v>
      </c>
      <c r="B310" s="44" t="str">
        <f>VLOOKUP(A310,Recon!A:B,2,FALSE)</f>
        <v>26011</v>
      </c>
      <c r="C310" s="34" t="s">
        <v>3497</v>
      </c>
      <c r="D310" s="107">
        <v>44364</v>
      </c>
      <c r="E310" s="36">
        <v>44348</v>
      </c>
      <c r="F310" s="107" t="str">
        <f>B310&amp;E310</f>
        <v>2601144348</v>
      </c>
      <c r="G310" s="42">
        <v>59368.76</v>
      </c>
    </row>
    <row r="311" spans="1:7" x14ac:dyDescent="0.2">
      <c r="A311" s="44" t="s">
        <v>28</v>
      </c>
      <c r="B311" s="44" t="str">
        <f>VLOOKUP(A311,Recon!A:B,2,FALSE)</f>
        <v>30011</v>
      </c>
      <c r="C311" s="34" t="s">
        <v>3488</v>
      </c>
      <c r="D311" s="107">
        <v>44364</v>
      </c>
      <c r="E311" s="36">
        <v>44348</v>
      </c>
      <c r="F311" s="107" t="str">
        <f>B311&amp;E311</f>
        <v>3001144348</v>
      </c>
      <c r="G311" s="42">
        <v>1326816.81</v>
      </c>
    </row>
    <row r="312" spans="1:7" x14ac:dyDescent="0.2">
      <c r="A312" s="44" t="s">
        <v>32</v>
      </c>
      <c r="B312" s="44" t="str">
        <f>VLOOKUP(A312,Recon!A:B,2,FALSE)</f>
        <v>01010</v>
      </c>
      <c r="C312" s="34" t="s">
        <v>3493</v>
      </c>
      <c r="D312" s="107">
        <v>44364</v>
      </c>
      <c r="E312" s="36">
        <v>44348</v>
      </c>
      <c r="F312" s="107" t="str">
        <f>B312&amp;E312</f>
        <v>0101044348</v>
      </c>
      <c r="G312" s="42">
        <v>18534.919999999998</v>
      </c>
    </row>
    <row r="313" spans="1:7" x14ac:dyDescent="0.2">
      <c r="A313" s="44" t="s">
        <v>32</v>
      </c>
      <c r="B313" s="44" t="str">
        <f>VLOOKUP(A313,Recon!A:B,2,FALSE)</f>
        <v>01010</v>
      </c>
      <c r="C313" s="34" t="s">
        <v>3493</v>
      </c>
      <c r="D313" s="107">
        <v>44364</v>
      </c>
      <c r="E313" s="36">
        <v>44348</v>
      </c>
      <c r="F313" s="107" t="str">
        <f>B313&amp;E313</f>
        <v>0101044348</v>
      </c>
      <c r="G313" s="42">
        <v>249783.42</v>
      </c>
    </row>
    <row r="314" spans="1:7" x14ac:dyDescent="0.2">
      <c r="A314" s="44" t="s">
        <v>32</v>
      </c>
      <c r="B314" s="44" t="str">
        <f>VLOOKUP(A314,Recon!A:B,2,FALSE)</f>
        <v>01010</v>
      </c>
      <c r="C314" s="34" t="s">
        <v>3493</v>
      </c>
      <c r="D314" s="107">
        <v>44364</v>
      </c>
      <c r="E314" s="36">
        <v>44348</v>
      </c>
      <c r="F314" s="107" t="str">
        <f>B314&amp;E314</f>
        <v>0101044348</v>
      </c>
      <c r="G314" s="42">
        <v>98413.04</v>
      </c>
    </row>
    <row r="315" spans="1:7" x14ac:dyDescent="0.2">
      <c r="A315" s="44" t="s">
        <v>33</v>
      </c>
      <c r="B315" s="44" t="str">
        <f>VLOOKUP(A315,Recon!A:B,2,FALSE)</f>
        <v>39031</v>
      </c>
      <c r="C315" s="34" t="s">
        <v>3499</v>
      </c>
      <c r="D315" s="107">
        <v>44364</v>
      </c>
      <c r="E315" s="36">
        <v>44348</v>
      </c>
      <c r="F315" s="107" t="str">
        <f>B315&amp;E315</f>
        <v>3903144348</v>
      </c>
      <c r="G315" s="42">
        <v>353341.34</v>
      </c>
    </row>
    <row r="316" spans="1:7" x14ac:dyDescent="0.2">
      <c r="A316" s="44" t="s">
        <v>34</v>
      </c>
      <c r="B316" s="44" t="str">
        <f>VLOOKUP(A316,Recon!A:B,2,FALSE)</f>
        <v>41010</v>
      </c>
      <c r="C316" s="34" t="s">
        <v>3536</v>
      </c>
      <c r="D316" s="107">
        <v>44364</v>
      </c>
      <c r="E316" s="36">
        <v>44348</v>
      </c>
      <c r="F316" s="107" t="str">
        <f>B316&amp;E316</f>
        <v>4101044348</v>
      </c>
      <c r="G316" s="42">
        <v>463359</v>
      </c>
    </row>
    <row r="317" spans="1:7" x14ac:dyDescent="0.2">
      <c r="A317" s="44" t="s">
        <v>35</v>
      </c>
      <c r="B317" s="44" t="str">
        <f>VLOOKUP(A317,Recon!A:B,2,FALSE)</f>
        <v>43010</v>
      </c>
      <c r="C317" s="34" t="s">
        <v>3520</v>
      </c>
      <c r="D317" s="107">
        <v>44364</v>
      </c>
      <c r="E317" s="36">
        <v>44348</v>
      </c>
      <c r="F317" s="107" t="str">
        <f>B317&amp;E317</f>
        <v>4301044348</v>
      </c>
      <c r="G317" s="42">
        <v>385016.07</v>
      </c>
    </row>
    <row r="318" spans="1:7" x14ac:dyDescent="0.2">
      <c r="A318" s="44" t="s">
        <v>35</v>
      </c>
      <c r="B318" s="44" t="str">
        <f>VLOOKUP(A318,Recon!A:B,2,FALSE)</f>
        <v>43010</v>
      </c>
      <c r="C318" s="34" t="s">
        <v>3520</v>
      </c>
      <c r="D318" s="107">
        <v>44364</v>
      </c>
      <c r="E318" s="36">
        <v>44348</v>
      </c>
      <c r="F318" s="107" t="str">
        <f>B318&amp;E318</f>
        <v>4301044348</v>
      </c>
      <c r="G318" s="42">
        <v>94526.26</v>
      </c>
    </row>
    <row r="319" spans="1:7" x14ac:dyDescent="0.2">
      <c r="A319" s="44" t="s">
        <v>23</v>
      </c>
      <c r="B319" s="44" t="str">
        <f>VLOOKUP(A319,Recon!A:B,2,FALSE)</f>
        <v>44020</v>
      </c>
      <c r="C319" s="34" t="s">
        <v>3514</v>
      </c>
      <c r="D319" s="107">
        <v>44364</v>
      </c>
      <c r="E319" s="36">
        <v>44348</v>
      </c>
      <c r="F319" s="107" t="str">
        <f>B319&amp;E319</f>
        <v>4402044348</v>
      </c>
      <c r="G319" s="42">
        <v>124841.57</v>
      </c>
    </row>
    <row r="320" spans="1:7" x14ac:dyDescent="0.2">
      <c r="A320" s="44" t="s">
        <v>37</v>
      </c>
      <c r="B320" s="44" t="str">
        <f>VLOOKUP(A320,Recon!A:B,2,FALSE)</f>
        <v>64093</v>
      </c>
      <c r="C320" s="34" t="s">
        <v>3532</v>
      </c>
      <c r="D320" s="107">
        <v>44364</v>
      </c>
      <c r="E320" s="36">
        <v>44348</v>
      </c>
      <c r="F320" s="107" t="str">
        <f>B320&amp;E320</f>
        <v>6409344348</v>
      </c>
      <c r="G320" s="42">
        <v>247295</v>
      </c>
    </row>
    <row r="321" spans="1:7" x14ac:dyDescent="0.2">
      <c r="A321" s="44" t="s">
        <v>38</v>
      </c>
      <c r="B321" s="44" t="str">
        <f>VLOOKUP(A321,Recon!A:B,2,FALSE)</f>
        <v>64103</v>
      </c>
      <c r="C321" s="34" t="s">
        <v>3492</v>
      </c>
      <c r="D321" s="107">
        <v>44364</v>
      </c>
      <c r="E321" s="36">
        <v>44348</v>
      </c>
      <c r="F321" s="107" t="str">
        <f>B321&amp;E321</f>
        <v>6410344348</v>
      </c>
      <c r="G321" s="42">
        <v>168271.78</v>
      </c>
    </row>
    <row r="322" spans="1:7" x14ac:dyDescent="0.2">
      <c r="A322" s="44" t="s">
        <v>40</v>
      </c>
      <c r="B322" s="44" t="str">
        <f>VLOOKUP(A322,Recon!A:B,2,FALSE)</f>
        <v>64133</v>
      </c>
      <c r="C322" s="34" t="s">
        <v>3537</v>
      </c>
      <c r="D322" s="107">
        <v>44364</v>
      </c>
      <c r="E322" s="36">
        <v>44348</v>
      </c>
      <c r="F322" s="107" t="str">
        <f>B322&amp;E322</f>
        <v>6413344348</v>
      </c>
      <c r="G322" s="42">
        <v>918949</v>
      </c>
    </row>
    <row r="323" spans="1:7" x14ac:dyDescent="0.2">
      <c r="A323" s="44" t="s">
        <v>41</v>
      </c>
      <c r="B323" s="44" t="str">
        <f>VLOOKUP(A323,Recon!A:B,2,FALSE)</f>
        <v>35010</v>
      </c>
      <c r="C323" s="34" t="s">
        <v>3498</v>
      </c>
      <c r="D323" s="107">
        <v>44364</v>
      </c>
      <c r="E323" s="36">
        <v>44348</v>
      </c>
      <c r="F323" s="107" t="str">
        <f>B323&amp;E323</f>
        <v>3501044348</v>
      </c>
      <c r="G323" s="42">
        <v>835162.25</v>
      </c>
    </row>
    <row r="324" spans="1:7" x14ac:dyDescent="0.2">
      <c r="A324" s="44" t="s">
        <v>43</v>
      </c>
      <c r="B324" s="44" t="str">
        <f>VLOOKUP(A324,Recon!A:B,2,FALSE)</f>
        <v>51020</v>
      </c>
      <c r="C324" s="34" t="s">
        <v>3508</v>
      </c>
      <c r="D324" s="107">
        <v>44364</v>
      </c>
      <c r="E324" s="36">
        <v>44348</v>
      </c>
      <c r="F324" s="107" t="str">
        <f>B324&amp;E324</f>
        <v>5102044348</v>
      </c>
      <c r="G324" s="42">
        <v>144888.76999999999</v>
      </c>
    </row>
    <row r="325" spans="1:7" x14ac:dyDescent="0.2">
      <c r="A325" s="44" t="s">
        <v>46</v>
      </c>
      <c r="B325" s="44" t="str">
        <f>VLOOKUP(A325,Recon!A:B,2,FALSE)</f>
        <v>64143</v>
      </c>
      <c r="C325" s="34" t="s">
        <v>3509</v>
      </c>
      <c r="D325" s="107">
        <v>44364</v>
      </c>
      <c r="E325" s="36">
        <v>44348</v>
      </c>
      <c r="F325" s="107" t="str">
        <f>B325&amp;E325</f>
        <v>6414344348</v>
      </c>
      <c r="G325" s="42">
        <v>423824.33</v>
      </c>
    </row>
    <row r="326" spans="1:7" x14ac:dyDescent="0.2">
      <c r="A326" s="44" t="s">
        <v>47</v>
      </c>
      <c r="B326" s="44" t="str">
        <f>VLOOKUP(A326,Recon!A:B,2,FALSE)</f>
        <v>64153</v>
      </c>
      <c r="C326" s="34" t="s">
        <v>3528</v>
      </c>
      <c r="D326" s="107">
        <v>44364</v>
      </c>
      <c r="E326" s="36">
        <v>44348</v>
      </c>
      <c r="F326" s="107" t="str">
        <f>B326&amp;E326</f>
        <v>6415344348</v>
      </c>
      <c r="G326" s="42">
        <v>79435.47</v>
      </c>
    </row>
    <row r="327" spans="1:7" x14ac:dyDescent="0.2">
      <c r="A327" s="44" t="s">
        <v>47</v>
      </c>
      <c r="B327" s="44" t="str">
        <f>VLOOKUP(A327,Recon!A:B,2,FALSE)</f>
        <v>64153</v>
      </c>
      <c r="C327" s="34" t="s">
        <v>3528</v>
      </c>
      <c r="D327" s="107">
        <v>44364</v>
      </c>
      <c r="E327" s="36">
        <v>44348</v>
      </c>
      <c r="F327" s="107" t="str">
        <f>B327&amp;E327</f>
        <v>6415344348</v>
      </c>
      <c r="G327" s="42">
        <v>88036.01</v>
      </c>
    </row>
    <row r="328" spans="1:7" x14ac:dyDescent="0.2">
      <c r="A328" s="44" t="s">
        <v>48</v>
      </c>
      <c r="B328" s="44" t="str">
        <f>VLOOKUP(A328,Recon!A:B,2,FALSE)</f>
        <v>64160</v>
      </c>
      <c r="C328" s="34" t="s">
        <v>3538</v>
      </c>
      <c r="D328" s="107">
        <v>44364</v>
      </c>
      <c r="E328" s="36">
        <v>44348</v>
      </c>
      <c r="F328" s="107" t="str">
        <f>B328&amp;E328</f>
        <v>6416044348</v>
      </c>
      <c r="G328" s="42">
        <v>461940</v>
      </c>
    </row>
    <row r="329" spans="1:7" x14ac:dyDescent="0.2">
      <c r="A329" s="44" t="s">
        <v>48</v>
      </c>
      <c r="B329" s="44" t="str">
        <f>VLOOKUP(A329,Recon!A:B,2,FALSE)</f>
        <v>64160</v>
      </c>
      <c r="C329" s="34" t="s">
        <v>3538</v>
      </c>
      <c r="D329" s="107">
        <v>44364</v>
      </c>
      <c r="E329" s="36">
        <v>44348</v>
      </c>
      <c r="F329" s="107" t="str">
        <f>B329&amp;E329</f>
        <v>6416044348</v>
      </c>
      <c r="G329" s="42">
        <v>92387</v>
      </c>
    </row>
    <row r="330" spans="1:7" x14ac:dyDescent="0.2">
      <c r="A330" s="44" t="s">
        <v>45</v>
      </c>
      <c r="B330" s="44" t="str">
        <f>VLOOKUP(A330,Recon!A:B,2,FALSE)</f>
        <v>07010</v>
      </c>
      <c r="C330" s="34" t="s">
        <v>3534</v>
      </c>
      <c r="D330" s="107">
        <v>44364</v>
      </c>
      <c r="E330" s="36">
        <v>44348</v>
      </c>
      <c r="F330" s="107" t="str">
        <f>B330&amp;E330</f>
        <v>0701044348</v>
      </c>
      <c r="G330" s="42">
        <v>1329431.47</v>
      </c>
    </row>
    <row r="331" spans="1:7" x14ac:dyDescent="0.2">
      <c r="A331" s="44" t="s">
        <v>1439</v>
      </c>
      <c r="B331" s="44" t="str">
        <f>VLOOKUP(A331,Recon!A:B,2,FALSE)</f>
        <v>59010</v>
      </c>
      <c r="C331" s="34" t="s">
        <v>3489</v>
      </c>
      <c r="D331" s="107">
        <v>44364</v>
      </c>
      <c r="E331" s="36">
        <v>44348</v>
      </c>
      <c r="F331" s="107" t="str">
        <f>B331&amp;E331</f>
        <v>5901044348</v>
      </c>
      <c r="G331" s="42">
        <v>102705.41</v>
      </c>
    </row>
    <row r="332" spans="1:7" x14ac:dyDescent="0.2">
      <c r="A332" s="44" t="s">
        <v>53</v>
      </c>
      <c r="B332" s="44" t="str">
        <f>VLOOKUP(A332,Recon!A:B,2,FALSE)</f>
        <v>64200</v>
      </c>
      <c r="C332" s="34" t="s">
        <v>3526</v>
      </c>
      <c r="D332" s="107">
        <v>44364</v>
      </c>
      <c r="E332" s="36">
        <v>44348</v>
      </c>
      <c r="F332" s="107" t="str">
        <f>B332&amp;E332</f>
        <v>6420044348</v>
      </c>
      <c r="G332" s="42">
        <v>30820.48</v>
      </c>
    </row>
    <row r="333" spans="1:7" x14ac:dyDescent="0.2">
      <c r="A333" s="44" t="s">
        <v>54</v>
      </c>
      <c r="B333" s="44" t="str">
        <f>VLOOKUP(A333,Recon!A:B,2,FALSE)</f>
        <v>64205</v>
      </c>
      <c r="C333" s="34" t="s">
        <v>3530</v>
      </c>
      <c r="D333" s="107">
        <v>44364</v>
      </c>
      <c r="E333" s="36">
        <v>44348</v>
      </c>
      <c r="F333" s="107" t="str">
        <f>B333&amp;E333</f>
        <v>6420544348</v>
      </c>
      <c r="G333" s="42">
        <v>223976</v>
      </c>
    </row>
    <row r="334" spans="1:7" x14ac:dyDescent="0.2">
      <c r="A334" s="44" t="s">
        <v>55</v>
      </c>
      <c r="B334" s="44" t="str">
        <f>VLOOKUP(A334,Recon!A:B,2,FALSE)</f>
        <v>38010</v>
      </c>
      <c r="C334" s="34" t="s">
        <v>3477</v>
      </c>
      <c r="D334" s="107">
        <v>44364</v>
      </c>
      <c r="E334" s="36">
        <v>44348</v>
      </c>
      <c r="F334" s="107" t="str">
        <f>B334&amp;E334</f>
        <v>3801044348</v>
      </c>
      <c r="G334" s="42">
        <v>40928.17</v>
      </c>
    </row>
    <row r="335" spans="1:7" x14ac:dyDescent="0.2">
      <c r="A335" s="44" t="s">
        <v>25</v>
      </c>
      <c r="B335" s="44" t="str">
        <f>VLOOKUP(A335,Recon!A:B,2,FALSE)</f>
        <v>62060</v>
      </c>
      <c r="C335" s="34" t="s">
        <v>3515</v>
      </c>
      <c r="D335" s="107">
        <v>44364</v>
      </c>
      <c r="E335" s="36">
        <v>44348</v>
      </c>
      <c r="F335" s="107" t="str">
        <f>B335&amp;E335</f>
        <v>6206044348</v>
      </c>
      <c r="G335" s="42">
        <v>316011.56</v>
      </c>
    </row>
    <row r="336" spans="1:7" x14ac:dyDescent="0.2">
      <c r="A336" s="44" t="s">
        <v>59</v>
      </c>
      <c r="B336" s="44" t="str">
        <f>VLOOKUP(A336,Recon!A:B,2,FALSE)</f>
        <v>62040</v>
      </c>
      <c r="C336" s="34" t="s">
        <v>3490</v>
      </c>
      <c r="D336" s="107">
        <v>44364</v>
      </c>
      <c r="E336" s="36">
        <v>44348</v>
      </c>
      <c r="F336" s="107" t="str">
        <f>B336&amp;E336</f>
        <v>6204044348</v>
      </c>
      <c r="G336" s="42">
        <v>81171.72</v>
      </c>
    </row>
    <row r="337" spans="1:7" x14ac:dyDescent="0.2">
      <c r="A337" s="44" t="s">
        <v>56</v>
      </c>
      <c r="B337" s="44" t="str">
        <f>VLOOKUP(A337,Recon!A:B,2,FALSE)</f>
        <v>21490</v>
      </c>
      <c r="C337" s="34" t="s">
        <v>3518</v>
      </c>
      <c r="D337" s="107">
        <v>44364</v>
      </c>
      <c r="E337" s="36">
        <v>44348</v>
      </c>
      <c r="F337" s="107" t="str">
        <f>B337&amp;E337</f>
        <v>2149044348</v>
      </c>
      <c r="G337" s="42">
        <v>89000.15</v>
      </c>
    </row>
    <row r="338" spans="1:7" x14ac:dyDescent="0.2">
      <c r="A338" s="44" t="s">
        <v>57</v>
      </c>
      <c r="B338" s="44" t="str">
        <f>VLOOKUP(A338,Recon!A:B,2,FALSE)</f>
        <v>01070</v>
      </c>
      <c r="C338" s="34" t="s">
        <v>3484</v>
      </c>
      <c r="D338" s="107">
        <v>44364</v>
      </c>
      <c r="E338" s="36">
        <v>44348</v>
      </c>
      <c r="F338" s="107" t="str">
        <f>B338&amp;E338</f>
        <v>0107044348</v>
      </c>
      <c r="G338" s="42">
        <v>213393.42</v>
      </c>
    </row>
    <row r="339" spans="1:7" x14ac:dyDescent="0.2">
      <c r="A339" s="44" t="s">
        <v>60</v>
      </c>
      <c r="B339" s="44" t="str">
        <f>VLOOKUP(A339,Recon!A:B,2,FALSE)</f>
        <v>80010</v>
      </c>
      <c r="C339" s="34" t="s">
        <v>3539</v>
      </c>
      <c r="D339" s="107">
        <v>44377</v>
      </c>
      <c r="E339" s="36">
        <v>44348</v>
      </c>
      <c r="F339" s="107" t="str">
        <f>B339&amp;E339</f>
        <v>8001044348</v>
      </c>
      <c r="G339" s="42">
        <v>110396</v>
      </c>
    </row>
    <row r="340" spans="1:7" x14ac:dyDescent="0.2">
      <c r="A340" s="44" t="s">
        <v>60</v>
      </c>
      <c r="B340" s="44" t="str">
        <f>VLOOKUP(A340,Recon!A:B,2,FALSE)</f>
        <v>80010</v>
      </c>
      <c r="C340" s="34" t="s">
        <v>3539</v>
      </c>
      <c r="D340" s="107">
        <v>44377</v>
      </c>
      <c r="E340" s="36">
        <v>44348</v>
      </c>
      <c r="F340" s="107" t="str">
        <f>B340&amp;E340</f>
        <v>8001044348</v>
      </c>
      <c r="G340" s="42">
        <v>199888</v>
      </c>
    </row>
    <row r="341" spans="1:7" x14ac:dyDescent="0.2">
      <c r="A341" s="44" t="s">
        <v>64</v>
      </c>
      <c r="B341" s="44" t="str">
        <f>VLOOKUP(A341,Recon!A:B,2,FALSE)</f>
        <v>66080</v>
      </c>
      <c r="C341" s="34" t="s">
        <v>3540</v>
      </c>
      <c r="D341" s="107">
        <v>44377</v>
      </c>
      <c r="E341" s="36">
        <v>44348</v>
      </c>
      <c r="F341" s="107" t="str">
        <f>B341&amp;E341</f>
        <v>6608044348</v>
      </c>
      <c r="G341" s="42">
        <v>13315.51</v>
      </c>
    </row>
    <row r="342" spans="1:7" x14ac:dyDescent="0.2">
      <c r="A342" s="44" t="s">
        <v>13</v>
      </c>
      <c r="B342" s="44" t="str">
        <f>VLOOKUP(A342,Recon!A:B,2,FALSE)</f>
        <v>03030</v>
      </c>
      <c r="C342" s="34" t="s">
        <v>3506</v>
      </c>
      <c r="D342" s="107">
        <v>44383</v>
      </c>
      <c r="E342" s="36">
        <v>44378</v>
      </c>
      <c r="F342" s="107" t="str">
        <f>B342&amp;E342</f>
        <v>0303044378</v>
      </c>
      <c r="G342" s="42">
        <v>618353.78</v>
      </c>
    </row>
    <row r="343" spans="1:7" x14ac:dyDescent="0.2">
      <c r="A343" s="44" t="s">
        <v>44</v>
      </c>
      <c r="B343" s="44" t="str">
        <f>VLOOKUP(A343,Recon!A:B,2,FALSE)</f>
        <v>64213</v>
      </c>
      <c r="C343" s="34" t="s">
        <v>3541</v>
      </c>
      <c r="D343" s="107">
        <v>44383</v>
      </c>
      <c r="E343" s="36">
        <v>44378</v>
      </c>
      <c r="F343" s="107" t="str">
        <f>B343&amp;E343</f>
        <v>6421344378</v>
      </c>
      <c r="G343" s="42">
        <v>125061.65</v>
      </c>
    </row>
    <row r="344" spans="1:7" x14ac:dyDescent="0.2">
      <c r="A344" s="44" t="s">
        <v>51</v>
      </c>
      <c r="B344" s="44" t="str">
        <f>VLOOKUP(A344,Recon!A:B,2,FALSE)</f>
        <v>64193</v>
      </c>
      <c r="C344" s="34" t="s">
        <v>3529</v>
      </c>
      <c r="D344" s="107">
        <v>44383</v>
      </c>
      <c r="E344" s="36">
        <v>44378</v>
      </c>
      <c r="F344" s="107" t="str">
        <f>B344&amp;E344</f>
        <v>6419344378</v>
      </c>
      <c r="G344" s="42">
        <v>94704</v>
      </c>
    </row>
    <row r="345" spans="1:7" x14ac:dyDescent="0.2">
      <c r="A345" s="44" t="s">
        <v>6</v>
      </c>
      <c r="B345" s="44" t="str">
        <f>VLOOKUP(A345,Recon!A:B,2,FALSE)</f>
        <v>01020</v>
      </c>
      <c r="C345" s="34" t="s">
        <v>3048</v>
      </c>
      <c r="D345" s="107">
        <v>44397</v>
      </c>
      <c r="E345" s="36">
        <v>44378</v>
      </c>
      <c r="F345" s="107" t="str">
        <f>B345&amp;E345</f>
        <v>0102044378</v>
      </c>
      <c r="G345" s="42">
        <v>541800.79</v>
      </c>
    </row>
    <row r="346" spans="1:7" x14ac:dyDescent="0.2">
      <c r="A346" s="44" t="s">
        <v>8</v>
      </c>
      <c r="B346" s="44" t="str">
        <f>VLOOKUP(A346,Recon!A:B,2,FALSE)</f>
        <v>01030</v>
      </c>
      <c r="C346" s="34" t="s">
        <v>3494</v>
      </c>
      <c r="D346" s="107">
        <v>44397</v>
      </c>
      <c r="E346" s="36">
        <v>44378</v>
      </c>
      <c r="F346" s="107" t="str">
        <f>B346&amp;E346</f>
        <v>0103044378</v>
      </c>
      <c r="G346" s="42">
        <v>103783.48</v>
      </c>
    </row>
    <row r="347" spans="1:7" x14ac:dyDescent="0.2">
      <c r="A347" s="44" t="s">
        <v>21</v>
      </c>
      <c r="B347" s="44" t="str">
        <f>VLOOKUP(A347,Recon!A:B,2,FALSE)</f>
        <v>03010</v>
      </c>
      <c r="C347" s="34" t="s">
        <v>3495</v>
      </c>
      <c r="D347" s="107">
        <v>44397</v>
      </c>
      <c r="E347" s="36">
        <v>44378</v>
      </c>
      <c r="F347" s="107" t="str">
        <f>B347&amp;E347</f>
        <v>0301044378</v>
      </c>
      <c r="G347" s="42">
        <v>59542</v>
      </c>
    </row>
    <row r="348" spans="1:7" x14ac:dyDescent="0.2">
      <c r="A348" s="44" t="s">
        <v>12</v>
      </c>
      <c r="B348" s="44" t="str">
        <f>VLOOKUP(A348,Recon!A:B,2,FALSE)</f>
        <v>64203</v>
      </c>
      <c r="C348" s="34" t="s">
        <v>3480</v>
      </c>
      <c r="D348" s="107">
        <v>44397</v>
      </c>
      <c r="E348" s="36">
        <v>44378</v>
      </c>
      <c r="F348" s="107" t="str">
        <f>B348&amp;E348</f>
        <v>6420344378</v>
      </c>
      <c r="G348" s="42">
        <v>125335</v>
      </c>
    </row>
    <row r="349" spans="1:7" x14ac:dyDescent="0.2">
      <c r="A349" s="44" t="s">
        <v>13</v>
      </c>
      <c r="B349" s="44" t="str">
        <f>VLOOKUP(A349,Recon!A:B,2,FALSE)</f>
        <v>03030</v>
      </c>
      <c r="C349" s="34" t="s">
        <v>3506</v>
      </c>
      <c r="D349" s="107">
        <v>44397</v>
      </c>
      <c r="E349" s="36">
        <v>44378</v>
      </c>
      <c r="F349" s="107" t="str">
        <f>B349&amp;E349</f>
        <v>0303044378</v>
      </c>
      <c r="G349" s="42">
        <v>1275226.17</v>
      </c>
    </row>
    <row r="350" spans="1:7" x14ac:dyDescent="0.2">
      <c r="A350" s="44" t="s">
        <v>3336</v>
      </c>
      <c r="B350" s="44" t="str">
        <f>VLOOKUP(A350,Recon!A:B,2,FALSE)</f>
        <v>64233</v>
      </c>
      <c r="C350" s="34" t="s">
        <v>3335</v>
      </c>
      <c r="D350" s="107">
        <v>44397</v>
      </c>
      <c r="E350" s="36">
        <v>44378</v>
      </c>
      <c r="F350" s="107" t="str">
        <f>B350&amp;E350</f>
        <v>6423344378</v>
      </c>
      <c r="G350" s="42">
        <v>8460.89</v>
      </c>
    </row>
    <row r="351" spans="1:7" x14ac:dyDescent="0.2">
      <c r="A351" s="44" t="s">
        <v>15</v>
      </c>
      <c r="B351" s="44" t="str">
        <f>VLOOKUP(A351,Recon!A:B,2,FALSE)</f>
        <v>21050</v>
      </c>
      <c r="C351" s="34" t="s">
        <v>3487</v>
      </c>
      <c r="D351" s="107">
        <v>44397</v>
      </c>
      <c r="E351" s="36">
        <v>44378</v>
      </c>
      <c r="F351" s="107" t="str">
        <f>B351&amp;E351</f>
        <v>2105044378</v>
      </c>
      <c r="G351" s="42">
        <v>380409.68</v>
      </c>
    </row>
    <row r="352" spans="1:7" x14ac:dyDescent="0.2">
      <c r="A352" s="44" t="s">
        <v>5</v>
      </c>
      <c r="B352" s="44" t="str">
        <f>VLOOKUP(A352,Recon!A:B,2,FALSE)</f>
        <v>21080</v>
      </c>
      <c r="C352" s="34" t="s">
        <v>3511</v>
      </c>
      <c r="D352" s="107">
        <v>44397</v>
      </c>
      <c r="E352" s="36">
        <v>44378</v>
      </c>
      <c r="F352" s="107" t="str">
        <f>B352&amp;E352</f>
        <v>2108044378</v>
      </c>
      <c r="G352" s="42">
        <v>307001.65999999997</v>
      </c>
    </row>
    <row r="353" spans="1:7" x14ac:dyDescent="0.2">
      <c r="A353" s="44" t="s">
        <v>18</v>
      </c>
      <c r="B353" s="44" t="str">
        <f>VLOOKUP(A353,Recon!A:B,2,FALSE)</f>
        <v>18010</v>
      </c>
      <c r="C353" s="34" t="s">
        <v>3479</v>
      </c>
      <c r="D353" s="107">
        <v>44397</v>
      </c>
      <c r="E353" s="36">
        <v>44378</v>
      </c>
      <c r="F353" s="107" t="str">
        <f>B353&amp;E353</f>
        <v>1801044378</v>
      </c>
      <c r="G353" s="42">
        <v>820070</v>
      </c>
    </row>
    <row r="354" spans="1:7" x14ac:dyDescent="0.2">
      <c r="A354" s="44" t="s">
        <v>20</v>
      </c>
      <c r="B354" s="44" t="str">
        <f>VLOOKUP(A354,Recon!A:B,2,FALSE)</f>
        <v>64043</v>
      </c>
      <c r="C354" s="34" t="s">
        <v>3491</v>
      </c>
      <c r="D354" s="107">
        <v>44397</v>
      </c>
      <c r="E354" s="36">
        <v>44378</v>
      </c>
      <c r="F354" s="107" t="str">
        <f>B354&amp;E354</f>
        <v>6404344378</v>
      </c>
      <c r="G354" s="42">
        <v>129227.83</v>
      </c>
    </row>
    <row r="355" spans="1:7" x14ac:dyDescent="0.2">
      <c r="A355" s="44" t="s">
        <v>3254</v>
      </c>
      <c r="B355" s="44" t="str">
        <f>VLOOKUP(A355,Recon!A:B,2,FALSE)</f>
        <v>64045</v>
      </c>
      <c r="C355" s="34" t="s">
        <v>3542</v>
      </c>
      <c r="D355" s="107">
        <v>44397</v>
      </c>
      <c r="E355" s="36">
        <v>44378</v>
      </c>
      <c r="F355" s="107" t="str">
        <f>B355&amp;E355</f>
        <v>6404544378</v>
      </c>
      <c r="G355" s="42">
        <v>41810.75</v>
      </c>
    </row>
    <row r="356" spans="1:7" x14ac:dyDescent="0.2">
      <c r="A356" s="44" t="s">
        <v>24</v>
      </c>
      <c r="B356" s="44" t="str">
        <f>VLOOKUP(A356,Recon!A:B,2,FALSE)</f>
        <v>21040</v>
      </c>
      <c r="C356" s="34" t="s">
        <v>3486</v>
      </c>
      <c r="D356" s="107">
        <v>44397</v>
      </c>
      <c r="E356" s="36">
        <v>44378</v>
      </c>
      <c r="F356" s="107" t="str">
        <f>B356&amp;E356</f>
        <v>2104044378</v>
      </c>
      <c r="G356" s="42">
        <v>116245</v>
      </c>
    </row>
    <row r="357" spans="1:7" x14ac:dyDescent="0.2">
      <c r="A357" s="44" t="s">
        <v>65</v>
      </c>
      <c r="B357" s="44" t="str">
        <f>VLOOKUP(A357,Recon!A:B,2,FALSE)</f>
        <v>35030</v>
      </c>
      <c r="C357" s="34" t="s">
        <v>3513</v>
      </c>
      <c r="D357" s="107">
        <v>44397</v>
      </c>
      <c r="E357" s="36">
        <v>44378</v>
      </c>
      <c r="F357" s="107" t="str">
        <f>B357&amp;E357</f>
        <v>3503044378</v>
      </c>
      <c r="G357" s="42">
        <v>22453.59</v>
      </c>
    </row>
    <row r="358" spans="1:7" x14ac:dyDescent="0.2">
      <c r="A358" s="44" t="s">
        <v>28</v>
      </c>
      <c r="B358" s="44" t="str">
        <f>VLOOKUP(A358,Recon!A:B,2,FALSE)</f>
        <v>30011</v>
      </c>
      <c r="C358" s="34" t="s">
        <v>3488</v>
      </c>
      <c r="D358" s="107">
        <v>44397</v>
      </c>
      <c r="E358" s="36">
        <v>44378</v>
      </c>
      <c r="F358" s="107" t="str">
        <f>B358&amp;E358</f>
        <v>3001144378</v>
      </c>
      <c r="G358" s="42">
        <v>1253877.58</v>
      </c>
    </row>
    <row r="359" spans="1:7" x14ac:dyDescent="0.2">
      <c r="A359" s="44" t="s">
        <v>32</v>
      </c>
      <c r="B359" s="44" t="str">
        <f>VLOOKUP(A359,Recon!A:B,2,FALSE)</f>
        <v>01010</v>
      </c>
      <c r="C359" s="34" t="s">
        <v>3493</v>
      </c>
      <c r="D359" s="107">
        <v>44397</v>
      </c>
      <c r="E359" s="36">
        <v>44378</v>
      </c>
      <c r="F359" s="107" t="str">
        <f>B359&amp;E359</f>
        <v>0101044378</v>
      </c>
      <c r="G359" s="42">
        <v>17352.259999999998</v>
      </c>
    </row>
    <row r="360" spans="1:7" x14ac:dyDescent="0.2">
      <c r="A360" s="44" t="s">
        <v>32</v>
      </c>
      <c r="B360" s="44" t="str">
        <f>VLOOKUP(A360,Recon!A:B,2,FALSE)</f>
        <v>01010</v>
      </c>
      <c r="C360" s="34" t="s">
        <v>3493</v>
      </c>
      <c r="D360" s="107">
        <v>44397</v>
      </c>
      <c r="E360" s="36">
        <v>44378</v>
      </c>
      <c r="F360" s="107" t="str">
        <f>B360&amp;E360</f>
        <v>0101044378</v>
      </c>
      <c r="G360" s="42">
        <v>31870</v>
      </c>
    </row>
    <row r="361" spans="1:7" x14ac:dyDescent="0.2">
      <c r="A361" s="44" t="s">
        <v>32</v>
      </c>
      <c r="B361" s="44" t="str">
        <f>VLOOKUP(A361,Recon!A:B,2,FALSE)</f>
        <v>01010</v>
      </c>
      <c r="C361" s="34" t="s">
        <v>3493</v>
      </c>
      <c r="D361" s="107">
        <v>44397</v>
      </c>
      <c r="E361" s="36">
        <v>44378</v>
      </c>
      <c r="F361" s="107" t="str">
        <f>B361&amp;E361</f>
        <v>0101044378</v>
      </c>
      <c r="G361" s="42">
        <v>129005.9</v>
      </c>
    </row>
    <row r="362" spans="1:7" x14ac:dyDescent="0.2">
      <c r="A362" s="44" t="s">
        <v>35</v>
      </c>
      <c r="B362" s="44" t="str">
        <f>VLOOKUP(A362,Recon!A:B,2,FALSE)</f>
        <v>43010</v>
      </c>
      <c r="C362" s="34" t="s">
        <v>3520</v>
      </c>
      <c r="D362" s="107">
        <v>44397</v>
      </c>
      <c r="E362" s="36">
        <v>44378</v>
      </c>
      <c r="F362" s="107" t="str">
        <f>B362&amp;E362</f>
        <v>4301044378</v>
      </c>
      <c r="G362" s="42">
        <v>107481.63</v>
      </c>
    </row>
    <row r="363" spans="1:7" x14ac:dyDescent="0.2">
      <c r="A363" s="44" t="s">
        <v>38</v>
      </c>
      <c r="B363" s="44" t="str">
        <f>VLOOKUP(A363,Recon!A:B,2,FALSE)</f>
        <v>64103</v>
      </c>
      <c r="C363" s="34" t="s">
        <v>3492</v>
      </c>
      <c r="D363" s="107">
        <v>44397</v>
      </c>
      <c r="E363" s="36">
        <v>44378</v>
      </c>
      <c r="F363" s="107" t="str">
        <f>B363&amp;E363</f>
        <v>6410344378</v>
      </c>
      <c r="G363" s="42">
        <v>75290.33</v>
      </c>
    </row>
    <row r="364" spans="1:7" x14ac:dyDescent="0.2">
      <c r="A364" s="44" t="s">
        <v>39</v>
      </c>
      <c r="B364" s="44" t="str">
        <f>VLOOKUP(A364,Recon!A:B,2,FALSE)</f>
        <v>64123</v>
      </c>
      <c r="C364" s="34" t="s">
        <v>3524</v>
      </c>
      <c r="D364" s="107">
        <v>44397</v>
      </c>
      <c r="E364" s="36">
        <v>44378</v>
      </c>
      <c r="F364" s="107" t="str">
        <f>B364&amp;E364</f>
        <v>6412344378</v>
      </c>
      <c r="G364" s="42">
        <v>167604</v>
      </c>
    </row>
    <row r="365" spans="1:7" x14ac:dyDescent="0.2">
      <c r="A365" s="44" t="s">
        <v>43</v>
      </c>
      <c r="B365" s="44" t="str">
        <f>VLOOKUP(A365,Recon!A:B,2,FALSE)</f>
        <v>51020</v>
      </c>
      <c r="C365" s="34" t="s">
        <v>3508</v>
      </c>
      <c r="D365" s="107">
        <v>44397</v>
      </c>
      <c r="E365" s="36">
        <v>44378</v>
      </c>
      <c r="F365" s="107" t="str">
        <f>B365&amp;E365</f>
        <v>5102044378</v>
      </c>
      <c r="G365" s="42">
        <v>146533.79999999999</v>
      </c>
    </row>
    <row r="366" spans="1:7" x14ac:dyDescent="0.2">
      <c r="A366" s="44" t="s">
        <v>17</v>
      </c>
      <c r="B366" s="44" t="str">
        <f>VLOOKUP(A366,Recon!A:B,2,FALSE)</f>
        <v>16010</v>
      </c>
      <c r="C366" s="34" t="s">
        <v>3516</v>
      </c>
      <c r="D366" s="107">
        <v>44397</v>
      </c>
      <c r="E366" s="36">
        <v>44378</v>
      </c>
      <c r="F366" s="107" t="str">
        <f>B366&amp;E366</f>
        <v>1601044378</v>
      </c>
      <c r="G366" s="42">
        <v>1014974.6</v>
      </c>
    </row>
    <row r="367" spans="1:7" x14ac:dyDescent="0.2">
      <c r="A367" s="44" t="s">
        <v>1439</v>
      </c>
      <c r="B367" s="44" t="str">
        <f>VLOOKUP(A367,Recon!A:B,2,FALSE)</f>
        <v>59010</v>
      </c>
      <c r="C367" s="34" t="s">
        <v>3489</v>
      </c>
      <c r="D367" s="107">
        <v>44397</v>
      </c>
      <c r="E367" s="36">
        <v>44378</v>
      </c>
      <c r="F367" s="107" t="str">
        <f>B367&amp;E367</f>
        <v>5901044378</v>
      </c>
      <c r="G367" s="42">
        <v>168670.53</v>
      </c>
    </row>
    <row r="368" spans="1:7" x14ac:dyDescent="0.2">
      <c r="A368" s="44" t="s">
        <v>52</v>
      </c>
      <c r="B368" s="44" t="str">
        <f>VLOOKUP(A368,Recon!A:B,2,FALSE)</f>
        <v>35020</v>
      </c>
      <c r="C368" s="34" t="s">
        <v>3519</v>
      </c>
      <c r="D368" s="107">
        <v>44397</v>
      </c>
      <c r="E368" s="36">
        <v>44378</v>
      </c>
      <c r="F368" s="107" t="str">
        <f>B368&amp;E368</f>
        <v>3502044378</v>
      </c>
      <c r="G368" s="42">
        <v>513843.25</v>
      </c>
    </row>
    <row r="369" spans="1:7" x14ac:dyDescent="0.2">
      <c r="A369" s="44" t="s">
        <v>53</v>
      </c>
      <c r="B369" s="44" t="str">
        <f>VLOOKUP(A369,Recon!A:B,2,FALSE)</f>
        <v>64200</v>
      </c>
      <c r="C369" s="34" t="s">
        <v>3526</v>
      </c>
      <c r="D369" s="107">
        <v>44397</v>
      </c>
      <c r="E369" s="36">
        <v>44378</v>
      </c>
      <c r="F369" s="107" t="str">
        <f>B369&amp;E369</f>
        <v>6420044378</v>
      </c>
      <c r="G369" s="42">
        <v>25098.99</v>
      </c>
    </row>
    <row r="370" spans="1:7" x14ac:dyDescent="0.2">
      <c r="A370" s="44" t="s">
        <v>55</v>
      </c>
      <c r="B370" s="44" t="str">
        <f>VLOOKUP(A370,Recon!A:B,2,FALSE)</f>
        <v>38010</v>
      </c>
      <c r="C370" s="34" t="s">
        <v>3477</v>
      </c>
      <c r="D370" s="107">
        <v>44397</v>
      </c>
      <c r="E370" s="36">
        <v>44378</v>
      </c>
      <c r="F370" s="107" t="str">
        <f>B370&amp;E370</f>
        <v>3801044378</v>
      </c>
      <c r="G370" s="42">
        <v>35429.129999999997</v>
      </c>
    </row>
    <row r="371" spans="1:7" x14ac:dyDescent="0.2">
      <c r="A371" s="44" t="s">
        <v>25</v>
      </c>
      <c r="B371" s="44" t="str">
        <f>VLOOKUP(A371,Recon!A:B,2,FALSE)</f>
        <v>62060</v>
      </c>
      <c r="C371" s="34" t="s">
        <v>3515</v>
      </c>
      <c r="D371" s="107">
        <v>44397</v>
      </c>
      <c r="E371" s="36">
        <v>44378</v>
      </c>
      <c r="F371" s="107" t="str">
        <f>B371&amp;E371</f>
        <v>6206044378</v>
      </c>
      <c r="G371" s="42">
        <v>317778.53000000003</v>
      </c>
    </row>
    <row r="372" spans="1:7" x14ac:dyDescent="0.2">
      <c r="A372" s="44" t="s">
        <v>57</v>
      </c>
      <c r="B372" s="44" t="str">
        <f>VLOOKUP(A372,Recon!A:B,2,FALSE)</f>
        <v>01070</v>
      </c>
      <c r="C372" s="34" t="s">
        <v>3484</v>
      </c>
      <c r="D372" s="107">
        <v>44397</v>
      </c>
      <c r="E372" s="36">
        <v>44378</v>
      </c>
      <c r="F372" s="107" t="str">
        <f>B372&amp;E372</f>
        <v>0107044378</v>
      </c>
      <c r="G372" s="42">
        <v>44443.66</v>
      </c>
    </row>
    <row r="373" spans="1:7" x14ac:dyDescent="0.2">
      <c r="A373" s="44" t="s">
        <v>60</v>
      </c>
      <c r="B373" s="44" t="str">
        <f>VLOOKUP(A373,Recon!A:B,2,FALSE)</f>
        <v>80010</v>
      </c>
      <c r="C373" s="34" t="s">
        <v>2</v>
      </c>
      <c r="D373" s="107">
        <v>44410</v>
      </c>
      <c r="E373" s="36">
        <v>44378</v>
      </c>
      <c r="F373" s="107" t="str">
        <f>B373&amp;E373</f>
        <v>8001044378</v>
      </c>
      <c r="G373" s="42">
        <v>-142191.62</v>
      </c>
    </row>
    <row r="374" spans="1:7" x14ac:dyDescent="0.2">
      <c r="A374" s="44" t="s">
        <v>60</v>
      </c>
      <c r="B374" s="44" t="str">
        <f>VLOOKUP(A374,Recon!A:B,2,FALSE)</f>
        <v>80010</v>
      </c>
      <c r="C374" s="34" t="s">
        <v>2</v>
      </c>
      <c r="D374" s="107">
        <v>44410</v>
      </c>
      <c r="E374" s="36">
        <v>44378</v>
      </c>
      <c r="F374" s="107" t="str">
        <f>B374&amp;E374</f>
        <v>8001044378</v>
      </c>
      <c r="G374" s="42">
        <v>142191.62</v>
      </c>
    </row>
    <row r="375" spans="1:7" x14ac:dyDescent="0.2">
      <c r="A375" s="44" t="s">
        <v>62</v>
      </c>
      <c r="B375" s="44" t="str">
        <f>VLOOKUP(A375,Recon!A:B,2,FALSE)</f>
        <v>66050</v>
      </c>
      <c r="C375" s="34" t="s">
        <v>179</v>
      </c>
      <c r="D375" s="107">
        <v>44412</v>
      </c>
      <c r="E375" s="36">
        <v>44378</v>
      </c>
      <c r="F375" s="107" t="str">
        <f>B375&amp;E375</f>
        <v>6605044378</v>
      </c>
      <c r="G375" s="42">
        <v>-132639.59</v>
      </c>
    </row>
    <row r="376" spans="1:7" x14ac:dyDescent="0.2">
      <c r="A376" s="44" t="s">
        <v>62</v>
      </c>
      <c r="B376" s="44" t="str">
        <f>VLOOKUP(A376,Recon!A:B,2,FALSE)</f>
        <v>66050</v>
      </c>
      <c r="C376" s="34" t="s">
        <v>179</v>
      </c>
      <c r="D376" s="107">
        <v>44412</v>
      </c>
      <c r="E376" s="36">
        <v>44378</v>
      </c>
      <c r="F376" s="107" t="str">
        <f>B376&amp;E376</f>
        <v>6605044378</v>
      </c>
      <c r="G376" s="42">
        <v>132639.59</v>
      </c>
    </row>
    <row r="377" spans="1:7" x14ac:dyDescent="0.2">
      <c r="A377" s="44" t="s">
        <v>60</v>
      </c>
      <c r="B377" s="44" t="str">
        <f>VLOOKUP(A377,Recon!A:B,2,FALSE)</f>
        <v>80010</v>
      </c>
      <c r="C377" s="34" t="s">
        <v>2</v>
      </c>
      <c r="D377" s="107">
        <v>44414</v>
      </c>
      <c r="E377" s="36">
        <v>44378</v>
      </c>
      <c r="F377" s="107" t="str">
        <f>B377&amp;E377</f>
        <v>8001044378</v>
      </c>
      <c r="G377" s="42">
        <v>-14051.11</v>
      </c>
    </row>
    <row r="378" spans="1:7" x14ac:dyDescent="0.2">
      <c r="A378" s="44" t="s">
        <v>60</v>
      </c>
      <c r="B378" s="44" t="str">
        <f>VLOOKUP(A378,Recon!A:B,2,FALSE)</f>
        <v>80010</v>
      </c>
      <c r="C378" s="34" t="s">
        <v>2</v>
      </c>
      <c r="D378" s="107">
        <v>44414</v>
      </c>
      <c r="E378" s="36">
        <v>44378</v>
      </c>
      <c r="F378" s="107" t="str">
        <f>B378&amp;E378</f>
        <v>8001044378</v>
      </c>
      <c r="G378" s="42">
        <v>14051.11</v>
      </c>
    </row>
    <row r="379" spans="1:7" x14ac:dyDescent="0.2">
      <c r="A379" s="44" t="s">
        <v>62</v>
      </c>
      <c r="B379" s="44" t="str">
        <f>VLOOKUP(A379,Recon!A:B,2,FALSE)</f>
        <v>66050</v>
      </c>
      <c r="C379" s="34" t="s">
        <v>179</v>
      </c>
      <c r="D379" s="107">
        <v>44414</v>
      </c>
      <c r="E379" s="36">
        <v>44378</v>
      </c>
      <c r="F379" s="107" t="str">
        <f>B379&amp;E379</f>
        <v>6605044378</v>
      </c>
      <c r="G379" s="42">
        <v>-1</v>
      </c>
    </row>
    <row r="380" spans="1:7" x14ac:dyDescent="0.2">
      <c r="A380" s="44" t="s">
        <v>62</v>
      </c>
      <c r="B380" s="44" t="str">
        <f>VLOOKUP(A380,Recon!A:B,2,FALSE)</f>
        <v>66050</v>
      </c>
      <c r="C380" s="34" t="s">
        <v>179</v>
      </c>
      <c r="D380" s="107">
        <v>44414</v>
      </c>
      <c r="E380" s="36">
        <v>44378</v>
      </c>
      <c r="F380" s="107" t="str">
        <f>B380&amp;E380</f>
        <v>6605044378</v>
      </c>
      <c r="G380" s="42">
        <v>1</v>
      </c>
    </row>
    <row r="381" spans="1:7" x14ac:dyDescent="0.2">
      <c r="A381" s="44" t="s">
        <v>23</v>
      </c>
      <c r="B381" s="44" t="str">
        <f>VLOOKUP(A381,Recon!A:B,2,FALSE)</f>
        <v>44020</v>
      </c>
      <c r="C381" s="34" t="s">
        <v>3514</v>
      </c>
      <c r="D381" s="107">
        <v>44419</v>
      </c>
      <c r="E381" s="36">
        <v>44409</v>
      </c>
      <c r="F381" s="107" t="str">
        <f>B381&amp;E381</f>
        <v>4402044409</v>
      </c>
      <c r="G381" s="42">
        <v>120553.91</v>
      </c>
    </row>
    <row r="382" spans="1:7" x14ac:dyDescent="0.2">
      <c r="A382" s="44" t="s">
        <v>46</v>
      </c>
      <c r="B382" s="44" t="str">
        <f>VLOOKUP(A382,Recon!A:B,2,FALSE)</f>
        <v>64143</v>
      </c>
      <c r="C382" s="34" t="s">
        <v>3509</v>
      </c>
      <c r="D382" s="107">
        <v>44419</v>
      </c>
      <c r="E382" s="36">
        <v>44409</v>
      </c>
      <c r="F382" s="107" t="str">
        <f>B382&amp;E382</f>
        <v>6414344409</v>
      </c>
      <c r="G382" s="42">
        <v>17896.580000000002</v>
      </c>
    </row>
    <row r="383" spans="1:7" x14ac:dyDescent="0.2">
      <c r="A383" s="44" t="s">
        <v>17</v>
      </c>
      <c r="B383" s="44" t="str">
        <f>VLOOKUP(A383,Recon!A:B,2,FALSE)</f>
        <v>16010</v>
      </c>
      <c r="C383" s="34" t="s">
        <v>3516</v>
      </c>
      <c r="D383" s="107">
        <v>44419</v>
      </c>
      <c r="E383" s="36">
        <v>44409</v>
      </c>
      <c r="F383" s="107" t="str">
        <f>B383&amp;E383</f>
        <v>1601044409</v>
      </c>
      <c r="G383" s="42">
        <v>648179.78</v>
      </c>
    </row>
    <row r="384" spans="1:7" x14ac:dyDescent="0.2">
      <c r="A384" s="44" t="s">
        <v>17</v>
      </c>
      <c r="B384" s="44" t="str">
        <f>VLOOKUP(A384,Recon!A:B,2,FALSE)</f>
        <v>16010</v>
      </c>
      <c r="C384" s="34" t="s">
        <v>3516</v>
      </c>
      <c r="D384" s="107">
        <v>44419</v>
      </c>
      <c r="E384" s="36">
        <v>44409</v>
      </c>
      <c r="F384" s="107" t="str">
        <f>B384&amp;E384</f>
        <v>1601044409</v>
      </c>
      <c r="G384" s="42">
        <v>1908412.3</v>
      </c>
    </row>
    <row r="385" spans="1:7" x14ac:dyDescent="0.2">
      <c r="A385" s="44" t="s">
        <v>51</v>
      </c>
      <c r="B385" s="44" t="str">
        <f>VLOOKUP(A385,Recon!A:B,2,FALSE)</f>
        <v>64193</v>
      </c>
      <c r="C385" s="34" t="s">
        <v>3529</v>
      </c>
      <c r="D385" s="107">
        <v>44419</v>
      </c>
      <c r="E385" s="36">
        <v>44409</v>
      </c>
      <c r="F385" s="107" t="str">
        <f>B385&amp;E385</f>
        <v>6419344409</v>
      </c>
      <c r="G385" s="42">
        <v>50040</v>
      </c>
    </row>
    <row r="386" spans="1:7" x14ac:dyDescent="0.2">
      <c r="A386" s="44" t="s">
        <v>55</v>
      </c>
      <c r="B386" s="44" t="str">
        <f>VLOOKUP(A386,Recon!A:B,2,FALSE)</f>
        <v>38010</v>
      </c>
      <c r="C386" s="34" t="s">
        <v>3477</v>
      </c>
      <c r="D386" s="107">
        <v>44419</v>
      </c>
      <c r="E386" s="36">
        <v>44409</v>
      </c>
      <c r="F386" s="107" t="str">
        <f>B386&amp;E386</f>
        <v>3801044409</v>
      </c>
      <c r="G386" s="42">
        <v>23000</v>
      </c>
    </row>
    <row r="387" spans="1:7" x14ac:dyDescent="0.2">
      <c r="A387" s="44" t="s">
        <v>60</v>
      </c>
      <c r="B387" s="44" t="str">
        <f>VLOOKUP(A387,Recon!A:B,2,FALSE)</f>
        <v>80010</v>
      </c>
      <c r="C387" s="34" t="s">
        <v>3539</v>
      </c>
      <c r="D387" s="107">
        <v>44428</v>
      </c>
      <c r="E387" s="36">
        <v>44409</v>
      </c>
      <c r="F387" s="107" t="str">
        <f>B387&amp;E387</f>
        <v>8001044409</v>
      </c>
      <c r="G387" s="42">
        <v>69894</v>
      </c>
    </row>
    <row r="388" spans="1:7" x14ac:dyDescent="0.2">
      <c r="A388" s="44" t="s">
        <v>6</v>
      </c>
      <c r="B388" s="44" t="str">
        <f>VLOOKUP(A388,Recon!A:B,2,FALSE)</f>
        <v>01020</v>
      </c>
      <c r="C388" s="34" t="s">
        <v>3048</v>
      </c>
      <c r="D388" s="107">
        <v>44431</v>
      </c>
      <c r="E388" s="36">
        <v>44409</v>
      </c>
      <c r="F388" s="107" t="str">
        <f>B388&amp;E388</f>
        <v>0102044409</v>
      </c>
      <c r="G388" s="42">
        <v>698693.89</v>
      </c>
    </row>
    <row r="389" spans="1:7" x14ac:dyDescent="0.2">
      <c r="A389" s="44" t="s">
        <v>8</v>
      </c>
      <c r="B389" s="44" t="str">
        <f>VLOOKUP(A389,Recon!A:B,2,FALSE)</f>
        <v>01030</v>
      </c>
      <c r="C389" s="34" t="s">
        <v>3494</v>
      </c>
      <c r="D389" s="107">
        <v>44431</v>
      </c>
      <c r="E389" s="36">
        <v>44409</v>
      </c>
      <c r="F389" s="107" t="str">
        <f>B389&amp;E389</f>
        <v>0103044409</v>
      </c>
      <c r="G389" s="42">
        <v>190729.35</v>
      </c>
    </row>
    <row r="390" spans="1:7" x14ac:dyDescent="0.2">
      <c r="A390" s="44" t="s">
        <v>31</v>
      </c>
      <c r="B390" s="44" t="str">
        <f>VLOOKUP(A390,Recon!A:B,2,FALSE)</f>
        <v>03040</v>
      </c>
      <c r="C390" s="34" t="s">
        <v>3478</v>
      </c>
      <c r="D390" s="107">
        <v>44431</v>
      </c>
      <c r="E390" s="36">
        <v>44409</v>
      </c>
      <c r="F390" s="107" t="str">
        <f>B390&amp;E390</f>
        <v>0304044409</v>
      </c>
      <c r="G390" s="42">
        <v>363457.92</v>
      </c>
    </row>
    <row r="391" spans="1:7" x14ac:dyDescent="0.2">
      <c r="A391" s="44" t="s">
        <v>49</v>
      </c>
      <c r="B391" s="44" t="str">
        <f>VLOOKUP(A391,Recon!A:B,2,FALSE)</f>
        <v>03020</v>
      </c>
      <c r="C391" s="34" t="s">
        <v>3510</v>
      </c>
      <c r="D391" s="107">
        <v>44431</v>
      </c>
      <c r="E391" s="36">
        <v>44409</v>
      </c>
      <c r="F391" s="107" t="str">
        <f>B391&amp;E391</f>
        <v>0302044409</v>
      </c>
      <c r="G391" s="42">
        <v>60447.47</v>
      </c>
    </row>
    <row r="392" spans="1:7" x14ac:dyDescent="0.2">
      <c r="A392" s="44" t="s">
        <v>12</v>
      </c>
      <c r="B392" s="44" t="str">
        <f>VLOOKUP(A392,Recon!A:B,2,FALSE)</f>
        <v>64203</v>
      </c>
      <c r="C392" s="34" t="s">
        <v>3480</v>
      </c>
      <c r="D392" s="107">
        <v>44431</v>
      </c>
      <c r="E392" s="36">
        <v>44409</v>
      </c>
      <c r="F392" s="107" t="str">
        <f>B392&amp;E392</f>
        <v>6420344409</v>
      </c>
      <c r="G392" s="42">
        <v>94681</v>
      </c>
    </row>
    <row r="393" spans="1:7" x14ac:dyDescent="0.2">
      <c r="A393" s="44" t="s">
        <v>12</v>
      </c>
      <c r="B393" s="44" t="str">
        <f>VLOOKUP(A393,Recon!A:B,2,FALSE)</f>
        <v>64203</v>
      </c>
      <c r="C393" s="34" t="s">
        <v>3480</v>
      </c>
      <c r="D393" s="107">
        <v>44431</v>
      </c>
      <c r="E393" s="36">
        <v>44409</v>
      </c>
      <c r="F393" s="107" t="str">
        <f>B393&amp;E393</f>
        <v>6420344409</v>
      </c>
      <c r="G393" s="42">
        <v>20426</v>
      </c>
    </row>
    <row r="394" spans="1:7" x14ac:dyDescent="0.2">
      <c r="A394" s="44" t="s">
        <v>3336</v>
      </c>
      <c r="B394" s="44" t="str">
        <f>VLOOKUP(A394,Recon!A:B,2,FALSE)</f>
        <v>64233</v>
      </c>
      <c r="C394" s="34" t="s">
        <v>3335</v>
      </c>
      <c r="D394" s="107">
        <v>44431</v>
      </c>
      <c r="E394" s="36">
        <v>44409</v>
      </c>
      <c r="F394" s="107" t="str">
        <f>B394&amp;E394</f>
        <v>6423344409</v>
      </c>
      <c r="G394" s="42">
        <v>8821.5300000000007</v>
      </c>
    </row>
    <row r="395" spans="1:7" x14ac:dyDescent="0.2">
      <c r="A395" s="44" t="s">
        <v>62</v>
      </c>
      <c r="B395" s="44" t="str">
        <f>VLOOKUP(A395,Recon!A:B,2,FALSE)</f>
        <v>66050</v>
      </c>
      <c r="C395" s="34" t="s">
        <v>179</v>
      </c>
      <c r="D395" s="107">
        <v>44431</v>
      </c>
      <c r="E395" s="36">
        <v>44409</v>
      </c>
      <c r="F395" s="107" t="str">
        <f>B395&amp;E395</f>
        <v>6605044409</v>
      </c>
      <c r="G395" s="42">
        <v>132640.59</v>
      </c>
    </row>
    <row r="396" spans="1:7" x14ac:dyDescent="0.2">
      <c r="A396" s="44" t="s">
        <v>5</v>
      </c>
      <c r="B396" s="44" t="str">
        <f>VLOOKUP(A396,Recon!A:B,2,FALSE)</f>
        <v>21080</v>
      </c>
      <c r="C396" s="34" t="s">
        <v>3511</v>
      </c>
      <c r="D396" s="107">
        <v>44431</v>
      </c>
      <c r="E396" s="36">
        <v>44409</v>
      </c>
      <c r="F396" s="107" t="str">
        <f>B396&amp;E396</f>
        <v>2108044409</v>
      </c>
      <c r="G396" s="42">
        <v>244832.14</v>
      </c>
    </row>
    <row r="397" spans="1:7" x14ac:dyDescent="0.2">
      <c r="A397" s="44" t="s">
        <v>20</v>
      </c>
      <c r="B397" s="44" t="str">
        <f>VLOOKUP(A397,Recon!A:B,2,FALSE)</f>
        <v>64043</v>
      </c>
      <c r="C397" s="34" t="s">
        <v>3491</v>
      </c>
      <c r="D397" s="107">
        <v>44431</v>
      </c>
      <c r="E397" s="36">
        <v>44409</v>
      </c>
      <c r="F397" s="107" t="str">
        <f>B397&amp;E397</f>
        <v>6404344409</v>
      </c>
      <c r="G397" s="42">
        <v>169380.37</v>
      </c>
    </row>
    <row r="398" spans="1:7" x14ac:dyDescent="0.2">
      <c r="A398" s="44" t="s">
        <v>22</v>
      </c>
      <c r="B398" s="44" t="str">
        <f>VLOOKUP(A398,Recon!A:B,2,FALSE)</f>
        <v>21090</v>
      </c>
      <c r="C398" s="34" t="s">
        <v>3512</v>
      </c>
      <c r="D398" s="107">
        <v>44431</v>
      </c>
      <c r="E398" s="36">
        <v>44409</v>
      </c>
      <c r="F398" s="107" t="str">
        <f>B398&amp;E398</f>
        <v>2109044409</v>
      </c>
      <c r="G398" s="42">
        <v>1075644</v>
      </c>
    </row>
    <row r="399" spans="1:7" x14ac:dyDescent="0.2">
      <c r="A399" s="44" t="s">
        <v>65</v>
      </c>
      <c r="B399" s="44" t="str">
        <f>VLOOKUP(A399,Recon!A:B,2,FALSE)</f>
        <v>35030</v>
      </c>
      <c r="C399" s="34" t="s">
        <v>3513</v>
      </c>
      <c r="D399" s="107">
        <v>44431</v>
      </c>
      <c r="E399" s="36">
        <v>44409</v>
      </c>
      <c r="F399" s="107" t="str">
        <f>B399&amp;E399</f>
        <v>3503044409</v>
      </c>
      <c r="G399" s="42">
        <v>22338.66</v>
      </c>
    </row>
    <row r="400" spans="1:7" x14ac:dyDescent="0.2">
      <c r="A400" s="44" t="s">
        <v>11</v>
      </c>
      <c r="B400" s="44" t="str">
        <f>VLOOKUP(A400,Recon!A:B,2,FALSE)</f>
        <v>22010</v>
      </c>
      <c r="C400" s="34" t="s">
        <v>3503</v>
      </c>
      <c r="D400" s="107">
        <v>44431</v>
      </c>
      <c r="E400" s="36">
        <v>44409</v>
      </c>
      <c r="F400" s="107" t="str">
        <f>B400&amp;E400</f>
        <v>2201044409</v>
      </c>
      <c r="G400" s="42">
        <v>162337</v>
      </c>
    </row>
    <row r="401" spans="1:7" x14ac:dyDescent="0.2">
      <c r="A401" s="44" t="s">
        <v>26</v>
      </c>
      <c r="B401" s="44" t="str">
        <f>VLOOKUP(A401,Recon!A:B,2,FALSE)</f>
        <v>26011</v>
      </c>
      <c r="C401" s="34" t="s">
        <v>3497</v>
      </c>
      <c r="D401" s="107">
        <v>44431</v>
      </c>
      <c r="E401" s="36">
        <v>44409</v>
      </c>
      <c r="F401" s="107" t="str">
        <f>B401&amp;E401</f>
        <v>2601144409</v>
      </c>
      <c r="G401" s="42">
        <v>86362.559999999998</v>
      </c>
    </row>
    <row r="402" spans="1:7" x14ac:dyDescent="0.2">
      <c r="A402" s="44" t="s">
        <v>32</v>
      </c>
      <c r="B402" s="44" t="str">
        <f>VLOOKUP(A402,Recon!A:B,2,FALSE)</f>
        <v>01010</v>
      </c>
      <c r="C402" s="34" t="s">
        <v>3493</v>
      </c>
      <c r="D402" s="107">
        <v>44431</v>
      </c>
      <c r="E402" s="36">
        <v>44409</v>
      </c>
      <c r="F402" s="107" t="str">
        <f>B402&amp;E402</f>
        <v>0101044409</v>
      </c>
      <c r="G402" s="42">
        <v>25863.599999999999</v>
      </c>
    </row>
    <row r="403" spans="1:7" x14ac:dyDescent="0.2">
      <c r="A403" s="44" t="s">
        <v>41</v>
      </c>
      <c r="B403" s="44" t="str">
        <f>VLOOKUP(A403,Recon!A:B,2,FALSE)</f>
        <v>35010</v>
      </c>
      <c r="C403" s="34" t="s">
        <v>3498</v>
      </c>
      <c r="D403" s="107">
        <v>44431</v>
      </c>
      <c r="E403" s="36">
        <v>44409</v>
      </c>
      <c r="F403" s="107" t="str">
        <f>B403&amp;E403</f>
        <v>3501044409</v>
      </c>
      <c r="G403" s="42">
        <v>424128.36</v>
      </c>
    </row>
    <row r="404" spans="1:7" x14ac:dyDescent="0.2">
      <c r="A404" s="44" t="s">
        <v>43</v>
      </c>
      <c r="B404" s="44" t="str">
        <f>VLOOKUP(A404,Recon!A:B,2,FALSE)</f>
        <v>51020</v>
      </c>
      <c r="C404" s="34" t="s">
        <v>3508</v>
      </c>
      <c r="D404" s="107">
        <v>44431</v>
      </c>
      <c r="E404" s="36">
        <v>44409</v>
      </c>
      <c r="F404" s="107" t="str">
        <f>B404&amp;E404</f>
        <v>5102044409</v>
      </c>
      <c r="G404" s="42">
        <v>144836.12</v>
      </c>
    </row>
    <row r="405" spans="1:7" x14ac:dyDescent="0.2">
      <c r="A405" s="44" t="s">
        <v>757</v>
      </c>
      <c r="B405" s="44" t="str">
        <f>VLOOKUP(A405,Recon!A:B,2,FALSE)</f>
        <v>54010</v>
      </c>
      <c r="C405" s="34" t="s">
        <v>3522</v>
      </c>
      <c r="D405" s="107">
        <v>44431</v>
      </c>
      <c r="E405" s="36">
        <v>44409</v>
      </c>
      <c r="F405" s="107" t="str">
        <f>B405&amp;E405</f>
        <v>5401044409</v>
      </c>
      <c r="G405" s="42">
        <v>233517.71</v>
      </c>
    </row>
    <row r="406" spans="1:7" x14ac:dyDescent="0.2">
      <c r="A406" s="44" t="s">
        <v>47</v>
      </c>
      <c r="B406" s="44" t="str">
        <f>VLOOKUP(A406,Recon!A:B,2,FALSE)</f>
        <v>64153</v>
      </c>
      <c r="C406" s="34" t="s">
        <v>3528</v>
      </c>
      <c r="D406" s="107">
        <v>44431</v>
      </c>
      <c r="E406" s="36">
        <v>44409</v>
      </c>
      <c r="F406" s="107" t="str">
        <f>B406&amp;E406</f>
        <v>6415344409</v>
      </c>
      <c r="G406" s="42">
        <v>96262.84</v>
      </c>
    </row>
    <row r="407" spans="1:7" x14ac:dyDescent="0.2">
      <c r="A407" s="44" t="s">
        <v>59</v>
      </c>
      <c r="B407" s="44" t="str">
        <f>VLOOKUP(A407,Recon!A:B,2,FALSE)</f>
        <v>62040</v>
      </c>
      <c r="C407" s="34" t="s">
        <v>3490</v>
      </c>
      <c r="D407" s="107">
        <v>44431</v>
      </c>
      <c r="E407" s="36">
        <v>44409</v>
      </c>
      <c r="F407" s="107" t="str">
        <f>B407&amp;E407</f>
        <v>6204044409</v>
      </c>
      <c r="G407" s="42">
        <v>151668.60999999999</v>
      </c>
    </row>
    <row r="408" spans="1:7" x14ac:dyDescent="0.2">
      <c r="A408" s="44" t="s">
        <v>56</v>
      </c>
      <c r="B408" s="44" t="str">
        <f>VLOOKUP(A408,Recon!A:B,2,FALSE)</f>
        <v>21490</v>
      </c>
      <c r="C408" s="34" t="s">
        <v>3518</v>
      </c>
      <c r="D408" s="107">
        <v>44431</v>
      </c>
      <c r="E408" s="36">
        <v>44409</v>
      </c>
      <c r="F408" s="107" t="str">
        <f>B408&amp;E408</f>
        <v>2149044409</v>
      </c>
      <c r="G408" s="42">
        <v>62237.86</v>
      </c>
    </row>
    <row r="409" spans="1:7" x14ac:dyDescent="0.2">
      <c r="A409" s="44" t="s">
        <v>60</v>
      </c>
      <c r="B409" s="44" t="str">
        <f>VLOOKUP(A409,Recon!A:B,2,FALSE)</f>
        <v>80010</v>
      </c>
      <c r="C409" s="34" t="s">
        <v>3539</v>
      </c>
      <c r="D409" s="107">
        <v>44463</v>
      </c>
      <c r="E409" s="36">
        <v>44440</v>
      </c>
      <c r="F409" s="107" t="str">
        <f>B409&amp;E409</f>
        <v>8001044440</v>
      </c>
      <c r="G409" s="42">
        <v>72298</v>
      </c>
    </row>
    <row r="410" spans="1:7" x14ac:dyDescent="0.2">
      <c r="A410" s="44" t="s">
        <v>6</v>
      </c>
      <c r="B410" s="44" t="str">
        <f>VLOOKUP(A410,Recon!A:B,2,FALSE)</f>
        <v>01020</v>
      </c>
      <c r="C410" s="34" t="s">
        <v>3048</v>
      </c>
      <c r="D410" s="107">
        <v>44466</v>
      </c>
      <c r="E410" s="36">
        <v>44440</v>
      </c>
      <c r="F410" s="107" t="str">
        <f>B410&amp;E410</f>
        <v>0102044440</v>
      </c>
      <c r="G410" s="42">
        <v>507366.62</v>
      </c>
    </row>
    <row r="411" spans="1:7" x14ac:dyDescent="0.2">
      <c r="A411" s="44" t="s">
        <v>8</v>
      </c>
      <c r="B411" s="44" t="str">
        <f>VLOOKUP(A411,Recon!A:B,2,FALSE)</f>
        <v>01030</v>
      </c>
      <c r="C411" s="34" t="s">
        <v>3494</v>
      </c>
      <c r="D411" s="107">
        <v>44466</v>
      </c>
      <c r="E411" s="36">
        <v>44440</v>
      </c>
      <c r="F411" s="107" t="str">
        <f>B411&amp;E411</f>
        <v>0103044440</v>
      </c>
      <c r="G411" s="42">
        <v>55878.94</v>
      </c>
    </row>
    <row r="412" spans="1:7" x14ac:dyDescent="0.2">
      <c r="A412" s="44" t="s">
        <v>10</v>
      </c>
      <c r="B412" s="44" t="str">
        <f>VLOOKUP(A412,Recon!A:B,2,FALSE)</f>
        <v>01040</v>
      </c>
      <c r="C412" s="34" t="s">
        <v>3483</v>
      </c>
      <c r="D412" s="107">
        <v>44466</v>
      </c>
      <c r="E412" s="36">
        <v>44440</v>
      </c>
      <c r="F412" s="107" t="str">
        <f>B412&amp;E412</f>
        <v>0104044440</v>
      </c>
      <c r="G412" s="42">
        <v>232759.95</v>
      </c>
    </row>
    <row r="413" spans="1:7" x14ac:dyDescent="0.2">
      <c r="A413" s="44" t="s">
        <v>31</v>
      </c>
      <c r="B413" s="44" t="str">
        <f>VLOOKUP(A413,Recon!A:B,2,FALSE)</f>
        <v>03040</v>
      </c>
      <c r="C413" s="34" t="s">
        <v>3478</v>
      </c>
      <c r="D413" s="107">
        <v>44466</v>
      </c>
      <c r="E413" s="36">
        <v>44440</v>
      </c>
      <c r="F413" s="107" t="str">
        <f>B413&amp;E413</f>
        <v>0304044440</v>
      </c>
      <c r="G413" s="42">
        <v>65874.39</v>
      </c>
    </row>
    <row r="414" spans="1:7" x14ac:dyDescent="0.2">
      <c r="A414" s="44" t="s">
        <v>9</v>
      </c>
      <c r="B414" s="44" t="str">
        <f>VLOOKUP(A414,Recon!A:B,2,FALSE)</f>
        <v>07020</v>
      </c>
      <c r="C414" s="34" t="s">
        <v>3507</v>
      </c>
      <c r="D414" s="107">
        <v>44466</v>
      </c>
      <c r="E414" s="36">
        <v>44440</v>
      </c>
      <c r="F414" s="107" t="str">
        <f>B414&amp;E414</f>
        <v>0702044440</v>
      </c>
      <c r="G414" s="42">
        <v>220247.51</v>
      </c>
    </row>
    <row r="415" spans="1:7" x14ac:dyDescent="0.2">
      <c r="A415" s="44" t="s">
        <v>12</v>
      </c>
      <c r="B415" s="44" t="str">
        <f>VLOOKUP(A415,Recon!A:B,2,FALSE)</f>
        <v>64203</v>
      </c>
      <c r="C415" s="34" t="s">
        <v>3480</v>
      </c>
      <c r="D415" s="107">
        <v>44466</v>
      </c>
      <c r="E415" s="36">
        <v>44440</v>
      </c>
      <c r="F415" s="107" t="str">
        <f>B415&amp;E415</f>
        <v>6420344440</v>
      </c>
      <c r="G415" s="42">
        <v>94681</v>
      </c>
    </row>
    <row r="416" spans="1:7" x14ac:dyDescent="0.2">
      <c r="A416" s="44" t="s">
        <v>12</v>
      </c>
      <c r="B416" s="44" t="str">
        <f>VLOOKUP(A416,Recon!A:B,2,FALSE)</f>
        <v>64203</v>
      </c>
      <c r="C416" s="34" t="s">
        <v>3480</v>
      </c>
      <c r="D416" s="107">
        <v>44466</v>
      </c>
      <c r="E416" s="36">
        <v>44440</v>
      </c>
      <c r="F416" s="107" t="str">
        <f>B416&amp;E416</f>
        <v>6420344440</v>
      </c>
      <c r="G416" s="42">
        <v>11418</v>
      </c>
    </row>
    <row r="417" spans="1:7" x14ac:dyDescent="0.2">
      <c r="A417" s="44" t="s">
        <v>13</v>
      </c>
      <c r="B417" s="44" t="str">
        <f>VLOOKUP(A417,Recon!A:B,2,FALSE)</f>
        <v>03030</v>
      </c>
      <c r="C417" s="34" t="s">
        <v>3506</v>
      </c>
      <c r="D417" s="107">
        <v>44466</v>
      </c>
      <c r="E417" s="36">
        <v>44440</v>
      </c>
      <c r="F417" s="107" t="str">
        <f>B417&amp;E417</f>
        <v>0303044440</v>
      </c>
      <c r="G417" s="42">
        <v>2352276.81</v>
      </c>
    </row>
    <row r="418" spans="1:7" x14ac:dyDescent="0.2">
      <c r="A418" s="44" t="s">
        <v>15</v>
      </c>
      <c r="B418" s="44" t="str">
        <f>VLOOKUP(A418,Recon!A:B,2,FALSE)</f>
        <v>21050</v>
      </c>
      <c r="C418" s="34" t="s">
        <v>3487</v>
      </c>
      <c r="D418" s="107">
        <v>44466</v>
      </c>
      <c r="E418" s="36">
        <v>44440</v>
      </c>
      <c r="F418" s="107" t="str">
        <f>B418&amp;E418</f>
        <v>2105044440</v>
      </c>
      <c r="G418" s="42">
        <v>265628.71000000002</v>
      </c>
    </row>
    <row r="419" spans="1:7" x14ac:dyDescent="0.2">
      <c r="A419" s="44" t="s">
        <v>5</v>
      </c>
      <c r="B419" s="44" t="str">
        <f>VLOOKUP(A419,Recon!A:B,2,FALSE)</f>
        <v>21080</v>
      </c>
      <c r="C419" s="34" t="s">
        <v>3511</v>
      </c>
      <c r="D419" s="107">
        <v>44466</v>
      </c>
      <c r="E419" s="36">
        <v>44440</v>
      </c>
      <c r="F419" s="107" t="str">
        <f>B419&amp;E419</f>
        <v>2108044440</v>
      </c>
      <c r="G419" s="42">
        <v>682</v>
      </c>
    </row>
    <row r="420" spans="1:7" x14ac:dyDescent="0.2">
      <c r="A420" s="44" t="s">
        <v>42</v>
      </c>
      <c r="B420" s="44" t="str">
        <f>VLOOKUP(A420,Recon!A:B,2,FALSE)</f>
        <v>51010</v>
      </c>
      <c r="C420" s="34" t="s">
        <v>3500</v>
      </c>
      <c r="D420" s="107">
        <v>44466</v>
      </c>
      <c r="E420" s="36">
        <v>44440</v>
      </c>
      <c r="F420" s="107" t="str">
        <f>B420&amp;E420</f>
        <v>5101044440</v>
      </c>
      <c r="G420" s="42">
        <v>707363.46</v>
      </c>
    </row>
    <row r="421" spans="1:7" x14ac:dyDescent="0.2">
      <c r="A421" s="44" t="s">
        <v>18</v>
      </c>
      <c r="B421" s="44" t="str">
        <f>VLOOKUP(A421,Recon!A:B,2,FALSE)</f>
        <v>18010</v>
      </c>
      <c r="C421" s="34" t="s">
        <v>3479</v>
      </c>
      <c r="D421" s="107">
        <v>44466</v>
      </c>
      <c r="E421" s="36">
        <v>44440</v>
      </c>
      <c r="F421" s="107" t="str">
        <f>B421&amp;E421</f>
        <v>1801044440</v>
      </c>
      <c r="G421" s="42">
        <v>636052</v>
      </c>
    </row>
    <row r="422" spans="1:7" x14ac:dyDescent="0.2">
      <c r="A422" s="44" t="s">
        <v>18</v>
      </c>
      <c r="B422" s="44" t="str">
        <f>VLOOKUP(A422,Recon!A:B,2,FALSE)</f>
        <v>18010</v>
      </c>
      <c r="C422" s="34" t="s">
        <v>3479</v>
      </c>
      <c r="D422" s="107">
        <v>44466</v>
      </c>
      <c r="E422" s="36">
        <v>44440</v>
      </c>
      <c r="F422" s="107" t="str">
        <f>B422&amp;E422</f>
        <v>1801044440</v>
      </c>
      <c r="G422" s="42">
        <v>216175</v>
      </c>
    </row>
    <row r="423" spans="1:7" x14ac:dyDescent="0.2">
      <c r="A423" s="44" t="s">
        <v>18</v>
      </c>
      <c r="B423" s="44" t="str">
        <f>VLOOKUP(A423,Recon!A:B,2,FALSE)</f>
        <v>18010</v>
      </c>
      <c r="C423" s="34" t="s">
        <v>3479</v>
      </c>
      <c r="D423" s="107">
        <v>44466</v>
      </c>
      <c r="E423" s="36">
        <v>44440</v>
      </c>
      <c r="F423" s="107" t="str">
        <f>B423&amp;E423</f>
        <v>1801044440</v>
      </c>
      <c r="G423" s="42">
        <v>24162</v>
      </c>
    </row>
    <row r="424" spans="1:7" x14ac:dyDescent="0.2">
      <c r="A424" s="44" t="s">
        <v>924</v>
      </c>
      <c r="B424" s="44" t="str">
        <f>VLOOKUP(A424,Recon!A:B,2,FALSE)</f>
        <v>34010</v>
      </c>
      <c r="C424" s="34" t="s">
        <v>3535</v>
      </c>
      <c r="D424" s="107">
        <v>44466</v>
      </c>
      <c r="E424" s="36">
        <v>44440</v>
      </c>
      <c r="F424" s="107" t="str">
        <f>B424&amp;E424</f>
        <v>3401044440</v>
      </c>
      <c r="G424" s="42">
        <v>289722.09999999998</v>
      </c>
    </row>
    <row r="425" spans="1:7" x14ac:dyDescent="0.2">
      <c r="A425" s="44" t="s">
        <v>65</v>
      </c>
      <c r="B425" s="44" t="str">
        <f>VLOOKUP(A425,Recon!A:B,2,FALSE)</f>
        <v>35030</v>
      </c>
      <c r="C425" s="34" t="s">
        <v>3513</v>
      </c>
      <c r="D425" s="107">
        <v>44466</v>
      </c>
      <c r="E425" s="36">
        <v>44440</v>
      </c>
      <c r="F425" s="107" t="str">
        <f>B425&amp;E425</f>
        <v>3503044440</v>
      </c>
      <c r="G425" s="42">
        <v>63349.25</v>
      </c>
    </row>
    <row r="426" spans="1:7" x14ac:dyDescent="0.2">
      <c r="A426" s="44" t="s">
        <v>28</v>
      </c>
      <c r="B426" s="44" t="str">
        <f>VLOOKUP(A426,Recon!A:B,2,FALSE)</f>
        <v>30011</v>
      </c>
      <c r="C426" s="34" t="s">
        <v>3488</v>
      </c>
      <c r="D426" s="107">
        <v>44466</v>
      </c>
      <c r="E426" s="36">
        <v>44440</v>
      </c>
      <c r="F426" s="107" t="str">
        <f>B426&amp;E426</f>
        <v>3001144440</v>
      </c>
      <c r="G426" s="42">
        <v>2639637.2799999998</v>
      </c>
    </row>
    <row r="427" spans="1:7" x14ac:dyDescent="0.2">
      <c r="A427" s="44" t="s">
        <v>32</v>
      </c>
      <c r="B427" s="44" t="str">
        <f>VLOOKUP(A427,Recon!A:B,2,FALSE)</f>
        <v>01010</v>
      </c>
      <c r="C427" s="34" t="s">
        <v>3493</v>
      </c>
      <c r="D427" s="107">
        <v>44466</v>
      </c>
      <c r="E427" s="36">
        <v>44440</v>
      </c>
      <c r="F427" s="107" t="str">
        <f>B427&amp;E427</f>
        <v>0101044440</v>
      </c>
      <c r="G427" s="42">
        <v>1262.3399999999999</v>
      </c>
    </row>
    <row r="428" spans="1:7" x14ac:dyDescent="0.2">
      <c r="A428" s="44" t="s">
        <v>32</v>
      </c>
      <c r="B428" s="44" t="str">
        <f>VLOOKUP(A428,Recon!A:B,2,FALSE)</f>
        <v>01010</v>
      </c>
      <c r="C428" s="34" t="s">
        <v>3493</v>
      </c>
      <c r="D428" s="107">
        <v>44466</v>
      </c>
      <c r="E428" s="36">
        <v>44440</v>
      </c>
      <c r="F428" s="107" t="str">
        <f>B428&amp;E428</f>
        <v>0101044440</v>
      </c>
      <c r="G428" s="42">
        <v>139364.18</v>
      </c>
    </row>
    <row r="429" spans="1:7" x14ac:dyDescent="0.2">
      <c r="A429" s="44" t="s">
        <v>32</v>
      </c>
      <c r="B429" s="44" t="str">
        <f>VLOOKUP(A429,Recon!A:B,2,FALSE)</f>
        <v>01010</v>
      </c>
      <c r="C429" s="34" t="s">
        <v>3493</v>
      </c>
      <c r="D429" s="107">
        <v>44466</v>
      </c>
      <c r="E429" s="36">
        <v>44440</v>
      </c>
      <c r="F429" s="107" t="str">
        <f>B429&amp;E429</f>
        <v>0101044440</v>
      </c>
      <c r="G429" s="42">
        <v>59932.49</v>
      </c>
    </row>
    <row r="430" spans="1:7" x14ac:dyDescent="0.2">
      <c r="A430" s="44" t="s">
        <v>33</v>
      </c>
      <c r="B430" s="44" t="str">
        <f>VLOOKUP(A430,Recon!A:B,2,FALSE)</f>
        <v>39031</v>
      </c>
      <c r="C430" s="34" t="s">
        <v>3499</v>
      </c>
      <c r="D430" s="107">
        <v>44466</v>
      </c>
      <c r="E430" s="36">
        <v>44440</v>
      </c>
      <c r="F430" s="107" t="str">
        <f>B430&amp;E430</f>
        <v>3903144440</v>
      </c>
      <c r="G430" s="42">
        <v>783550.17</v>
      </c>
    </row>
    <row r="431" spans="1:7" x14ac:dyDescent="0.2">
      <c r="A431" s="44" t="s">
        <v>37</v>
      </c>
      <c r="B431" s="44" t="str">
        <f>VLOOKUP(A431,Recon!A:B,2,FALSE)</f>
        <v>64093</v>
      </c>
      <c r="C431" s="34" t="s">
        <v>3532</v>
      </c>
      <c r="D431" s="107">
        <v>44466</v>
      </c>
      <c r="E431" s="36">
        <v>44440</v>
      </c>
      <c r="F431" s="107" t="str">
        <f>B431&amp;E431</f>
        <v>6409344440</v>
      </c>
      <c r="G431" s="42">
        <v>16781</v>
      </c>
    </row>
    <row r="432" spans="1:7" x14ac:dyDescent="0.2">
      <c r="A432" s="44" t="s">
        <v>36</v>
      </c>
      <c r="B432" s="44" t="str">
        <f>VLOOKUP(A432,Recon!A:B,2,FALSE)</f>
        <v>64053</v>
      </c>
      <c r="C432" s="34" t="s">
        <v>3523</v>
      </c>
      <c r="D432" s="107">
        <v>44466</v>
      </c>
      <c r="E432" s="36">
        <v>44440</v>
      </c>
      <c r="F432" s="107" t="str">
        <f>B432&amp;E432</f>
        <v>6405344440</v>
      </c>
      <c r="G432" s="42">
        <v>190180</v>
      </c>
    </row>
    <row r="433" spans="1:7" x14ac:dyDescent="0.2">
      <c r="A433" s="44" t="s">
        <v>38</v>
      </c>
      <c r="B433" s="44" t="str">
        <f>VLOOKUP(A433,Recon!A:B,2,FALSE)</f>
        <v>64103</v>
      </c>
      <c r="C433" s="34" t="s">
        <v>3492</v>
      </c>
      <c r="D433" s="107">
        <v>44466</v>
      </c>
      <c r="E433" s="36">
        <v>44440</v>
      </c>
      <c r="F433" s="107" t="str">
        <f>B433&amp;E433</f>
        <v>6410344440</v>
      </c>
      <c r="G433" s="42">
        <v>67773.240000000005</v>
      </c>
    </row>
    <row r="434" spans="1:7" x14ac:dyDescent="0.2">
      <c r="A434" s="44" t="s">
        <v>39</v>
      </c>
      <c r="B434" s="44" t="str">
        <f>VLOOKUP(A434,Recon!A:B,2,FALSE)</f>
        <v>64123</v>
      </c>
      <c r="C434" s="34" t="s">
        <v>3524</v>
      </c>
      <c r="D434" s="107">
        <v>44466</v>
      </c>
      <c r="E434" s="36">
        <v>44440</v>
      </c>
      <c r="F434" s="107" t="str">
        <f>B434&amp;E434</f>
        <v>6412344440</v>
      </c>
      <c r="G434" s="42">
        <v>164071</v>
      </c>
    </row>
    <row r="435" spans="1:7" x14ac:dyDescent="0.2">
      <c r="A435" s="44" t="s">
        <v>46</v>
      </c>
      <c r="B435" s="44" t="str">
        <f>VLOOKUP(A435,Recon!A:B,2,FALSE)</f>
        <v>64143</v>
      </c>
      <c r="C435" s="34" t="s">
        <v>3509</v>
      </c>
      <c r="D435" s="107">
        <v>44466</v>
      </c>
      <c r="E435" s="36">
        <v>44440</v>
      </c>
      <c r="F435" s="107" t="str">
        <f>B435&amp;E435</f>
        <v>6414344440</v>
      </c>
      <c r="G435" s="42">
        <v>163742.14000000001</v>
      </c>
    </row>
    <row r="436" spans="1:7" x14ac:dyDescent="0.2">
      <c r="A436" s="44" t="s">
        <v>47</v>
      </c>
      <c r="B436" s="44" t="str">
        <f>VLOOKUP(A436,Recon!A:B,2,FALSE)</f>
        <v>64153</v>
      </c>
      <c r="C436" s="34" t="s">
        <v>3528</v>
      </c>
      <c r="D436" s="107">
        <v>44466</v>
      </c>
      <c r="E436" s="36">
        <v>44440</v>
      </c>
      <c r="F436" s="107" t="str">
        <f>B436&amp;E436</f>
        <v>6415344440</v>
      </c>
      <c r="G436" s="42">
        <v>55055.48</v>
      </c>
    </row>
    <row r="437" spans="1:7" x14ac:dyDescent="0.2">
      <c r="A437" s="44" t="s">
        <v>47</v>
      </c>
      <c r="B437" s="44" t="str">
        <f>VLOOKUP(A437,Recon!A:B,2,FALSE)</f>
        <v>64153</v>
      </c>
      <c r="C437" s="34" t="s">
        <v>3528</v>
      </c>
      <c r="D437" s="107">
        <v>44466</v>
      </c>
      <c r="E437" s="36">
        <v>44440</v>
      </c>
      <c r="F437" s="107" t="str">
        <f>B437&amp;E437</f>
        <v>6415344440</v>
      </c>
      <c r="G437" s="42">
        <v>20416.98</v>
      </c>
    </row>
    <row r="438" spans="1:7" x14ac:dyDescent="0.2">
      <c r="A438" s="44" t="s">
        <v>47</v>
      </c>
      <c r="B438" s="44" t="str">
        <f>VLOOKUP(A438,Recon!A:B,2,FALSE)</f>
        <v>64153</v>
      </c>
      <c r="C438" s="34" t="s">
        <v>3528</v>
      </c>
      <c r="D438" s="107">
        <v>44466</v>
      </c>
      <c r="E438" s="36">
        <v>44440</v>
      </c>
      <c r="F438" s="107" t="str">
        <f>B438&amp;E438</f>
        <v>6415344440</v>
      </c>
      <c r="G438" s="42">
        <v>795.36</v>
      </c>
    </row>
    <row r="439" spans="1:7" x14ac:dyDescent="0.2">
      <c r="A439" s="44" t="s">
        <v>59</v>
      </c>
      <c r="B439" s="44" t="str">
        <f>VLOOKUP(A439,Recon!A:B,2,FALSE)</f>
        <v>62040</v>
      </c>
      <c r="C439" s="34" t="s">
        <v>3490</v>
      </c>
      <c r="D439" s="107">
        <v>44466</v>
      </c>
      <c r="E439" s="36">
        <v>44440</v>
      </c>
      <c r="F439" s="107" t="str">
        <f>B439&amp;E439</f>
        <v>6204044440</v>
      </c>
      <c r="G439" s="42">
        <v>74749.8</v>
      </c>
    </row>
    <row r="440" spans="1:7" x14ac:dyDescent="0.2">
      <c r="A440" s="44" t="s">
        <v>57</v>
      </c>
      <c r="B440" s="44" t="str">
        <f>VLOOKUP(A440,Recon!A:B,2,FALSE)</f>
        <v>01070</v>
      </c>
      <c r="C440" s="34" t="s">
        <v>3484</v>
      </c>
      <c r="D440" s="107">
        <v>44466</v>
      </c>
      <c r="E440" s="36">
        <v>44440</v>
      </c>
      <c r="F440" s="107" t="str">
        <f>B440&amp;E440</f>
        <v>0107044440</v>
      </c>
      <c r="G440" s="42">
        <v>95533.39</v>
      </c>
    </row>
    <row r="441" spans="1:7" x14ac:dyDescent="0.2">
      <c r="A441" s="44" t="s">
        <v>10</v>
      </c>
      <c r="B441" s="44" t="str">
        <f>VLOOKUP(A441,Recon!A:B,2,FALSE)</f>
        <v>01040</v>
      </c>
      <c r="C441" s="34" t="s">
        <v>3483</v>
      </c>
      <c r="D441" s="107">
        <v>44469</v>
      </c>
      <c r="E441" s="36">
        <v>44440</v>
      </c>
      <c r="F441" s="107" t="str">
        <f>B441&amp;E441</f>
        <v>0104044440</v>
      </c>
      <c r="G441" s="42">
        <v>337516.17</v>
      </c>
    </row>
    <row r="442" spans="1:7" x14ac:dyDescent="0.2">
      <c r="A442" s="44" t="s">
        <v>16</v>
      </c>
      <c r="B442" s="44" t="str">
        <f>VLOOKUP(A442,Recon!A:B,2,FALSE)</f>
        <v>15010</v>
      </c>
      <c r="C442" s="34" t="s">
        <v>3501</v>
      </c>
      <c r="D442" s="107">
        <v>44469</v>
      </c>
      <c r="E442" s="36">
        <v>44440</v>
      </c>
      <c r="F442" s="107" t="str">
        <f>B442&amp;E442</f>
        <v>1501044440</v>
      </c>
      <c r="G442" s="42">
        <v>65296.66</v>
      </c>
    </row>
    <row r="443" spans="1:7" x14ac:dyDescent="0.2">
      <c r="A443" s="44" t="s">
        <v>64</v>
      </c>
      <c r="B443" s="44" t="str">
        <f>VLOOKUP(A443,Recon!A:B,2,FALSE)</f>
        <v>66080</v>
      </c>
      <c r="C443" s="34" t="s">
        <v>4</v>
      </c>
      <c r="D443" s="107">
        <v>44496</v>
      </c>
      <c r="E443" s="36">
        <v>44470</v>
      </c>
      <c r="F443" s="107" t="str">
        <f>B443&amp;E443</f>
        <v>6608044470</v>
      </c>
      <c r="G443" s="42">
        <v>14051.11</v>
      </c>
    </row>
    <row r="444" spans="1:7" x14ac:dyDescent="0.2">
      <c r="A444" s="44" t="s">
        <v>64</v>
      </c>
      <c r="B444" s="44" t="str">
        <f>VLOOKUP(A444,Recon!A:B,2,FALSE)</f>
        <v>66080</v>
      </c>
      <c r="C444" s="34" t="s">
        <v>4</v>
      </c>
      <c r="D444" s="107">
        <v>44496</v>
      </c>
      <c r="E444" s="36">
        <v>44470</v>
      </c>
      <c r="F444" s="107" t="str">
        <f>B444&amp;E444</f>
        <v>6608044470</v>
      </c>
      <c r="G444" s="42">
        <v>13041.53</v>
      </c>
    </row>
    <row r="445" spans="1:7" x14ac:dyDescent="0.2">
      <c r="A445" s="44" t="s">
        <v>6</v>
      </c>
      <c r="B445" s="44" t="str">
        <f>VLOOKUP(A445,Recon!A:B,2,FALSE)</f>
        <v>01020</v>
      </c>
      <c r="C445" s="34" t="s">
        <v>3048</v>
      </c>
      <c r="D445" s="107">
        <v>44504</v>
      </c>
      <c r="E445" s="36">
        <v>44470</v>
      </c>
      <c r="F445" s="107" t="str">
        <f>B445&amp;E445</f>
        <v>0102044470</v>
      </c>
      <c r="G445" s="42">
        <v>550817.12</v>
      </c>
    </row>
    <row r="446" spans="1:7" x14ac:dyDescent="0.2">
      <c r="A446" s="44" t="s">
        <v>7</v>
      </c>
      <c r="B446" s="44" t="str">
        <f>VLOOKUP(A446,Recon!A:B,2,FALSE)</f>
        <v>03060</v>
      </c>
      <c r="C446" s="34" t="s">
        <v>3485</v>
      </c>
      <c r="D446" s="107">
        <v>44504</v>
      </c>
      <c r="E446" s="36">
        <v>44470</v>
      </c>
      <c r="F446" s="107" t="str">
        <f>B446&amp;E446</f>
        <v>0306044470</v>
      </c>
      <c r="G446" s="42">
        <v>244453.94</v>
      </c>
    </row>
    <row r="447" spans="1:7" x14ac:dyDescent="0.2">
      <c r="A447" s="44" t="s">
        <v>21</v>
      </c>
      <c r="B447" s="44" t="str">
        <f>VLOOKUP(A447,Recon!A:B,2,FALSE)</f>
        <v>03010</v>
      </c>
      <c r="C447" s="34" t="s">
        <v>3495</v>
      </c>
      <c r="D447" s="107">
        <v>44504</v>
      </c>
      <c r="E447" s="36">
        <v>44470</v>
      </c>
      <c r="F447" s="107" t="str">
        <f>B447&amp;E447</f>
        <v>0301044470</v>
      </c>
      <c r="G447" s="42">
        <v>87776</v>
      </c>
    </row>
    <row r="448" spans="1:7" x14ac:dyDescent="0.2">
      <c r="A448" s="44" t="s">
        <v>49</v>
      </c>
      <c r="B448" s="44" t="str">
        <f>VLOOKUP(A448,Recon!A:B,2,FALSE)</f>
        <v>03020</v>
      </c>
      <c r="C448" s="34" t="s">
        <v>3510</v>
      </c>
      <c r="D448" s="107">
        <v>44504</v>
      </c>
      <c r="E448" s="36">
        <v>44470</v>
      </c>
      <c r="F448" s="107" t="str">
        <f>B448&amp;E448</f>
        <v>0302044470</v>
      </c>
      <c r="G448" s="42">
        <v>19903.400000000001</v>
      </c>
    </row>
    <row r="449" spans="1:7" x14ac:dyDescent="0.2">
      <c r="A449" s="44" t="s">
        <v>1282</v>
      </c>
      <c r="B449" s="44" t="str">
        <f>VLOOKUP(A449,Recon!A:B,2,FALSE)</f>
        <v>49010</v>
      </c>
      <c r="C449" s="34" t="s">
        <v>3521</v>
      </c>
      <c r="D449" s="107">
        <v>44504</v>
      </c>
      <c r="E449" s="36">
        <v>44470</v>
      </c>
      <c r="F449" s="107" t="str">
        <f>B449&amp;E449</f>
        <v>4901044470</v>
      </c>
      <c r="G449" s="42">
        <v>4019.34</v>
      </c>
    </row>
    <row r="450" spans="1:7" x14ac:dyDescent="0.2">
      <c r="A450" s="44" t="s">
        <v>14</v>
      </c>
      <c r="B450" s="44" t="str">
        <f>VLOOKUP(A450,Recon!A:B,2,FALSE)</f>
        <v>21060</v>
      </c>
      <c r="C450" s="34" t="s">
        <v>3531</v>
      </c>
      <c r="D450" s="107">
        <v>44504</v>
      </c>
      <c r="E450" s="36">
        <v>44470</v>
      </c>
      <c r="F450" s="107" t="str">
        <f>B450&amp;E450</f>
        <v>2106044470</v>
      </c>
      <c r="G450" s="42">
        <v>196453.04</v>
      </c>
    </row>
    <row r="451" spans="1:7" x14ac:dyDescent="0.2">
      <c r="A451" s="44" t="s">
        <v>3336</v>
      </c>
      <c r="B451" s="44" t="str">
        <f>VLOOKUP(A451,Recon!A:B,2,FALSE)</f>
        <v>64233</v>
      </c>
      <c r="C451" s="34" t="s">
        <v>3335</v>
      </c>
      <c r="D451" s="107">
        <v>44504</v>
      </c>
      <c r="E451" s="36">
        <v>44470</v>
      </c>
      <c r="F451" s="107" t="str">
        <f>B451&amp;E451</f>
        <v>6423344470</v>
      </c>
      <c r="G451" s="42">
        <v>116959.84</v>
      </c>
    </row>
    <row r="452" spans="1:7" x14ac:dyDescent="0.2">
      <c r="A452" s="44" t="s">
        <v>3336</v>
      </c>
      <c r="B452" s="44" t="str">
        <f>VLOOKUP(A452,Recon!A:B,2,FALSE)</f>
        <v>64233</v>
      </c>
      <c r="C452" s="34" t="s">
        <v>3335</v>
      </c>
      <c r="D452" s="107">
        <v>44504</v>
      </c>
      <c r="E452" s="36">
        <v>44470</v>
      </c>
      <c r="F452" s="107" t="str">
        <f>B452&amp;E452</f>
        <v>6423344470</v>
      </c>
      <c r="G452" s="42">
        <v>599.05999999999995</v>
      </c>
    </row>
    <row r="453" spans="1:7" x14ac:dyDescent="0.2">
      <c r="A453" s="44" t="s">
        <v>15</v>
      </c>
      <c r="B453" s="44" t="str">
        <f>VLOOKUP(A453,Recon!A:B,2,FALSE)</f>
        <v>21050</v>
      </c>
      <c r="C453" s="34" t="s">
        <v>3487</v>
      </c>
      <c r="D453" s="107">
        <v>44504</v>
      </c>
      <c r="E453" s="36">
        <v>44470</v>
      </c>
      <c r="F453" s="107" t="str">
        <f>B453&amp;E453</f>
        <v>2105044470</v>
      </c>
      <c r="G453" s="42">
        <v>611537.47</v>
      </c>
    </row>
    <row r="454" spans="1:7" x14ac:dyDescent="0.2">
      <c r="A454" s="44" t="s">
        <v>42</v>
      </c>
      <c r="B454" s="44" t="str">
        <f>VLOOKUP(A454,Recon!A:B,2,FALSE)</f>
        <v>51010</v>
      </c>
      <c r="C454" s="34" t="s">
        <v>3500</v>
      </c>
      <c r="D454" s="107">
        <v>44504</v>
      </c>
      <c r="E454" s="36">
        <v>44470</v>
      </c>
      <c r="F454" s="107" t="str">
        <f>B454&amp;E454</f>
        <v>5101044470</v>
      </c>
      <c r="G454" s="42">
        <v>59547.86</v>
      </c>
    </row>
    <row r="455" spans="1:7" x14ac:dyDescent="0.2">
      <c r="A455" s="44" t="s">
        <v>16</v>
      </c>
      <c r="B455" s="44" t="str">
        <f>VLOOKUP(A455,Recon!A:B,2,FALSE)</f>
        <v>15010</v>
      </c>
      <c r="C455" s="34" t="s">
        <v>3501</v>
      </c>
      <c r="D455" s="107">
        <v>44504</v>
      </c>
      <c r="E455" s="36">
        <v>44470</v>
      </c>
      <c r="F455" s="107" t="str">
        <f>B455&amp;E455</f>
        <v>1501044470</v>
      </c>
      <c r="G455" s="42">
        <v>87534.89</v>
      </c>
    </row>
    <row r="456" spans="1:7" x14ac:dyDescent="0.2">
      <c r="A456" s="44" t="s">
        <v>924</v>
      </c>
      <c r="B456" s="44" t="str">
        <f>VLOOKUP(A456,Recon!A:B,2,FALSE)</f>
        <v>34010</v>
      </c>
      <c r="C456" s="34" t="s">
        <v>3535</v>
      </c>
      <c r="D456" s="107">
        <v>44504</v>
      </c>
      <c r="E456" s="36">
        <v>44470</v>
      </c>
      <c r="F456" s="107" t="str">
        <f>B456&amp;E456</f>
        <v>3401044470</v>
      </c>
      <c r="G456" s="42">
        <v>48135.45</v>
      </c>
    </row>
    <row r="457" spans="1:7" x14ac:dyDescent="0.2">
      <c r="A457" s="44" t="s">
        <v>3254</v>
      </c>
      <c r="B457" s="44" t="str">
        <f>VLOOKUP(A457,Recon!A:B,2,FALSE)</f>
        <v>64045</v>
      </c>
      <c r="C457" s="34" t="s">
        <v>3542</v>
      </c>
      <c r="D457" s="107">
        <v>44504</v>
      </c>
      <c r="E457" s="36">
        <v>44470</v>
      </c>
      <c r="F457" s="107" t="str">
        <f>B457&amp;E457</f>
        <v>6404544470</v>
      </c>
      <c r="G457" s="42">
        <v>16503.580000000002</v>
      </c>
    </row>
    <row r="458" spans="1:7" x14ac:dyDescent="0.2">
      <c r="A458" s="44" t="s">
        <v>58</v>
      </c>
      <c r="B458" s="44" t="str">
        <f>VLOOKUP(A458,Recon!A:B,2,FALSE)</f>
        <v>21030</v>
      </c>
      <c r="C458" s="34" t="s">
        <v>3502</v>
      </c>
      <c r="D458" s="107">
        <v>44504</v>
      </c>
      <c r="E458" s="36">
        <v>44470</v>
      </c>
      <c r="F458" s="107" t="str">
        <f>B458&amp;E458</f>
        <v>2103044470</v>
      </c>
      <c r="G458" s="42">
        <v>450267.34</v>
      </c>
    </row>
    <row r="459" spans="1:7" x14ac:dyDescent="0.2">
      <c r="A459" s="44" t="s">
        <v>24</v>
      </c>
      <c r="B459" s="44" t="str">
        <f>VLOOKUP(A459,Recon!A:B,2,FALSE)</f>
        <v>21040</v>
      </c>
      <c r="C459" s="34" t="s">
        <v>3486</v>
      </c>
      <c r="D459" s="107">
        <v>44504</v>
      </c>
      <c r="E459" s="36">
        <v>44470</v>
      </c>
      <c r="F459" s="107" t="str">
        <f>B459&amp;E459</f>
        <v>2104044470</v>
      </c>
      <c r="G459" s="42">
        <v>112274</v>
      </c>
    </row>
    <row r="460" spans="1:7" x14ac:dyDescent="0.2">
      <c r="A460" s="44" t="s">
        <v>32</v>
      </c>
      <c r="B460" s="44" t="str">
        <f>VLOOKUP(A460,Recon!A:B,2,FALSE)</f>
        <v>01010</v>
      </c>
      <c r="C460" s="34" t="s">
        <v>3493</v>
      </c>
      <c r="D460" s="107">
        <v>44504</v>
      </c>
      <c r="E460" s="36">
        <v>44470</v>
      </c>
      <c r="F460" s="107" t="str">
        <f>B460&amp;E460</f>
        <v>0101044470</v>
      </c>
      <c r="G460" s="42">
        <v>34879.49</v>
      </c>
    </row>
    <row r="461" spans="1:7" x14ac:dyDescent="0.2">
      <c r="A461" s="44" t="s">
        <v>32</v>
      </c>
      <c r="B461" s="44" t="str">
        <f>VLOOKUP(A461,Recon!A:B,2,FALSE)</f>
        <v>01010</v>
      </c>
      <c r="C461" s="34" t="s">
        <v>3493</v>
      </c>
      <c r="D461" s="107">
        <v>44504</v>
      </c>
      <c r="E461" s="36">
        <v>44470</v>
      </c>
      <c r="F461" s="107" t="str">
        <f>B461&amp;E461</f>
        <v>0101044470</v>
      </c>
      <c r="G461" s="42">
        <v>20507.830000000002</v>
      </c>
    </row>
    <row r="462" spans="1:7" x14ac:dyDescent="0.2">
      <c r="A462" s="44" t="s">
        <v>33</v>
      </c>
      <c r="B462" s="44" t="str">
        <f>VLOOKUP(A462,Recon!A:B,2,FALSE)</f>
        <v>39031</v>
      </c>
      <c r="C462" s="34" t="s">
        <v>3499</v>
      </c>
      <c r="D462" s="107">
        <v>44504</v>
      </c>
      <c r="E462" s="36">
        <v>44470</v>
      </c>
      <c r="F462" s="107" t="str">
        <f>B462&amp;E462</f>
        <v>3903144470</v>
      </c>
      <c r="G462" s="42">
        <v>755642.53</v>
      </c>
    </row>
    <row r="463" spans="1:7" x14ac:dyDescent="0.2">
      <c r="A463" s="44" t="s">
        <v>35</v>
      </c>
      <c r="B463" s="44" t="str">
        <f>VLOOKUP(A463,Recon!A:B,2,FALSE)</f>
        <v>43010</v>
      </c>
      <c r="C463" s="34" t="s">
        <v>3520</v>
      </c>
      <c r="D463" s="107">
        <v>44504</v>
      </c>
      <c r="E463" s="36">
        <v>44470</v>
      </c>
      <c r="F463" s="107" t="str">
        <f>B463&amp;E463</f>
        <v>4301044470</v>
      </c>
      <c r="G463" s="42">
        <v>161093.26</v>
      </c>
    </row>
    <row r="464" spans="1:7" x14ac:dyDescent="0.2">
      <c r="A464" s="44" t="s">
        <v>37</v>
      </c>
      <c r="B464" s="44" t="str">
        <f>VLOOKUP(A464,Recon!A:B,2,FALSE)</f>
        <v>64093</v>
      </c>
      <c r="C464" s="34" t="s">
        <v>3532</v>
      </c>
      <c r="D464" s="107">
        <v>44504</v>
      </c>
      <c r="E464" s="36">
        <v>44470</v>
      </c>
      <c r="F464" s="107" t="str">
        <f>B464&amp;E464</f>
        <v>6409344470</v>
      </c>
      <c r="G464" s="42">
        <v>16780</v>
      </c>
    </row>
    <row r="465" spans="1:7" x14ac:dyDescent="0.2">
      <c r="A465" s="44" t="s">
        <v>43</v>
      </c>
      <c r="B465" s="44" t="str">
        <f>VLOOKUP(A465,Recon!A:B,2,FALSE)</f>
        <v>51020</v>
      </c>
      <c r="C465" s="34" t="s">
        <v>3508</v>
      </c>
      <c r="D465" s="107">
        <v>44504</v>
      </c>
      <c r="E465" s="36">
        <v>44470</v>
      </c>
      <c r="F465" s="107" t="str">
        <f>B465&amp;E465</f>
        <v>5102044470</v>
      </c>
      <c r="G465" s="42">
        <v>118261.01</v>
      </c>
    </row>
    <row r="466" spans="1:7" x14ac:dyDescent="0.2">
      <c r="A466" s="44" t="s">
        <v>757</v>
      </c>
      <c r="B466" s="44" t="str">
        <f>VLOOKUP(A466,Recon!A:B,2,FALSE)</f>
        <v>54010</v>
      </c>
      <c r="C466" s="34" t="s">
        <v>3522</v>
      </c>
      <c r="D466" s="107">
        <v>44504</v>
      </c>
      <c r="E466" s="36">
        <v>44470</v>
      </c>
      <c r="F466" s="107" t="str">
        <f>B466&amp;E466</f>
        <v>5401044470</v>
      </c>
      <c r="G466" s="42">
        <v>77718.89</v>
      </c>
    </row>
    <row r="467" spans="1:7" x14ac:dyDescent="0.2">
      <c r="A467" s="44" t="s">
        <v>47</v>
      </c>
      <c r="B467" s="44" t="str">
        <f>VLOOKUP(A467,Recon!A:B,2,FALSE)</f>
        <v>64153</v>
      </c>
      <c r="C467" s="34" t="s">
        <v>3528</v>
      </c>
      <c r="D467" s="107">
        <v>44504</v>
      </c>
      <c r="E467" s="36">
        <v>44470</v>
      </c>
      <c r="F467" s="107" t="str">
        <f>B467&amp;E467</f>
        <v>6415344470</v>
      </c>
      <c r="G467" s="42">
        <v>62038.37</v>
      </c>
    </row>
    <row r="468" spans="1:7" x14ac:dyDescent="0.2">
      <c r="A468" s="44" t="s">
        <v>51</v>
      </c>
      <c r="B468" s="44" t="str">
        <f>VLOOKUP(A468,Recon!A:B,2,FALSE)</f>
        <v>64193</v>
      </c>
      <c r="C468" s="34" t="s">
        <v>3529</v>
      </c>
      <c r="D468" s="107">
        <v>44504</v>
      </c>
      <c r="E468" s="36">
        <v>44470</v>
      </c>
      <c r="F468" s="107" t="str">
        <f>B468&amp;E468</f>
        <v>6419344470</v>
      </c>
      <c r="G468" s="42">
        <v>197942</v>
      </c>
    </row>
    <row r="469" spans="1:7" x14ac:dyDescent="0.2">
      <c r="A469" s="44" t="s">
        <v>45</v>
      </c>
      <c r="B469" s="44" t="str">
        <f>VLOOKUP(A469,Recon!A:B,2,FALSE)</f>
        <v>07010</v>
      </c>
      <c r="C469" s="34" t="s">
        <v>3534</v>
      </c>
      <c r="D469" s="107">
        <v>44504</v>
      </c>
      <c r="E469" s="36">
        <v>44470</v>
      </c>
      <c r="F469" s="107" t="str">
        <f>B469&amp;E469</f>
        <v>0701044470</v>
      </c>
      <c r="G469" s="42">
        <v>889797.8</v>
      </c>
    </row>
    <row r="470" spans="1:7" x14ac:dyDescent="0.2">
      <c r="A470" s="44" t="s">
        <v>52</v>
      </c>
      <c r="B470" s="44" t="str">
        <f>VLOOKUP(A470,Recon!A:B,2,FALSE)</f>
        <v>35020</v>
      </c>
      <c r="C470" s="34" t="s">
        <v>3519</v>
      </c>
      <c r="D470" s="107">
        <v>44504</v>
      </c>
      <c r="E470" s="36">
        <v>44470</v>
      </c>
      <c r="F470" s="107" t="str">
        <f>B470&amp;E470</f>
        <v>3502044470</v>
      </c>
      <c r="G470" s="42">
        <v>431611.52</v>
      </c>
    </row>
    <row r="471" spans="1:7" x14ac:dyDescent="0.2">
      <c r="A471" s="44" t="s">
        <v>25</v>
      </c>
      <c r="B471" s="44" t="str">
        <f>VLOOKUP(A471,Recon!A:B,2,FALSE)</f>
        <v>62060</v>
      </c>
      <c r="C471" s="34" t="s">
        <v>3515</v>
      </c>
      <c r="D471" s="107">
        <v>44504</v>
      </c>
      <c r="E471" s="36">
        <v>44470</v>
      </c>
      <c r="F471" s="107" t="str">
        <f>B471&amp;E471</f>
        <v>6206044470</v>
      </c>
      <c r="G471" s="42">
        <v>891382.07</v>
      </c>
    </row>
    <row r="472" spans="1:7" x14ac:dyDescent="0.2">
      <c r="A472" s="44" t="s">
        <v>59</v>
      </c>
      <c r="B472" s="44" t="str">
        <f>VLOOKUP(A472,Recon!A:B,2,FALSE)</f>
        <v>62040</v>
      </c>
      <c r="C472" s="34" t="s">
        <v>3490</v>
      </c>
      <c r="D472" s="107">
        <v>44504</v>
      </c>
      <c r="E472" s="36">
        <v>44470</v>
      </c>
      <c r="F472" s="107" t="str">
        <f>B472&amp;E472</f>
        <v>6204044470</v>
      </c>
      <c r="G472" s="42">
        <v>68342.27</v>
      </c>
    </row>
    <row r="473" spans="1:7" x14ac:dyDescent="0.2">
      <c r="A473" s="44" t="s">
        <v>29</v>
      </c>
      <c r="B473" s="44" t="str">
        <f>VLOOKUP(A473,Recon!A:B,2,FALSE)</f>
        <v>62050</v>
      </c>
      <c r="C473" s="34" t="s">
        <v>3584</v>
      </c>
      <c r="D473" s="107">
        <v>44504</v>
      </c>
      <c r="E473" s="36">
        <v>44470</v>
      </c>
      <c r="F473" s="107" t="str">
        <f>B473&amp;E473</f>
        <v>6205044470</v>
      </c>
      <c r="G473" s="42">
        <v>430137.89</v>
      </c>
    </row>
    <row r="474" spans="1:7" x14ac:dyDescent="0.2">
      <c r="A474" s="44" t="s">
        <v>57</v>
      </c>
      <c r="B474" s="44" t="str">
        <f>VLOOKUP(A474,Recon!A:B,2,FALSE)</f>
        <v>01070</v>
      </c>
      <c r="C474" s="34" t="s">
        <v>3484</v>
      </c>
      <c r="D474" s="107">
        <v>44504</v>
      </c>
      <c r="E474" s="36">
        <v>44470</v>
      </c>
      <c r="F474" s="107" t="str">
        <f>B474&amp;E474</f>
        <v>0107044470</v>
      </c>
      <c r="G474" s="42">
        <v>283689.40999999997</v>
      </c>
    </row>
    <row r="475" spans="1:7" x14ac:dyDescent="0.2">
      <c r="A475" s="44" t="s">
        <v>13</v>
      </c>
      <c r="B475" s="44" t="str">
        <f>VLOOKUP(A475,Recon!A:B,2,FALSE)</f>
        <v>03030</v>
      </c>
      <c r="C475" s="34" t="s">
        <v>3506</v>
      </c>
      <c r="D475" s="107">
        <v>44505</v>
      </c>
      <c r="E475" s="36">
        <v>44470</v>
      </c>
      <c r="F475" s="107" t="str">
        <f>B475&amp;E475</f>
        <v>0303044470</v>
      </c>
      <c r="G475" s="42">
        <v>-1433120</v>
      </c>
    </row>
    <row r="476" spans="1:7" x14ac:dyDescent="0.2">
      <c r="A476" s="44" t="s">
        <v>60</v>
      </c>
      <c r="B476" s="44" t="str">
        <f>VLOOKUP(A476,Recon!A:B,2,FALSE)</f>
        <v>80010</v>
      </c>
      <c r="C476" s="34" t="s">
        <v>3539</v>
      </c>
      <c r="D476" s="107">
        <v>44505</v>
      </c>
      <c r="E476" s="36">
        <v>44470</v>
      </c>
      <c r="F476" s="107" t="str">
        <f>B476&amp;E476</f>
        <v>8001044470</v>
      </c>
      <c r="G476" s="42">
        <v>33109</v>
      </c>
    </row>
    <row r="477" spans="1:7" x14ac:dyDescent="0.2">
      <c r="A477" s="44" t="s">
        <v>6</v>
      </c>
      <c r="B477" s="44" t="str">
        <f>VLOOKUP(A477,Recon!A:B,2,FALSE)</f>
        <v>01020</v>
      </c>
      <c r="C477" s="34" t="s">
        <v>3048</v>
      </c>
      <c r="D477" s="107">
        <v>44516</v>
      </c>
      <c r="E477" s="36">
        <v>44501</v>
      </c>
      <c r="F477" s="107" t="str">
        <f>B477&amp;E477</f>
        <v>0102044501</v>
      </c>
      <c r="G477" s="42">
        <v>95902.47</v>
      </c>
    </row>
    <row r="478" spans="1:7" x14ac:dyDescent="0.2">
      <c r="A478" s="44" t="s">
        <v>6</v>
      </c>
      <c r="B478" s="44" t="str">
        <f>VLOOKUP(A478,Recon!A:B,2,FALSE)</f>
        <v>01020</v>
      </c>
      <c r="C478" s="34" t="s">
        <v>3048</v>
      </c>
      <c r="D478" s="107">
        <v>44516</v>
      </c>
      <c r="E478" s="36">
        <v>44501</v>
      </c>
      <c r="F478" s="107" t="str">
        <f>B478&amp;E478</f>
        <v>0102044501</v>
      </c>
      <c r="G478" s="42">
        <v>237965.29</v>
      </c>
    </row>
    <row r="479" spans="1:7" x14ac:dyDescent="0.2">
      <c r="A479" s="44" t="s">
        <v>7</v>
      </c>
      <c r="B479" s="44" t="str">
        <f>VLOOKUP(A479,Recon!A:B,2,FALSE)</f>
        <v>03060</v>
      </c>
      <c r="C479" s="34" t="s">
        <v>3485</v>
      </c>
      <c r="D479" s="107">
        <v>44516</v>
      </c>
      <c r="E479" s="36">
        <v>44501</v>
      </c>
      <c r="F479" s="107" t="str">
        <f>B479&amp;E479</f>
        <v>0306044501</v>
      </c>
      <c r="G479" s="42">
        <v>918054.56</v>
      </c>
    </row>
    <row r="480" spans="1:7" x14ac:dyDescent="0.2">
      <c r="A480" s="44" t="s">
        <v>21</v>
      </c>
      <c r="B480" s="44" t="str">
        <f>VLOOKUP(A480,Recon!A:B,2,FALSE)</f>
        <v>03010</v>
      </c>
      <c r="C480" s="34" t="s">
        <v>3495</v>
      </c>
      <c r="D480" s="107">
        <v>44516</v>
      </c>
      <c r="E480" s="36">
        <v>44501</v>
      </c>
      <c r="F480" s="107" t="str">
        <f>B480&amp;E480</f>
        <v>0301044501</v>
      </c>
      <c r="G480" s="42">
        <v>120289</v>
      </c>
    </row>
    <row r="481" spans="1:7" x14ac:dyDescent="0.2">
      <c r="A481" s="44" t="s">
        <v>49</v>
      </c>
      <c r="B481" s="44" t="str">
        <f>VLOOKUP(A481,Recon!A:B,2,FALSE)</f>
        <v>03020</v>
      </c>
      <c r="C481" s="34" t="s">
        <v>3510</v>
      </c>
      <c r="D481" s="107">
        <v>44516</v>
      </c>
      <c r="E481" s="36">
        <v>44501</v>
      </c>
      <c r="F481" s="107" t="str">
        <f>B481&amp;E481</f>
        <v>0302044501</v>
      </c>
      <c r="G481" s="42">
        <v>31638.61</v>
      </c>
    </row>
    <row r="482" spans="1:7" x14ac:dyDescent="0.2">
      <c r="A482" s="44" t="s">
        <v>15</v>
      </c>
      <c r="B482" s="44" t="str">
        <f>VLOOKUP(A482,Recon!A:B,2,FALSE)</f>
        <v>21050</v>
      </c>
      <c r="C482" s="34" t="s">
        <v>3487</v>
      </c>
      <c r="D482" s="107">
        <v>44516</v>
      </c>
      <c r="E482" s="36">
        <v>44501</v>
      </c>
      <c r="F482" s="107" t="str">
        <f>B482&amp;E482</f>
        <v>2105044501</v>
      </c>
      <c r="G482" s="42">
        <v>343496.43</v>
      </c>
    </row>
    <row r="483" spans="1:7" x14ac:dyDescent="0.2">
      <c r="A483" s="44" t="s">
        <v>5</v>
      </c>
      <c r="B483" s="44" t="str">
        <f>VLOOKUP(A483,Recon!A:B,2,FALSE)</f>
        <v>21080</v>
      </c>
      <c r="C483" s="34" t="s">
        <v>3511</v>
      </c>
      <c r="D483" s="107">
        <v>44516</v>
      </c>
      <c r="E483" s="36">
        <v>44501</v>
      </c>
      <c r="F483" s="107" t="str">
        <f>B483&amp;E483</f>
        <v>2108044501</v>
      </c>
      <c r="G483" s="42">
        <v>991907.39</v>
      </c>
    </row>
    <row r="484" spans="1:7" x14ac:dyDescent="0.2">
      <c r="A484" s="44" t="s">
        <v>42</v>
      </c>
      <c r="B484" s="44" t="str">
        <f>VLOOKUP(A484,Recon!A:B,2,FALSE)</f>
        <v>51010</v>
      </c>
      <c r="C484" s="34" t="s">
        <v>3500</v>
      </c>
      <c r="D484" s="107">
        <v>44516</v>
      </c>
      <c r="E484" s="36">
        <v>44501</v>
      </c>
      <c r="F484" s="107" t="str">
        <f>B484&amp;E484</f>
        <v>5101044501</v>
      </c>
      <c r="G484" s="42">
        <v>105335</v>
      </c>
    </row>
    <row r="485" spans="1:7" x14ac:dyDescent="0.2">
      <c r="A485" s="44" t="s">
        <v>65</v>
      </c>
      <c r="B485" s="44" t="str">
        <f>VLOOKUP(A485,Recon!A:B,2,FALSE)</f>
        <v>35030</v>
      </c>
      <c r="C485" s="34" t="s">
        <v>3513</v>
      </c>
      <c r="D485" s="107">
        <v>44516</v>
      </c>
      <c r="E485" s="36">
        <v>44501</v>
      </c>
      <c r="F485" s="107" t="str">
        <f>B485&amp;E485</f>
        <v>3503044501</v>
      </c>
      <c r="G485" s="42">
        <v>16347.97</v>
      </c>
    </row>
    <row r="486" spans="1:7" x14ac:dyDescent="0.2">
      <c r="A486" s="44" t="s">
        <v>28</v>
      </c>
      <c r="B486" s="44" t="str">
        <f>VLOOKUP(A486,Recon!A:B,2,FALSE)</f>
        <v>30011</v>
      </c>
      <c r="C486" s="34" t="s">
        <v>3488</v>
      </c>
      <c r="D486" s="107">
        <v>44516</v>
      </c>
      <c r="E486" s="36">
        <v>44501</v>
      </c>
      <c r="F486" s="107" t="str">
        <f>B486&amp;E486</f>
        <v>3001144501</v>
      </c>
      <c r="G486" s="42">
        <v>212471.53</v>
      </c>
    </row>
    <row r="487" spans="1:7" x14ac:dyDescent="0.2">
      <c r="A487" s="44" t="s">
        <v>33</v>
      </c>
      <c r="B487" s="44" t="str">
        <f>VLOOKUP(A487,Recon!A:B,2,FALSE)</f>
        <v>39031</v>
      </c>
      <c r="C487" s="34" t="s">
        <v>3499</v>
      </c>
      <c r="D487" s="107">
        <v>44516</v>
      </c>
      <c r="E487" s="36">
        <v>44501</v>
      </c>
      <c r="F487" s="107" t="str">
        <f>B487&amp;E487</f>
        <v>3903144501</v>
      </c>
      <c r="G487" s="42">
        <v>26635.55</v>
      </c>
    </row>
    <row r="488" spans="1:7" x14ac:dyDescent="0.2">
      <c r="A488" s="44" t="s">
        <v>35</v>
      </c>
      <c r="B488" s="44" t="str">
        <f>VLOOKUP(A488,Recon!A:B,2,FALSE)</f>
        <v>43010</v>
      </c>
      <c r="C488" s="34" t="s">
        <v>3520</v>
      </c>
      <c r="D488" s="107">
        <v>44516</v>
      </c>
      <c r="E488" s="36">
        <v>44501</v>
      </c>
      <c r="F488" s="107" t="str">
        <f>B488&amp;E488</f>
        <v>4301044501</v>
      </c>
      <c r="G488" s="42">
        <v>206372.26</v>
      </c>
    </row>
    <row r="489" spans="1:7" x14ac:dyDescent="0.2">
      <c r="A489" s="44" t="s">
        <v>37</v>
      </c>
      <c r="B489" s="44" t="str">
        <f>VLOOKUP(A489,Recon!A:B,2,FALSE)</f>
        <v>64093</v>
      </c>
      <c r="C489" s="34" t="s">
        <v>3532</v>
      </c>
      <c r="D489" s="107">
        <v>44516</v>
      </c>
      <c r="E489" s="36">
        <v>44501</v>
      </c>
      <c r="F489" s="107" t="str">
        <f>B489&amp;E489</f>
        <v>6409344501</v>
      </c>
      <c r="G489" s="42">
        <v>16781</v>
      </c>
    </row>
    <row r="490" spans="1:7" x14ac:dyDescent="0.2">
      <c r="A490" s="44" t="s">
        <v>38</v>
      </c>
      <c r="B490" s="44" t="str">
        <f>VLOOKUP(A490,Recon!A:B,2,FALSE)</f>
        <v>64103</v>
      </c>
      <c r="C490" s="34" t="s">
        <v>3492</v>
      </c>
      <c r="D490" s="107">
        <v>44516</v>
      </c>
      <c r="E490" s="36">
        <v>44501</v>
      </c>
      <c r="F490" s="107" t="str">
        <f>B490&amp;E490</f>
        <v>6410344501</v>
      </c>
      <c r="G490" s="42">
        <v>95012.34</v>
      </c>
    </row>
    <row r="491" spans="1:7" x14ac:dyDescent="0.2">
      <c r="A491" s="44" t="s">
        <v>41</v>
      </c>
      <c r="B491" s="44" t="str">
        <f>VLOOKUP(A491,Recon!A:B,2,FALSE)</f>
        <v>35010</v>
      </c>
      <c r="C491" s="34" t="s">
        <v>3498</v>
      </c>
      <c r="D491" s="107">
        <v>44516</v>
      </c>
      <c r="E491" s="36">
        <v>44501</v>
      </c>
      <c r="F491" s="107" t="str">
        <f>B491&amp;E491</f>
        <v>3501044501</v>
      </c>
      <c r="G491" s="42">
        <v>670421.41</v>
      </c>
    </row>
    <row r="492" spans="1:7" x14ac:dyDescent="0.2">
      <c r="A492" s="44" t="s">
        <v>41</v>
      </c>
      <c r="B492" s="44" t="str">
        <f>VLOOKUP(A492,Recon!A:B,2,FALSE)</f>
        <v>35010</v>
      </c>
      <c r="C492" s="34" t="s">
        <v>3498</v>
      </c>
      <c r="D492" s="107">
        <v>44516</v>
      </c>
      <c r="E492" s="36">
        <v>44501</v>
      </c>
      <c r="F492" s="107" t="str">
        <f>B492&amp;E492</f>
        <v>3501044501</v>
      </c>
      <c r="G492" s="42">
        <v>7449</v>
      </c>
    </row>
    <row r="493" spans="1:7" x14ac:dyDescent="0.2">
      <c r="A493" s="44" t="s">
        <v>46</v>
      </c>
      <c r="B493" s="44" t="str">
        <f>VLOOKUP(A493,Recon!A:B,2,FALSE)</f>
        <v>64143</v>
      </c>
      <c r="C493" s="34" t="s">
        <v>3509</v>
      </c>
      <c r="D493" s="107">
        <v>44516</v>
      </c>
      <c r="E493" s="36">
        <v>44501</v>
      </c>
      <c r="F493" s="107" t="str">
        <f>B493&amp;E493</f>
        <v>6414344501</v>
      </c>
      <c r="G493" s="42">
        <v>28986.28</v>
      </c>
    </row>
    <row r="494" spans="1:7" x14ac:dyDescent="0.2">
      <c r="A494" s="44" t="s">
        <v>47</v>
      </c>
      <c r="B494" s="44" t="str">
        <f>VLOOKUP(A494,Recon!A:B,2,FALSE)</f>
        <v>64153</v>
      </c>
      <c r="C494" s="34" t="s">
        <v>3528</v>
      </c>
      <c r="D494" s="107">
        <v>44516</v>
      </c>
      <c r="E494" s="36">
        <v>44501</v>
      </c>
      <c r="F494" s="107" t="str">
        <f>B494&amp;E494</f>
        <v>6415344501</v>
      </c>
      <c r="G494" s="42">
        <v>94901.54</v>
      </c>
    </row>
    <row r="495" spans="1:7" x14ac:dyDescent="0.2">
      <c r="A495" s="44" t="s">
        <v>47</v>
      </c>
      <c r="B495" s="44" t="str">
        <f>VLOOKUP(A495,Recon!A:B,2,FALSE)</f>
        <v>64153</v>
      </c>
      <c r="C495" s="34" t="s">
        <v>3528</v>
      </c>
      <c r="D495" s="107">
        <v>44516</v>
      </c>
      <c r="E495" s="36">
        <v>44501</v>
      </c>
      <c r="F495" s="107" t="str">
        <f>B495&amp;E495</f>
        <v>6415344501</v>
      </c>
      <c r="G495" s="42">
        <v>91147.03</v>
      </c>
    </row>
    <row r="496" spans="1:7" x14ac:dyDescent="0.2">
      <c r="A496" s="44" t="s">
        <v>17</v>
      </c>
      <c r="B496" s="44" t="str">
        <f>VLOOKUP(A496,Recon!A:B,2,FALSE)</f>
        <v>16010</v>
      </c>
      <c r="C496" s="34" t="s">
        <v>3516</v>
      </c>
      <c r="D496" s="107">
        <v>44516</v>
      </c>
      <c r="E496" s="36">
        <v>44501</v>
      </c>
      <c r="F496" s="107" t="str">
        <f>B496&amp;E496</f>
        <v>1601044501</v>
      </c>
      <c r="G496" s="42">
        <v>1892376.61</v>
      </c>
    </row>
    <row r="497" spans="1:7" x14ac:dyDescent="0.2">
      <c r="A497" s="44" t="s">
        <v>25</v>
      </c>
      <c r="B497" s="44" t="str">
        <f>VLOOKUP(A497,Recon!A:B,2,FALSE)</f>
        <v>62060</v>
      </c>
      <c r="C497" s="34" t="s">
        <v>3515</v>
      </c>
      <c r="D497" s="107">
        <v>44516</v>
      </c>
      <c r="E497" s="36">
        <v>44501</v>
      </c>
      <c r="F497" s="107" t="str">
        <f>B497&amp;E497</f>
        <v>6206044501</v>
      </c>
      <c r="G497" s="42">
        <v>45429.32</v>
      </c>
    </row>
    <row r="498" spans="1:7" x14ac:dyDescent="0.2">
      <c r="A498" s="44" t="s">
        <v>64</v>
      </c>
      <c r="B498" s="44" t="str">
        <f>VLOOKUP(A498,Recon!A:B,2,FALSE)</f>
        <v>66080</v>
      </c>
      <c r="C498" s="34" t="s">
        <v>3540</v>
      </c>
      <c r="D498" s="107">
        <v>44537</v>
      </c>
      <c r="E498" s="36">
        <v>44501</v>
      </c>
      <c r="F498" s="107" t="str">
        <f>B498&amp;E498</f>
        <v>6608044501</v>
      </c>
      <c r="G498" s="42">
        <v>48678.81</v>
      </c>
    </row>
    <row r="499" spans="1:7" x14ac:dyDescent="0.2">
      <c r="A499" s="44" t="s">
        <v>57</v>
      </c>
      <c r="B499" s="44" t="str">
        <f>VLOOKUP(A499,Recon!A:B,2,FALSE)</f>
        <v>01070</v>
      </c>
      <c r="C499" s="34" t="s">
        <v>3484</v>
      </c>
      <c r="D499" s="107">
        <v>44540</v>
      </c>
      <c r="E499" s="36">
        <v>44531</v>
      </c>
      <c r="F499" s="107" t="str">
        <f>B499&amp;E499</f>
        <v>0107044531</v>
      </c>
      <c r="G499" s="42">
        <v>-95533.39</v>
      </c>
    </row>
    <row r="500" spans="1:7" x14ac:dyDescent="0.2">
      <c r="A500" s="44" t="s">
        <v>57</v>
      </c>
      <c r="B500" s="44" t="str">
        <f>VLOOKUP(A500,Recon!A:B,2,FALSE)</f>
        <v>01070</v>
      </c>
      <c r="C500" s="34" t="s">
        <v>3484</v>
      </c>
      <c r="D500" s="107">
        <v>44540</v>
      </c>
      <c r="E500" s="36">
        <v>44531</v>
      </c>
      <c r="F500" s="107" t="str">
        <f>B500&amp;E500</f>
        <v>0107044531</v>
      </c>
      <c r="G500" s="42">
        <v>-208741.75</v>
      </c>
    </row>
    <row r="501" spans="1:7" x14ac:dyDescent="0.2">
      <c r="A501" s="44" t="s">
        <v>60</v>
      </c>
      <c r="B501" s="44" t="str">
        <f>VLOOKUP(A501,Recon!A:B,2,FALSE)</f>
        <v>80010</v>
      </c>
      <c r="C501" s="34" t="s">
        <v>3539</v>
      </c>
      <c r="D501" s="107">
        <v>44553</v>
      </c>
      <c r="E501" s="36">
        <v>44531</v>
      </c>
      <c r="F501" s="107" t="str">
        <f>B501&amp;E501</f>
        <v>8001044531</v>
      </c>
      <c r="G501" s="42">
        <v>70055.64</v>
      </c>
    </row>
    <row r="502" spans="1:7" x14ac:dyDescent="0.2">
      <c r="A502" s="44" t="s">
        <v>51</v>
      </c>
      <c r="B502" s="44" t="str">
        <f>VLOOKUP(A502,Recon!A:B,2,FALSE)</f>
        <v>64193</v>
      </c>
      <c r="C502" s="34" t="s">
        <v>3529</v>
      </c>
      <c r="D502" s="107">
        <v>44572</v>
      </c>
      <c r="E502" s="36">
        <v>44531</v>
      </c>
      <c r="F502" s="107" t="str">
        <f>B502&amp;E502</f>
        <v>6419344531</v>
      </c>
      <c r="G502" s="42">
        <v>115382</v>
      </c>
    </row>
    <row r="503" spans="1:7" x14ac:dyDescent="0.2">
      <c r="A503" s="44" t="s">
        <v>3254</v>
      </c>
      <c r="B503" s="44" t="str">
        <f>VLOOKUP(A503,Recon!A:B,2,FALSE)</f>
        <v>64045</v>
      </c>
      <c r="C503" s="34" t="s">
        <v>3542</v>
      </c>
      <c r="D503" s="107">
        <v>44580</v>
      </c>
      <c r="E503" s="36">
        <v>44531</v>
      </c>
      <c r="F503" s="107" t="str">
        <f>B503&amp;E503</f>
        <v>6404544531</v>
      </c>
      <c r="G503" s="42">
        <v>-467</v>
      </c>
    </row>
    <row r="504" spans="1:7" x14ac:dyDescent="0.2">
      <c r="A504" s="44" t="s">
        <v>65</v>
      </c>
      <c r="B504" s="44" t="str">
        <f>VLOOKUP(A504,Recon!A:B,2,FALSE)</f>
        <v>35030</v>
      </c>
      <c r="C504" s="34" t="s">
        <v>3513</v>
      </c>
      <c r="D504" s="107">
        <v>44580</v>
      </c>
      <c r="E504" s="36">
        <v>44531</v>
      </c>
      <c r="F504" s="107" t="str">
        <f>B504&amp;E504</f>
        <v>3503044531</v>
      </c>
      <c r="G504" s="42">
        <v>-8210.42</v>
      </c>
    </row>
    <row r="505" spans="1:7" x14ac:dyDescent="0.2">
      <c r="A505" s="44" t="s">
        <v>13</v>
      </c>
      <c r="B505" s="44" t="str">
        <f>VLOOKUP(A505,Recon!A:B,2,FALSE)</f>
        <v>03030</v>
      </c>
      <c r="C505" s="34" t="s">
        <v>3506</v>
      </c>
      <c r="D505" s="107">
        <v>44581</v>
      </c>
      <c r="E505" s="36">
        <v>44531</v>
      </c>
      <c r="F505" s="107" t="str">
        <f>B505&amp;E505</f>
        <v>0303044531</v>
      </c>
      <c r="G505" s="42">
        <v>1551125.54</v>
      </c>
    </row>
    <row r="506" spans="1:7" x14ac:dyDescent="0.2">
      <c r="A506" s="44" t="s">
        <v>3254</v>
      </c>
      <c r="B506" s="44" t="str">
        <f>VLOOKUP(A506,Recon!A:B,2,FALSE)</f>
        <v>64045</v>
      </c>
      <c r="C506" s="34" t="s">
        <v>3542</v>
      </c>
      <c r="D506" s="107">
        <v>44581</v>
      </c>
      <c r="E506" s="36">
        <v>44531</v>
      </c>
      <c r="F506" s="107" t="str">
        <f>B506&amp;E506</f>
        <v>6404544531</v>
      </c>
      <c r="G506" s="42">
        <v>42160.68</v>
      </c>
    </row>
    <row r="507" spans="1:7" x14ac:dyDescent="0.2">
      <c r="A507" s="44" t="s">
        <v>58</v>
      </c>
      <c r="B507" s="44" t="str">
        <f>VLOOKUP(A507,Recon!A:B,2,FALSE)</f>
        <v>21030</v>
      </c>
      <c r="C507" s="34" t="s">
        <v>3502</v>
      </c>
      <c r="D507" s="107">
        <v>44581</v>
      </c>
      <c r="E507" s="36">
        <v>44531</v>
      </c>
      <c r="F507" s="107" t="str">
        <f>B507&amp;E507</f>
        <v>2103044531</v>
      </c>
      <c r="G507" s="42">
        <v>439740</v>
      </c>
    </row>
    <row r="508" spans="1:7" x14ac:dyDescent="0.2">
      <c r="A508" s="44" t="s">
        <v>17</v>
      </c>
      <c r="B508" s="44" t="str">
        <f>VLOOKUP(A508,Recon!A:B,2,FALSE)</f>
        <v>16010</v>
      </c>
      <c r="C508" s="34" t="s">
        <v>3516</v>
      </c>
      <c r="D508" s="107">
        <v>44581</v>
      </c>
      <c r="E508" s="36">
        <v>44531</v>
      </c>
      <c r="F508" s="107" t="str">
        <f>B508&amp;E508</f>
        <v>1601044531</v>
      </c>
      <c r="G508" s="42">
        <v>37691.31</v>
      </c>
    </row>
    <row r="509" spans="1:7" x14ac:dyDescent="0.2">
      <c r="A509" s="44" t="s">
        <v>45</v>
      </c>
      <c r="B509" s="44" t="str">
        <f>VLOOKUP(A509,Recon!A:B,2,FALSE)</f>
        <v>07010</v>
      </c>
      <c r="C509" s="34" t="s">
        <v>3534</v>
      </c>
      <c r="D509" s="107">
        <v>44581</v>
      </c>
      <c r="E509" s="36">
        <v>44531</v>
      </c>
      <c r="F509" s="107" t="str">
        <f>B509&amp;E509</f>
        <v>0701044531</v>
      </c>
      <c r="G509" s="42">
        <v>1499964.46</v>
      </c>
    </row>
    <row r="510" spans="1:7" x14ac:dyDescent="0.2">
      <c r="A510" s="44" t="s">
        <v>8</v>
      </c>
      <c r="B510" s="44" t="str">
        <f>VLOOKUP(A510,Recon!A:B,2,FALSE)</f>
        <v>01030</v>
      </c>
      <c r="C510" s="34" t="s">
        <v>3494</v>
      </c>
      <c r="D510" s="107">
        <v>44586</v>
      </c>
      <c r="E510" s="36">
        <v>44562</v>
      </c>
      <c r="F510" s="107" t="str">
        <f>B510&amp;E510</f>
        <v>0103044562</v>
      </c>
      <c r="G510" s="42">
        <v>421103.41</v>
      </c>
    </row>
    <row r="511" spans="1:7" x14ac:dyDescent="0.2">
      <c r="A511" s="44" t="s">
        <v>9</v>
      </c>
      <c r="B511" s="44" t="str">
        <f>VLOOKUP(A511,Recon!A:B,2,FALSE)</f>
        <v>07020</v>
      </c>
      <c r="C511" s="34" t="s">
        <v>3507</v>
      </c>
      <c r="D511" s="107">
        <v>44586</v>
      </c>
      <c r="E511" s="36">
        <v>44562</v>
      </c>
      <c r="F511" s="107" t="str">
        <f>B511&amp;E511</f>
        <v>0702044562</v>
      </c>
      <c r="G511" s="42">
        <v>367043.05</v>
      </c>
    </row>
    <row r="512" spans="1:7" x14ac:dyDescent="0.2">
      <c r="A512" s="44" t="s">
        <v>15</v>
      </c>
      <c r="B512" s="44" t="str">
        <f>VLOOKUP(A512,Recon!A:B,2,FALSE)</f>
        <v>21050</v>
      </c>
      <c r="C512" s="34" t="s">
        <v>3487</v>
      </c>
      <c r="D512" s="107">
        <v>44586</v>
      </c>
      <c r="E512" s="36">
        <v>44562</v>
      </c>
      <c r="F512" s="107" t="str">
        <f>B512&amp;E512</f>
        <v>2105044562</v>
      </c>
      <c r="G512" s="42">
        <v>492819.67</v>
      </c>
    </row>
    <row r="513" spans="1:7" x14ac:dyDescent="0.2">
      <c r="A513" s="44" t="s">
        <v>15</v>
      </c>
      <c r="B513" s="44" t="str">
        <f>VLOOKUP(A513,Recon!A:B,2,FALSE)</f>
        <v>21050</v>
      </c>
      <c r="C513" s="34" t="s">
        <v>3487</v>
      </c>
      <c r="D513" s="107">
        <v>44586</v>
      </c>
      <c r="E513" s="36">
        <v>44562</v>
      </c>
      <c r="F513" s="107" t="str">
        <f>B513&amp;E513</f>
        <v>2105044562</v>
      </c>
      <c r="G513" s="42">
        <v>213819.39</v>
      </c>
    </row>
    <row r="514" spans="1:7" x14ac:dyDescent="0.2">
      <c r="A514" s="44" t="s">
        <v>5</v>
      </c>
      <c r="B514" s="44" t="str">
        <f>VLOOKUP(A514,Recon!A:B,2,FALSE)</f>
        <v>21080</v>
      </c>
      <c r="C514" s="34" t="s">
        <v>3511</v>
      </c>
      <c r="D514" s="107">
        <v>44586</v>
      </c>
      <c r="E514" s="36">
        <v>44562</v>
      </c>
      <c r="F514" s="107" t="str">
        <f>B514&amp;E514</f>
        <v>2108044562</v>
      </c>
      <c r="G514" s="42">
        <v>303123.59000000003</v>
      </c>
    </row>
    <row r="515" spans="1:7" x14ac:dyDescent="0.2">
      <c r="A515" s="44" t="s">
        <v>16</v>
      </c>
      <c r="B515" s="44" t="str">
        <f>VLOOKUP(A515,Recon!A:B,2,FALSE)</f>
        <v>15010</v>
      </c>
      <c r="C515" s="34" t="s">
        <v>3501</v>
      </c>
      <c r="D515" s="107">
        <v>44586</v>
      </c>
      <c r="E515" s="36">
        <v>44562</v>
      </c>
      <c r="F515" s="107" t="str">
        <f>B515&amp;E515</f>
        <v>1501044562</v>
      </c>
      <c r="G515" s="42">
        <v>286263.67</v>
      </c>
    </row>
    <row r="516" spans="1:7" x14ac:dyDescent="0.2">
      <c r="A516" s="44" t="s">
        <v>22</v>
      </c>
      <c r="B516" s="44" t="str">
        <f>VLOOKUP(A516,Recon!A:B,2,FALSE)</f>
        <v>21090</v>
      </c>
      <c r="C516" s="34" t="s">
        <v>3512</v>
      </c>
      <c r="D516" s="107">
        <v>44586</v>
      </c>
      <c r="E516" s="36">
        <v>44562</v>
      </c>
      <c r="F516" s="107" t="str">
        <f>B516&amp;E516</f>
        <v>2109044562</v>
      </c>
      <c r="G516" s="42">
        <v>655070</v>
      </c>
    </row>
    <row r="517" spans="1:7" x14ac:dyDescent="0.2">
      <c r="A517" s="44" t="s">
        <v>37</v>
      </c>
      <c r="B517" s="44" t="str">
        <f>VLOOKUP(A517,Recon!A:B,2,FALSE)</f>
        <v>64093</v>
      </c>
      <c r="C517" s="34" t="s">
        <v>3532</v>
      </c>
      <c r="D517" s="107">
        <v>44586</v>
      </c>
      <c r="E517" s="36">
        <v>44562</v>
      </c>
      <c r="F517" s="107" t="str">
        <f>B517&amp;E517</f>
        <v>6409344562</v>
      </c>
      <c r="G517" s="42">
        <v>52872</v>
      </c>
    </row>
    <row r="518" spans="1:7" x14ac:dyDescent="0.2">
      <c r="A518" s="44" t="s">
        <v>44</v>
      </c>
      <c r="B518" s="44" t="str">
        <f>VLOOKUP(A518,Recon!A:B,2,FALSE)</f>
        <v>64213</v>
      </c>
      <c r="C518" s="34" t="s">
        <v>3541</v>
      </c>
      <c r="D518" s="107">
        <v>44586</v>
      </c>
      <c r="E518" s="36">
        <v>44562</v>
      </c>
      <c r="F518" s="107" t="str">
        <f>B518&amp;E518</f>
        <v>6421344562</v>
      </c>
      <c r="G518" s="42">
        <v>7555.35</v>
      </c>
    </row>
    <row r="519" spans="1:7" x14ac:dyDescent="0.2">
      <c r="A519" s="44" t="s">
        <v>47</v>
      </c>
      <c r="B519" s="44" t="str">
        <f>VLOOKUP(A519,Recon!A:B,2,FALSE)</f>
        <v>64153</v>
      </c>
      <c r="C519" s="34" t="s">
        <v>3528</v>
      </c>
      <c r="D519" s="107">
        <v>44586</v>
      </c>
      <c r="E519" s="36">
        <v>44562</v>
      </c>
      <c r="F519" s="107" t="str">
        <f>B519&amp;E519</f>
        <v>6415344562</v>
      </c>
      <c r="G519" s="42">
        <v>91818.31</v>
      </c>
    </row>
    <row r="520" spans="1:7" x14ac:dyDescent="0.2">
      <c r="A520" s="44" t="s">
        <v>51</v>
      </c>
      <c r="B520" s="44" t="str">
        <f>VLOOKUP(A520,Recon!A:B,2,FALSE)</f>
        <v>64193</v>
      </c>
      <c r="C520" s="34" t="s">
        <v>3529</v>
      </c>
      <c r="D520" s="107">
        <v>44586</v>
      </c>
      <c r="E520" s="36">
        <v>44562</v>
      </c>
      <c r="F520" s="107" t="str">
        <f>B520&amp;E520</f>
        <v>6419344562</v>
      </c>
      <c r="G520" s="42">
        <v>107936</v>
      </c>
    </row>
    <row r="521" spans="1:7" x14ac:dyDescent="0.2">
      <c r="A521" s="44" t="s">
        <v>29</v>
      </c>
      <c r="B521" s="44" t="str">
        <f>VLOOKUP(A521,Recon!A:B,2,FALSE)</f>
        <v>62050</v>
      </c>
      <c r="C521" s="34" t="s">
        <v>3584</v>
      </c>
      <c r="D521" s="107">
        <v>44586</v>
      </c>
      <c r="E521" s="36">
        <v>44562</v>
      </c>
      <c r="F521" s="107" t="str">
        <f>B521&amp;E521</f>
        <v>6205044562</v>
      </c>
      <c r="G521" s="42">
        <v>139337.09</v>
      </c>
    </row>
    <row r="522" spans="1:7" x14ac:dyDescent="0.2">
      <c r="A522" s="44" t="s">
        <v>29</v>
      </c>
      <c r="B522" s="44" t="str">
        <f>VLOOKUP(A522,Recon!A:B,2,FALSE)</f>
        <v>62050</v>
      </c>
      <c r="C522" s="34" t="s">
        <v>3584</v>
      </c>
      <c r="D522" s="107">
        <v>44586</v>
      </c>
      <c r="E522" s="36">
        <v>44562</v>
      </c>
      <c r="F522" s="107" t="str">
        <f>B522&amp;E522</f>
        <v>6205044562</v>
      </c>
      <c r="G522" s="42">
        <v>46610.03</v>
      </c>
    </row>
    <row r="523" spans="1:7" x14ac:dyDescent="0.2">
      <c r="A523" s="44" t="s">
        <v>36</v>
      </c>
      <c r="B523" s="44" t="str">
        <f>VLOOKUP(A523,Recon!A:B,2,FALSE)</f>
        <v>64053</v>
      </c>
      <c r="C523" s="34" t="s">
        <v>3523</v>
      </c>
      <c r="D523" s="107">
        <v>44588</v>
      </c>
      <c r="E523" s="36">
        <v>44562</v>
      </c>
      <c r="F523" s="107" t="str">
        <f>B523&amp;E523</f>
        <v>6405344562</v>
      </c>
      <c r="G523" s="42">
        <v>126621</v>
      </c>
    </row>
    <row r="524" spans="1:7" x14ac:dyDescent="0.2">
      <c r="A524" s="44" t="s">
        <v>3336</v>
      </c>
      <c r="B524" s="44" t="str">
        <f>VLOOKUP(A524,Recon!A:B,2,FALSE)</f>
        <v>64233</v>
      </c>
      <c r="C524" s="34" t="s">
        <v>3335</v>
      </c>
      <c r="D524" s="107">
        <v>44622</v>
      </c>
      <c r="E524" s="36">
        <v>44593</v>
      </c>
      <c r="F524" s="107" t="str">
        <f>B524&amp;E524</f>
        <v>6423344593</v>
      </c>
      <c r="G524" s="42">
        <v>24901.84</v>
      </c>
    </row>
    <row r="525" spans="1:7" x14ac:dyDescent="0.2">
      <c r="A525" s="44" t="s">
        <v>5</v>
      </c>
      <c r="B525" s="44" t="str">
        <f>VLOOKUP(A525,Recon!A:B,2,FALSE)</f>
        <v>21080</v>
      </c>
      <c r="C525" s="34" t="s">
        <v>3511</v>
      </c>
      <c r="D525" s="107">
        <v>44622</v>
      </c>
      <c r="E525" s="36">
        <v>44593</v>
      </c>
      <c r="F525" s="107" t="str">
        <f>B525&amp;E525</f>
        <v>2108044593</v>
      </c>
      <c r="G525" s="42">
        <v>13271.02</v>
      </c>
    </row>
    <row r="526" spans="1:7" x14ac:dyDescent="0.2">
      <c r="A526" s="44" t="s">
        <v>16</v>
      </c>
      <c r="B526" s="44" t="str">
        <f>VLOOKUP(A526,Recon!A:B,2,FALSE)</f>
        <v>15010</v>
      </c>
      <c r="C526" s="34" t="s">
        <v>3501</v>
      </c>
      <c r="D526" s="107">
        <v>44622</v>
      </c>
      <c r="E526" s="36">
        <v>44593</v>
      </c>
      <c r="F526" s="107" t="str">
        <f>B526&amp;E526</f>
        <v>1501044593</v>
      </c>
      <c r="G526" s="42">
        <v>2774.33</v>
      </c>
    </row>
    <row r="527" spans="1:7" x14ac:dyDescent="0.2">
      <c r="A527" s="44" t="s">
        <v>65</v>
      </c>
      <c r="B527" s="44" t="str">
        <f>VLOOKUP(A527,Recon!A:B,2,FALSE)</f>
        <v>35030</v>
      </c>
      <c r="C527" s="34" t="s">
        <v>3513</v>
      </c>
      <c r="D527" s="107">
        <v>44622</v>
      </c>
      <c r="E527" s="36">
        <v>44593</v>
      </c>
      <c r="F527" s="107" t="str">
        <f>B527&amp;E527</f>
        <v>3503044593</v>
      </c>
      <c r="G527" s="42">
        <v>8210.4500000000007</v>
      </c>
    </row>
    <row r="528" spans="1:7" x14ac:dyDescent="0.2">
      <c r="A528" s="44" t="s">
        <v>11</v>
      </c>
      <c r="B528" s="44" t="str">
        <f>VLOOKUP(A528,Recon!A:B,2,FALSE)</f>
        <v>22010</v>
      </c>
      <c r="C528" s="34" t="s">
        <v>3503</v>
      </c>
      <c r="D528" s="107">
        <v>44622</v>
      </c>
      <c r="E528" s="36">
        <v>44593</v>
      </c>
      <c r="F528" s="107" t="str">
        <f>B528&amp;E528</f>
        <v>2201044593</v>
      </c>
      <c r="G528" s="42">
        <v>56500</v>
      </c>
    </row>
    <row r="529" spans="1:7" x14ac:dyDescent="0.2">
      <c r="A529" s="44" t="s">
        <v>35</v>
      </c>
      <c r="B529" s="44" t="str">
        <f>VLOOKUP(A529,Recon!A:B,2,FALSE)</f>
        <v>43010</v>
      </c>
      <c r="C529" s="34" t="s">
        <v>3520</v>
      </c>
      <c r="D529" s="107">
        <v>44622</v>
      </c>
      <c r="E529" s="36">
        <v>44593</v>
      </c>
      <c r="F529" s="107" t="str">
        <f>B529&amp;E529</f>
        <v>4301044593</v>
      </c>
      <c r="G529" s="42">
        <v>12170.93</v>
      </c>
    </row>
    <row r="530" spans="1:7" x14ac:dyDescent="0.2">
      <c r="A530" s="44" t="s">
        <v>47</v>
      </c>
      <c r="B530" s="44" t="str">
        <f>VLOOKUP(A530,Recon!A:B,2,FALSE)</f>
        <v>64153</v>
      </c>
      <c r="C530" s="34" t="s">
        <v>3528</v>
      </c>
      <c r="D530" s="107">
        <v>44622</v>
      </c>
      <c r="E530" s="36">
        <v>44593</v>
      </c>
      <c r="F530" s="107" t="str">
        <f>B530&amp;E530</f>
        <v>6415344593</v>
      </c>
      <c r="G530" s="42">
        <v>120696.39</v>
      </c>
    </row>
    <row r="531" spans="1:7" x14ac:dyDescent="0.2">
      <c r="A531" s="44" t="s">
        <v>47</v>
      </c>
      <c r="B531" s="44" t="str">
        <f>VLOOKUP(A531,Recon!A:B,2,FALSE)</f>
        <v>64153</v>
      </c>
      <c r="C531" s="34" t="s">
        <v>3528</v>
      </c>
      <c r="D531" s="107">
        <v>44622</v>
      </c>
      <c r="E531" s="36">
        <v>44593</v>
      </c>
      <c r="F531" s="107" t="str">
        <f>B531&amp;E531</f>
        <v>6415344593</v>
      </c>
      <c r="G531" s="42">
        <v>85029.13</v>
      </c>
    </row>
    <row r="532" spans="1:7" x14ac:dyDescent="0.2">
      <c r="A532" s="44" t="s">
        <v>53</v>
      </c>
      <c r="B532" s="44" t="str">
        <f>VLOOKUP(A532,Recon!A:B,2,FALSE)</f>
        <v>64200</v>
      </c>
      <c r="C532" s="34" t="s">
        <v>3526</v>
      </c>
      <c r="D532" s="107">
        <v>44622</v>
      </c>
      <c r="E532" s="36">
        <v>44593</v>
      </c>
      <c r="F532" s="107" t="str">
        <f>B532&amp;E532</f>
        <v>6420044593</v>
      </c>
      <c r="G532" s="42">
        <v>12639.7</v>
      </c>
    </row>
    <row r="533" spans="1:7" x14ac:dyDescent="0.2">
      <c r="A533" s="44" t="s">
        <v>29</v>
      </c>
      <c r="B533" s="44" t="str">
        <f>VLOOKUP(A533,Recon!A:B,2,FALSE)</f>
        <v>62050</v>
      </c>
      <c r="C533" s="34" t="s">
        <v>3584</v>
      </c>
      <c r="D533" s="107">
        <v>44622</v>
      </c>
      <c r="E533" s="36">
        <v>44593</v>
      </c>
      <c r="F533" s="107" t="str">
        <f>B533&amp;E533</f>
        <v>6205044593</v>
      </c>
      <c r="G533" s="42">
        <v>27071.99</v>
      </c>
    </row>
    <row r="534" spans="1:7" x14ac:dyDescent="0.2">
      <c r="A534" s="44" t="s">
        <v>3254</v>
      </c>
      <c r="B534" s="44" t="str">
        <f>VLOOKUP(A534,Recon!A:B,2,FALSE)</f>
        <v>64045</v>
      </c>
      <c r="C534" s="34" t="s">
        <v>3542</v>
      </c>
      <c r="D534" s="107">
        <v>44637</v>
      </c>
      <c r="E534" s="36">
        <v>44621</v>
      </c>
      <c r="F534" s="107" t="str">
        <f>B534&amp;E534</f>
        <v>6404544621</v>
      </c>
      <c r="G534" s="42">
        <v>262392.99</v>
      </c>
    </row>
    <row r="535" spans="1:7" x14ac:dyDescent="0.2">
      <c r="A535" s="44" t="s">
        <v>47</v>
      </c>
      <c r="B535" s="44" t="str">
        <f>VLOOKUP(A535,Recon!A:B,2,FALSE)</f>
        <v>64153</v>
      </c>
      <c r="C535" s="34" t="s">
        <v>3528</v>
      </c>
      <c r="D535" s="107">
        <v>44637</v>
      </c>
      <c r="E535" s="36">
        <v>44621</v>
      </c>
      <c r="F535" s="107" t="str">
        <f>B535&amp;E535</f>
        <v>6415344621</v>
      </c>
      <c r="G535" s="42">
        <v>83987.85</v>
      </c>
    </row>
    <row r="536" spans="1:7" x14ac:dyDescent="0.2">
      <c r="A536" s="44" t="s">
        <v>48</v>
      </c>
      <c r="B536" s="44" t="str">
        <f>VLOOKUP(A536,Recon!A:B,2,FALSE)</f>
        <v>64160</v>
      </c>
      <c r="C536" s="34" t="s">
        <v>3538</v>
      </c>
      <c r="D536" s="107">
        <v>44637</v>
      </c>
      <c r="E536" s="36">
        <v>44621</v>
      </c>
      <c r="F536" s="107" t="str">
        <f>B536&amp;E536</f>
        <v>6416044621</v>
      </c>
      <c r="G536" s="42">
        <v>2</v>
      </c>
    </row>
    <row r="537" spans="1:7" x14ac:dyDescent="0.2">
      <c r="A537" s="44" t="s">
        <v>63</v>
      </c>
      <c r="B537" s="44" t="str">
        <f>VLOOKUP(A537,Recon!A:B,2,FALSE)</f>
        <v>66070</v>
      </c>
      <c r="C537" s="34" t="s">
        <v>3586</v>
      </c>
      <c r="D537" s="107">
        <v>44650</v>
      </c>
      <c r="E537" s="36">
        <v>44621</v>
      </c>
      <c r="F537" s="107" t="str">
        <f>B537&amp;E537</f>
        <v>6607044621</v>
      </c>
      <c r="G537" s="42">
        <v>6696.04</v>
      </c>
    </row>
    <row r="538" spans="1:7" x14ac:dyDescent="0.2">
      <c r="A538" s="44" t="s">
        <v>27</v>
      </c>
      <c r="B538" s="44" t="str">
        <f>VLOOKUP(A538,Recon!A:B,2,FALSE)</f>
        <v>21020</v>
      </c>
      <c r="C538" s="34" t="s">
        <v>3527</v>
      </c>
      <c r="D538" s="107">
        <v>44684</v>
      </c>
      <c r="E538" s="36">
        <v>44652</v>
      </c>
      <c r="F538" s="107" t="str">
        <f>B538&amp;E538</f>
        <v>2102044652</v>
      </c>
      <c r="G538" s="42">
        <v>578710.61</v>
      </c>
    </row>
    <row r="539" spans="1:7" x14ac:dyDescent="0.2">
      <c r="A539" s="44" t="s">
        <v>27</v>
      </c>
      <c r="B539" s="44" t="str">
        <f>VLOOKUP(A539,Recon!A:B,2,FALSE)</f>
        <v>21020</v>
      </c>
      <c r="C539" s="34" t="s">
        <v>3527</v>
      </c>
      <c r="D539" s="107">
        <v>44684</v>
      </c>
      <c r="E539" s="36">
        <v>44652</v>
      </c>
      <c r="F539" s="107" t="str">
        <f>B539&amp;E539</f>
        <v>2102044652</v>
      </c>
      <c r="G539" s="42">
        <v>44177.38</v>
      </c>
    </row>
    <row r="540" spans="1:7" x14ac:dyDescent="0.2">
      <c r="A540" s="44" t="s">
        <v>30</v>
      </c>
      <c r="B540" s="44" t="str">
        <f>VLOOKUP(A540,Recon!A:B,2,FALSE)</f>
        <v>21085</v>
      </c>
      <c r="C540" s="34" t="s">
        <v>3533</v>
      </c>
      <c r="D540" s="107">
        <v>44684</v>
      </c>
      <c r="E540" s="36">
        <v>44652</v>
      </c>
      <c r="F540" s="107" t="str">
        <f>B540&amp;E540</f>
        <v>2108544652</v>
      </c>
      <c r="G540" s="42">
        <v>81411.73</v>
      </c>
    </row>
    <row r="541" spans="1:7" x14ac:dyDescent="0.2">
      <c r="A541" s="44" t="s">
        <v>30</v>
      </c>
      <c r="B541" s="44" t="str">
        <f>VLOOKUP(A541,Recon!A:B,2,FALSE)</f>
        <v>21085</v>
      </c>
      <c r="C541" s="34" t="s">
        <v>3533</v>
      </c>
      <c r="D541" s="107">
        <v>44684</v>
      </c>
      <c r="E541" s="36">
        <v>44652</v>
      </c>
      <c r="F541" s="107" t="str">
        <f>B541&amp;E541</f>
        <v>2108544652</v>
      </c>
      <c r="G541" s="42">
        <v>177157.98</v>
      </c>
    </row>
    <row r="542" spans="1:7" x14ac:dyDescent="0.2">
      <c r="A542" s="44" t="s">
        <v>40</v>
      </c>
      <c r="B542" s="44" t="str">
        <f>VLOOKUP(A542,Recon!A:B,2,FALSE)</f>
        <v>64133</v>
      </c>
      <c r="C542" s="34" t="s">
        <v>3537</v>
      </c>
      <c r="D542" s="107">
        <v>44684</v>
      </c>
      <c r="E542" s="36">
        <v>44652</v>
      </c>
      <c r="F542" s="107" t="str">
        <f>B542&amp;E542</f>
        <v>6413344652</v>
      </c>
      <c r="G542" s="42">
        <v>64621</v>
      </c>
    </row>
    <row r="543" spans="1:7" x14ac:dyDescent="0.2">
      <c r="A543" s="44" t="s">
        <v>50</v>
      </c>
      <c r="B543" s="44" t="str">
        <f>VLOOKUP(A543,Recon!A:B,2,FALSE)</f>
        <v>64163</v>
      </c>
      <c r="C543" s="34" t="s">
        <v>3505</v>
      </c>
      <c r="D543" s="107">
        <v>44684</v>
      </c>
      <c r="E543" s="36">
        <v>44652</v>
      </c>
      <c r="F543" s="107" t="str">
        <f>B543&amp;E543</f>
        <v>6416344652</v>
      </c>
      <c r="G543" s="42">
        <v>547935.43000000005</v>
      </c>
    </row>
    <row r="544" spans="1:7" x14ac:dyDescent="0.2">
      <c r="A544" s="44" t="s">
        <v>63</v>
      </c>
      <c r="B544" s="44" t="str">
        <f>VLOOKUP(A544,Recon!A:B,2,FALSE)</f>
        <v>66070</v>
      </c>
      <c r="C544" s="34" t="s">
        <v>3586</v>
      </c>
      <c r="D544" s="107">
        <v>44701</v>
      </c>
      <c r="E544" s="36">
        <v>44682</v>
      </c>
      <c r="F544" s="107" t="str">
        <f>B544&amp;E544</f>
        <v>6607044682</v>
      </c>
      <c r="G544" s="42">
        <v>8452.81</v>
      </c>
    </row>
    <row r="545" spans="1:7" x14ac:dyDescent="0.2">
      <c r="A545" s="44" t="s">
        <v>44</v>
      </c>
      <c r="B545" s="44" t="str">
        <f>VLOOKUP(A545,Recon!A:B,2,FALSE)</f>
        <v>64213</v>
      </c>
      <c r="C545" s="34" t="s">
        <v>3541</v>
      </c>
      <c r="D545" s="107">
        <v>44701</v>
      </c>
      <c r="E545" s="36">
        <v>44682</v>
      </c>
      <c r="F545" s="107" t="str">
        <f>B545&amp;E545</f>
        <v>6421344682</v>
      </c>
      <c r="G545" s="42">
        <v>116670</v>
      </c>
    </row>
    <row r="546" spans="1:7" x14ac:dyDescent="0.2">
      <c r="A546" s="44" t="s">
        <v>47</v>
      </c>
      <c r="B546" s="44" t="str">
        <f>VLOOKUP(A546,Recon!A:B,2,FALSE)</f>
        <v>64153</v>
      </c>
      <c r="C546" s="34" t="s">
        <v>3528</v>
      </c>
      <c r="D546" s="107">
        <v>44701</v>
      </c>
      <c r="E546" s="36">
        <v>44682</v>
      </c>
      <c r="F546" s="107" t="str">
        <f>B546&amp;E546</f>
        <v>6415344682</v>
      </c>
      <c r="G546" s="42">
        <v>112487.38</v>
      </c>
    </row>
    <row r="547" spans="1:7" x14ac:dyDescent="0.2">
      <c r="A547" s="44" t="s">
        <v>47</v>
      </c>
      <c r="B547" s="44" t="str">
        <f>VLOOKUP(A547,Recon!A:B,2,FALSE)</f>
        <v>64153</v>
      </c>
      <c r="C547" s="34" t="s">
        <v>3528</v>
      </c>
      <c r="D547" s="107">
        <v>44701</v>
      </c>
      <c r="E547" s="36">
        <v>44682</v>
      </c>
      <c r="F547" s="107" t="str">
        <f>B547&amp;E547</f>
        <v>6415344682</v>
      </c>
      <c r="G547" s="42">
        <v>83500.78</v>
      </c>
    </row>
    <row r="548" spans="1:7" x14ac:dyDescent="0.2">
      <c r="B548" s="44" t="e">
        <f>VLOOKUP(A548,Recon!A:B,2,FALSE)</f>
        <v>#N/A</v>
      </c>
      <c r="D548" s="107"/>
      <c r="F548" s="107" t="e">
        <f>B548&amp;E548</f>
        <v>#N/A</v>
      </c>
    </row>
    <row r="549" spans="1:7" x14ac:dyDescent="0.2">
      <c r="B549" s="44" t="e">
        <f>VLOOKUP(A549,Recon!A:B,2,FALSE)</f>
        <v>#N/A</v>
      </c>
      <c r="D549" s="107"/>
      <c r="F549" s="107" t="e">
        <f>B549&amp;E549</f>
        <v>#N/A</v>
      </c>
    </row>
    <row r="550" spans="1:7" x14ac:dyDescent="0.2">
      <c r="B550" s="44" t="e">
        <f>VLOOKUP(A550,Recon!A:B,2,FALSE)</f>
        <v>#N/A</v>
      </c>
      <c r="D550" s="107"/>
      <c r="F550" s="107" t="e">
        <f>B550&amp;E550</f>
        <v>#N/A</v>
      </c>
    </row>
    <row r="551" spans="1:7" x14ac:dyDescent="0.2">
      <c r="B551" s="44" t="e">
        <f>VLOOKUP(A551,Recon!A:B,2,FALSE)</f>
        <v>#N/A</v>
      </c>
      <c r="D551" s="107"/>
      <c r="F551" s="107" t="e">
        <f>B551&amp;E551</f>
        <v>#N/A</v>
      </c>
    </row>
    <row r="552" spans="1:7" x14ac:dyDescent="0.2">
      <c r="B552" s="44" t="e">
        <f>VLOOKUP(A552,Recon!A:B,2,FALSE)</f>
        <v>#N/A</v>
      </c>
      <c r="D552" s="107"/>
      <c r="F552" s="107" t="e">
        <f>B552&amp;E552</f>
        <v>#N/A</v>
      </c>
    </row>
    <row r="553" spans="1:7" x14ac:dyDescent="0.2">
      <c r="B553" s="44" t="e">
        <f>VLOOKUP(A553,Recon!A:B,2,FALSE)</f>
        <v>#N/A</v>
      </c>
      <c r="D553" s="107"/>
      <c r="F553" s="107" t="e">
        <f>B553&amp;E553</f>
        <v>#N/A</v>
      </c>
    </row>
    <row r="554" spans="1:7" x14ac:dyDescent="0.2">
      <c r="B554" s="44" t="e">
        <f>VLOOKUP(A554,Recon!A:B,2,FALSE)</f>
        <v>#N/A</v>
      </c>
      <c r="D554" s="107"/>
      <c r="F554" s="107" t="e">
        <f>B554&amp;E554</f>
        <v>#N/A</v>
      </c>
    </row>
    <row r="555" spans="1:7" x14ac:dyDescent="0.2">
      <c r="B555" s="44" t="e">
        <f>VLOOKUP(A555,Recon!A:B,2,FALSE)</f>
        <v>#N/A</v>
      </c>
      <c r="D555" s="107"/>
      <c r="F555" s="107" t="e">
        <f>B555&amp;E555</f>
        <v>#N/A</v>
      </c>
    </row>
    <row r="556" spans="1:7" x14ac:dyDescent="0.2">
      <c r="B556" s="44" t="e">
        <f>VLOOKUP(A556,Recon!A:B,2,FALSE)</f>
        <v>#N/A</v>
      </c>
      <c r="D556" s="107"/>
      <c r="F556" s="107" t="e">
        <f>B556&amp;E556</f>
        <v>#N/A</v>
      </c>
    </row>
    <row r="557" spans="1:7" x14ac:dyDescent="0.2">
      <c r="B557" s="44" t="e">
        <f>VLOOKUP(A557,Recon!A:B,2,FALSE)</f>
        <v>#N/A</v>
      </c>
      <c r="D557" s="107"/>
      <c r="F557" s="107" t="e">
        <f>B557&amp;E557</f>
        <v>#N/A</v>
      </c>
    </row>
    <row r="558" spans="1:7" x14ac:dyDescent="0.2">
      <c r="B558" s="44" t="e">
        <f>VLOOKUP(A558,Recon!A:B,2,FALSE)</f>
        <v>#N/A</v>
      </c>
      <c r="D558" s="107"/>
      <c r="F558" s="107" t="e">
        <f>B558&amp;E558</f>
        <v>#N/A</v>
      </c>
    </row>
    <row r="559" spans="1:7" x14ac:dyDescent="0.2">
      <c r="B559" s="44" t="e">
        <f>VLOOKUP(A559,Recon!A:B,2,FALSE)</f>
        <v>#N/A</v>
      </c>
      <c r="D559" s="107"/>
      <c r="F559" s="107" t="e">
        <f>B559&amp;E559</f>
        <v>#N/A</v>
      </c>
    </row>
    <row r="560" spans="1:7" x14ac:dyDescent="0.2">
      <c r="B560" s="44" t="e">
        <f>VLOOKUP(A560,Recon!A:B,2,FALSE)</f>
        <v>#N/A</v>
      </c>
      <c r="D560" s="107"/>
      <c r="F560" s="107" t="e">
        <f>B560&amp;E560</f>
        <v>#N/A</v>
      </c>
    </row>
    <row r="561" spans="2:6" x14ac:dyDescent="0.2">
      <c r="B561" s="44" t="e">
        <f>VLOOKUP(A561,Recon!A:B,2,FALSE)</f>
        <v>#N/A</v>
      </c>
      <c r="D561" s="107"/>
      <c r="F561" s="107" t="e">
        <f>B561&amp;E561</f>
        <v>#N/A</v>
      </c>
    </row>
    <row r="562" spans="2:6" x14ac:dyDescent="0.2">
      <c r="B562" s="44" t="e">
        <f>VLOOKUP(A562,Recon!A:B,2,FALSE)</f>
        <v>#N/A</v>
      </c>
      <c r="D562" s="107"/>
      <c r="F562" s="107" t="e">
        <f>B562&amp;E562</f>
        <v>#N/A</v>
      </c>
    </row>
    <row r="563" spans="2:6" x14ac:dyDescent="0.2">
      <c r="B563" s="44" t="e">
        <f>VLOOKUP(A563,Recon!A:B,2,FALSE)</f>
        <v>#N/A</v>
      </c>
      <c r="D563" s="107"/>
      <c r="F563" s="107" t="e">
        <f>B563&amp;E563</f>
        <v>#N/A</v>
      </c>
    </row>
    <row r="564" spans="2:6" x14ac:dyDescent="0.2">
      <c r="B564" s="44" t="e">
        <f>VLOOKUP(A564,Recon!A:B,2,FALSE)</f>
        <v>#N/A</v>
      </c>
      <c r="D564" s="107"/>
      <c r="F564" s="107" t="e">
        <f>B564&amp;E564</f>
        <v>#N/A</v>
      </c>
    </row>
    <row r="565" spans="2:6" x14ac:dyDescent="0.2">
      <c r="B565" s="44" t="e">
        <f>VLOOKUP(A565,Recon!A:B,2,FALSE)</f>
        <v>#N/A</v>
      </c>
      <c r="D565" s="107"/>
      <c r="F565" s="107" t="e">
        <f>B565&amp;E565</f>
        <v>#N/A</v>
      </c>
    </row>
    <row r="566" spans="2:6" x14ac:dyDescent="0.2">
      <c r="B566" s="44" t="e">
        <f>VLOOKUP(A566,Recon!A:B,2,FALSE)</f>
        <v>#N/A</v>
      </c>
      <c r="D566" s="107"/>
      <c r="F566" s="107" t="e">
        <f>B566&amp;E566</f>
        <v>#N/A</v>
      </c>
    </row>
    <row r="567" spans="2:6" x14ac:dyDescent="0.2">
      <c r="B567" s="44" t="e">
        <f>VLOOKUP(A567,Recon!A:B,2,FALSE)</f>
        <v>#N/A</v>
      </c>
      <c r="D567" s="107"/>
      <c r="F567" s="107" t="e">
        <f>B567&amp;E567</f>
        <v>#N/A</v>
      </c>
    </row>
    <row r="568" spans="2:6" x14ac:dyDescent="0.2">
      <c r="B568" s="44" t="e">
        <f>VLOOKUP(A568,Recon!A:B,2,FALSE)</f>
        <v>#N/A</v>
      </c>
      <c r="D568" s="107"/>
      <c r="F568" s="107" t="e">
        <f>B568&amp;E568</f>
        <v>#N/A</v>
      </c>
    </row>
    <row r="569" spans="2:6" x14ac:dyDescent="0.2">
      <c r="B569" s="44" t="e">
        <f>VLOOKUP(A569,Recon!A:B,2,FALSE)</f>
        <v>#N/A</v>
      </c>
      <c r="D569" s="107"/>
      <c r="F569" s="107" t="e">
        <f>B569&amp;E569</f>
        <v>#N/A</v>
      </c>
    </row>
    <row r="570" spans="2:6" x14ac:dyDescent="0.2">
      <c r="B570" s="44" t="e">
        <f>VLOOKUP(A570,Recon!A:B,2,FALSE)</f>
        <v>#N/A</v>
      </c>
      <c r="D570" s="107"/>
      <c r="F570" s="107" t="e">
        <f>B570&amp;E570</f>
        <v>#N/A</v>
      </c>
    </row>
    <row r="571" spans="2:6" x14ac:dyDescent="0.2">
      <c r="B571" s="44" t="e">
        <f>VLOOKUP(A571,Recon!A:B,2,FALSE)</f>
        <v>#N/A</v>
      </c>
      <c r="D571" s="107"/>
      <c r="F571" s="107" t="e">
        <f>B571&amp;E571</f>
        <v>#N/A</v>
      </c>
    </row>
    <row r="572" spans="2:6" x14ac:dyDescent="0.2">
      <c r="B572" s="44" t="e">
        <f>VLOOKUP(A572,Recon!A:B,2,FALSE)</f>
        <v>#N/A</v>
      </c>
      <c r="D572" s="107"/>
      <c r="F572" s="107" t="e">
        <f>B572&amp;E572</f>
        <v>#N/A</v>
      </c>
    </row>
    <row r="573" spans="2:6" x14ac:dyDescent="0.2">
      <c r="B573" s="44" t="e">
        <f>VLOOKUP(A573,Recon!A:B,2,FALSE)</f>
        <v>#N/A</v>
      </c>
      <c r="D573" s="107"/>
      <c r="F573" s="107" t="e">
        <f>B573&amp;E573</f>
        <v>#N/A</v>
      </c>
    </row>
    <row r="574" spans="2:6" x14ac:dyDescent="0.2">
      <c r="B574" s="44" t="e">
        <f>VLOOKUP(A574,Recon!A:B,2,FALSE)</f>
        <v>#N/A</v>
      </c>
      <c r="D574" s="107"/>
      <c r="F574" s="107" t="e">
        <f>B574&amp;E574</f>
        <v>#N/A</v>
      </c>
    </row>
    <row r="575" spans="2:6" x14ac:dyDescent="0.2">
      <c r="B575" s="44" t="e">
        <f>VLOOKUP(A575,Recon!A:B,2,FALSE)</f>
        <v>#N/A</v>
      </c>
      <c r="D575" s="107"/>
      <c r="F575" s="107" t="e">
        <f>B575&amp;E575</f>
        <v>#N/A</v>
      </c>
    </row>
    <row r="576" spans="2:6" x14ac:dyDescent="0.2">
      <c r="B576" s="44" t="e">
        <f>VLOOKUP(A576,Recon!A:B,2,FALSE)</f>
        <v>#N/A</v>
      </c>
      <c r="D576" s="107"/>
      <c r="F576" s="107" t="e">
        <f>B576&amp;E576</f>
        <v>#N/A</v>
      </c>
    </row>
    <row r="577" spans="2:6" x14ac:dyDescent="0.2">
      <c r="B577" s="44" t="e">
        <f>VLOOKUP(A577,Recon!A:B,2,FALSE)</f>
        <v>#N/A</v>
      </c>
      <c r="D577" s="107"/>
      <c r="F577" s="107" t="e">
        <f>B577&amp;E577</f>
        <v>#N/A</v>
      </c>
    </row>
    <row r="578" spans="2:6" x14ac:dyDescent="0.2">
      <c r="B578" s="44" t="e">
        <f>VLOOKUP(A578,Recon!A:B,2,FALSE)</f>
        <v>#N/A</v>
      </c>
      <c r="D578" s="107"/>
      <c r="F578" s="107" t="e">
        <f>B578&amp;E578</f>
        <v>#N/A</v>
      </c>
    </row>
    <row r="579" spans="2:6" x14ac:dyDescent="0.2">
      <c r="B579" s="44" t="e">
        <f>VLOOKUP(A579,Recon!A:B,2,FALSE)</f>
        <v>#N/A</v>
      </c>
      <c r="D579" s="107"/>
      <c r="F579" s="107" t="e">
        <f>B579&amp;E579</f>
        <v>#N/A</v>
      </c>
    </row>
    <row r="580" spans="2:6" x14ac:dyDescent="0.2">
      <c r="B580" s="44" t="e">
        <f>VLOOKUP(A580,Recon!A:B,2,FALSE)</f>
        <v>#N/A</v>
      </c>
      <c r="D580" s="107"/>
      <c r="F580" s="107" t="e">
        <f>B580&amp;E580</f>
        <v>#N/A</v>
      </c>
    </row>
    <row r="581" spans="2:6" x14ac:dyDescent="0.2">
      <c r="B581" s="44" t="e">
        <f>VLOOKUP(A581,Recon!A:B,2,FALSE)</f>
        <v>#N/A</v>
      </c>
      <c r="D581" s="107"/>
      <c r="F581" s="107" t="e">
        <f>B581&amp;E581</f>
        <v>#N/A</v>
      </c>
    </row>
    <row r="582" spans="2:6" x14ac:dyDescent="0.2">
      <c r="B582" s="44" t="e">
        <f>VLOOKUP(A582,Recon!A:B,2,FALSE)</f>
        <v>#N/A</v>
      </c>
      <c r="D582" s="107"/>
      <c r="F582" s="107" t="e">
        <f>B582&amp;E582</f>
        <v>#N/A</v>
      </c>
    </row>
    <row r="583" spans="2:6" x14ac:dyDescent="0.2">
      <c r="B583" s="44" t="e">
        <f>VLOOKUP(A583,Recon!A:B,2,FALSE)</f>
        <v>#N/A</v>
      </c>
      <c r="D583" s="107"/>
      <c r="F583" s="107" t="e">
        <f>B583&amp;E583</f>
        <v>#N/A</v>
      </c>
    </row>
    <row r="584" spans="2:6" x14ac:dyDescent="0.2">
      <c r="B584" s="44" t="e">
        <f>VLOOKUP(A584,Recon!A:B,2,FALSE)</f>
        <v>#N/A</v>
      </c>
      <c r="D584" s="107"/>
      <c r="F584" s="107" t="e">
        <f>B584&amp;E584</f>
        <v>#N/A</v>
      </c>
    </row>
    <row r="585" spans="2:6" x14ac:dyDescent="0.2">
      <c r="B585" s="44" t="e">
        <f>VLOOKUP(A585,Recon!A:B,2,FALSE)</f>
        <v>#N/A</v>
      </c>
      <c r="D585" s="107"/>
      <c r="F585" s="107" t="e">
        <f>B585&amp;E585</f>
        <v>#N/A</v>
      </c>
    </row>
    <row r="586" spans="2:6" x14ac:dyDescent="0.2">
      <c r="B586" s="44" t="e">
        <f>VLOOKUP(A586,Recon!A:B,2,FALSE)</f>
        <v>#N/A</v>
      </c>
      <c r="D586" s="107"/>
      <c r="F586" s="107" t="e">
        <f>B586&amp;E586</f>
        <v>#N/A</v>
      </c>
    </row>
    <row r="587" spans="2:6" x14ac:dyDescent="0.2">
      <c r="B587" s="44" t="e">
        <f>VLOOKUP(A587,Recon!A:B,2,FALSE)</f>
        <v>#N/A</v>
      </c>
      <c r="D587" s="107"/>
      <c r="F587" s="107" t="e">
        <f>B587&amp;E587</f>
        <v>#N/A</v>
      </c>
    </row>
    <row r="588" spans="2:6" x14ac:dyDescent="0.2">
      <c r="B588" s="44" t="e">
        <f>VLOOKUP(A588,Recon!A:B,2,FALSE)</f>
        <v>#N/A</v>
      </c>
      <c r="D588" s="107"/>
      <c r="F588" s="107" t="e">
        <f>B588&amp;E588</f>
        <v>#N/A</v>
      </c>
    </row>
    <row r="589" spans="2:6" x14ac:dyDescent="0.2">
      <c r="B589" s="44" t="e">
        <f>VLOOKUP(A589,Recon!A:B,2,FALSE)</f>
        <v>#N/A</v>
      </c>
      <c r="D589" s="107"/>
      <c r="F589" s="107" t="e">
        <f>B589&amp;E589</f>
        <v>#N/A</v>
      </c>
    </row>
    <row r="590" spans="2:6" x14ac:dyDescent="0.2">
      <c r="B590" s="44" t="e">
        <f>VLOOKUP(A590,Recon!A:B,2,FALSE)</f>
        <v>#N/A</v>
      </c>
      <c r="D590" s="107"/>
      <c r="F590" s="107" t="e">
        <f>B590&amp;E590</f>
        <v>#N/A</v>
      </c>
    </row>
    <row r="591" spans="2:6" x14ac:dyDescent="0.2">
      <c r="B591" s="44" t="e">
        <f>VLOOKUP(A591,Recon!A:B,2,FALSE)</f>
        <v>#N/A</v>
      </c>
      <c r="D591" s="107"/>
      <c r="F591" s="107" t="e">
        <f>B591&amp;E591</f>
        <v>#N/A</v>
      </c>
    </row>
    <row r="592" spans="2:6" x14ac:dyDescent="0.2">
      <c r="B592" s="44" t="e">
        <f>VLOOKUP(A592,Recon!A:B,2,FALSE)</f>
        <v>#N/A</v>
      </c>
      <c r="D592" s="107"/>
      <c r="F592" s="107" t="e">
        <f>B592&amp;E592</f>
        <v>#N/A</v>
      </c>
    </row>
    <row r="593" spans="2:6" x14ac:dyDescent="0.2">
      <c r="B593" s="44" t="e">
        <f>VLOOKUP(A593,Recon!A:B,2,FALSE)</f>
        <v>#N/A</v>
      </c>
      <c r="D593" s="107"/>
      <c r="F593" s="107" t="e">
        <f>B593&amp;E593</f>
        <v>#N/A</v>
      </c>
    </row>
    <row r="594" spans="2:6" x14ac:dyDescent="0.2">
      <c r="B594" s="44" t="e">
        <f>VLOOKUP(A594,Recon!A:B,2,FALSE)</f>
        <v>#N/A</v>
      </c>
      <c r="D594" s="107"/>
      <c r="F594" s="107" t="e">
        <f>B594&amp;E594</f>
        <v>#N/A</v>
      </c>
    </row>
    <row r="595" spans="2:6" x14ac:dyDescent="0.2">
      <c r="B595" s="44" t="e">
        <f>VLOOKUP(A595,Recon!A:B,2,FALSE)</f>
        <v>#N/A</v>
      </c>
      <c r="D595" s="107"/>
      <c r="F595" s="107" t="e">
        <f>B595&amp;E595</f>
        <v>#N/A</v>
      </c>
    </row>
    <row r="596" spans="2:6" x14ac:dyDescent="0.2">
      <c r="B596" s="44" t="e">
        <f>VLOOKUP(A596,Recon!A:B,2,FALSE)</f>
        <v>#N/A</v>
      </c>
      <c r="D596" s="107"/>
      <c r="F596" s="107" t="e">
        <f>B596&amp;E596</f>
        <v>#N/A</v>
      </c>
    </row>
    <row r="597" spans="2:6" x14ac:dyDescent="0.2">
      <c r="B597" s="44" t="e">
        <f>VLOOKUP(A597,Recon!A:B,2,FALSE)</f>
        <v>#N/A</v>
      </c>
      <c r="D597" s="107"/>
      <c r="F597" s="107" t="e">
        <f>B597&amp;E597</f>
        <v>#N/A</v>
      </c>
    </row>
    <row r="598" spans="2:6" x14ac:dyDescent="0.2">
      <c r="B598" s="44" t="e">
        <f>VLOOKUP(A598,Recon!A:B,2,FALSE)</f>
        <v>#N/A</v>
      </c>
      <c r="D598" s="107"/>
      <c r="F598" s="107" t="e">
        <f>B598&amp;E598</f>
        <v>#N/A</v>
      </c>
    </row>
    <row r="599" spans="2:6" x14ac:dyDescent="0.2">
      <c r="B599" s="44" t="e">
        <f>VLOOKUP(A599,Recon!A:B,2,FALSE)</f>
        <v>#N/A</v>
      </c>
      <c r="D599" s="107"/>
      <c r="F599" s="107" t="e">
        <f>B599&amp;E599</f>
        <v>#N/A</v>
      </c>
    </row>
    <row r="600" spans="2:6" x14ac:dyDescent="0.2">
      <c r="B600" s="44" t="e">
        <f>VLOOKUP(A600,Recon!A:B,2,FALSE)</f>
        <v>#N/A</v>
      </c>
      <c r="D600" s="107"/>
      <c r="F600" s="107" t="e">
        <f>B600&amp;E600</f>
        <v>#N/A</v>
      </c>
    </row>
    <row r="601" spans="2:6" x14ac:dyDescent="0.2">
      <c r="B601" s="44" t="e">
        <f>VLOOKUP(A601,Recon!A:B,2,FALSE)</f>
        <v>#N/A</v>
      </c>
      <c r="D601" s="107"/>
      <c r="F601" s="107" t="e">
        <f>B601&amp;E601</f>
        <v>#N/A</v>
      </c>
    </row>
    <row r="602" spans="2:6" x14ac:dyDescent="0.2">
      <c r="B602" s="44" t="e">
        <f>VLOOKUP(A602,Recon!A:B,2,FALSE)</f>
        <v>#N/A</v>
      </c>
      <c r="D602" s="107"/>
      <c r="F602" s="107" t="e">
        <f>B602&amp;E602</f>
        <v>#N/A</v>
      </c>
    </row>
    <row r="603" spans="2:6" x14ac:dyDescent="0.2">
      <c r="B603" s="44" t="e">
        <f>VLOOKUP(A603,Recon!A:B,2,FALSE)</f>
        <v>#N/A</v>
      </c>
      <c r="D603" s="107"/>
      <c r="F603" s="107" t="e">
        <f>B603&amp;E603</f>
        <v>#N/A</v>
      </c>
    </row>
    <row r="604" spans="2:6" x14ac:dyDescent="0.2">
      <c r="B604" s="44" t="e">
        <f>VLOOKUP(A604,Recon!A:B,2,FALSE)</f>
        <v>#N/A</v>
      </c>
      <c r="D604" s="107"/>
      <c r="F604" s="107" t="e">
        <f>B604&amp;E604</f>
        <v>#N/A</v>
      </c>
    </row>
    <row r="605" spans="2:6" x14ac:dyDescent="0.2">
      <c r="B605" s="44" t="e">
        <f>VLOOKUP(A605,Recon!A:B,2,FALSE)</f>
        <v>#N/A</v>
      </c>
      <c r="D605" s="107"/>
      <c r="F605" s="107" t="e">
        <f>B605&amp;E605</f>
        <v>#N/A</v>
      </c>
    </row>
    <row r="606" spans="2:6" x14ac:dyDescent="0.2">
      <c r="B606" s="44" t="e">
        <f>VLOOKUP(A606,Recon!A:B,2,FALSE)</f>
        <v>#N/A</v>
      </c>
      <c r="D606" s="107"/>
      <c r="F606" s="107" t="e">
        <f>B606&amp;E606</f>
        <v>#N/A</v>
      </c>
    </row>
    <row r="607" spans="2:6" x14ac:dyDescent="0.2">
      <c r="B607" s="44" t="e">
        <f>VLOOKUP(A607,Recon!A:B,2,FALSE)</f>
        <v>#N/A</v>
      </c>
      <c r="D607" s="107"/>
      <c r="F607" s="107" t="e">
        <f>B607&amp;E607</f>
        <v>#N/A</v>
      </c>
    </row>
    <row r="608" spans="2:6" x14ac:dyDescent="0.2">
      <c r="B608" s="44" t="e">
        <f>VLOOKUP(A608,Recon!A:B,2,FALSE)</f>
        <v>#N/A</v>
      </c>
      <c r="D608" s="107"/>
      <c r="F608" s="107" t="e">
        <f>B608&amp;E608</f>
        <v>#N/A</v>
      </c>
    </row>
    <row r="609" spans="2:6" x14ac:dyDescent="0.2">
      <c r="B609" s="44" t="e">
        <f>VLOOKUP(A609,Recon!A:B,2,FALSE)</f>
        <v>#N/A</v>
      </c>
      <c r="D609" s="107"/>
      <c r="F609" s="107" t="e">
        <f>B609&amp;E609</f>
        <v>#N/A</v>
      </c>
    </row>
    <row r="610" spans="2:6" x14ac:dyDescent="0.2">
      <c r="B610" s="44" t="e">
        <f>VLOOKUP(A610,Recon!A:B,2,FALSE)</f>
        <v>#N/A</v>
      </c>
      <c r="D610" s="107"/>
      <c r="F610" s="107" t="e">
        <f>B610&amp;E610</f>
        <v>#N/A</v>
      </c>
    </row>
    <row r="611" spans="2:6" x14ac:dyDescent="0.2">
      <c r="B611" s="44" t="e">
        <f>VLOOKUP(A611,Recon!A:B,2,FALSE)</f>
        <v>#N/A</v>
      </c>
      <c r="D611" s="107"/>
      <c r="F611" s="107" t="e">
        <f>B611&amp;E611</f>
        <v>#N/A</v>
      </c>
    </row>
    <row r="612" spans="2:6" x14ac:dyDescent="0.2">
      <c r="B612" s="44" t="e">
        <f>VLOOKUP(A612,Recon!A:B,2,FALSE)</f>
        <v>#N/A</v>
      </c>
      <c r="D612" s="107"/>
      <c r="F612" s="107" t="e">
        <f>B612&amp;E612</f>
        <v>#N/A</v>
      </c>
    </row>
    <row r="613" spans="2:6" x14ac:dyDescent="0.2">
      <c r="B613" s="44" t="e">
        <f>VLOOKUP(A613,Recon!A:B,2,FALSE)</f>
        <v>#N/A</v>
      </c>
      <c r="D613" s="107"/>
      <c r="F613" s="107" t="e">
        <f>B613&amp;E613</f>
        <v>#N/A</v>
      </c>
    </row>
    <row r="614" spans="2:6" x14ac:dyDescent="0.2">
      <c r="B614" s="44" t="e">
        <f>VLOOKUP(A614,Recon!A:B,2,FALSE)</f>
        <v>#N/A</v>
      </c>
      <c r="D614" s="107"/>
      <c r="F614" s="107" t="e">
        <f>B614&amp;E614</f>
        <v>#N/A</v>
      </c>
    </row>
    <row r="615" spans="2:6" x14ac:dyDescent="0.2">
      <c r="B615" s="44" t="e">
        <f>VLOOKUP(A615,Recon!A:B,2,FALSE)</f>
        <v>#N/A</v>
      </c>
      <c r="D615" s="107"/>
      <c r="F615" s="107" t="e">
        <f>B615&amp;E615</f>
        <v>#N/A</v>
      </c>
    </row>
    <row r="616" spans="2:6" x14ac:dyDescent="0.2">
      <c r="B616" s="44" t="e">
        <f>VLOOKUP(A616,Recon!A:B,2,FALSE)</f>
        <v>#N/A</v>
      </c>
      <c r="D616" s="107"/>
      <c r="F616" s="107" t="e">
        <f>B616&amp;E616</f>
        <v>#N/A</v>
      </c>
    </row>
    <row r="617" spans="2:6" x14ac:dyDescent="0.2">
      <c r="B617" s="44" t="e">
        <f>VLOOKUP(A617,Recon!A:B,2,FALSE)</f>
        <v>#N/A</v>
      </c>
      <c r="D617" s="107"/>
      <c r="F617" s="107" t="e">
        <f>B617&amp;E617</f>
        <v>#N/A</v>
      </c>
    </row>
    <row r="618" spans="2:6" x14ac:dyDescent="0.2">
      <c r="B618" s="44" t="e">
        <f>VLOOKUP(A618,Recon!A:B,2,FALSE)</f>
        <v>#N/A</v>
      </c>
      <c r="D618" s="107"/>
      <c r="F618" s="107" t="e">
        <f>B618&amp;E618</f>
        <v>#N/A</v>
      </c>
    </row>
    <row r="619" spans="2:6" x14ac:dyDescent="0.2">
      <c r="B619" s="44" t="e">
        <f>VLOOKUP(A619,Recon!A:B,2,FALSE)</f>
        <v>#N/A</v>
      </c>
      <c r="D619" s="107"/>
      <c r="F619" s="107" t="e">
        <f>B619&amp;E619</f>
        <v>#N/A</v>
      </c>
    </row>
    <row r="620" spans="2:6" x14ac:dyDescent="0.2">
      <c r="B620" s="44" t="e">
        <f>VLOOKUP(A620,Recon!A:B,2,FALSE)</f>
        <v>#N/A</v>
      </c>
      <c r="D620" s="107"/>
      <c r="F620" s="107" t="e">
        <f>B620&amp;E620</f>
        <v>#N/A</v>
      </c>
    </row>
    <row r="621" spans="2:6" x14ac:dyDescent="0.2">
      <c r="B621" s="44" t="e">
        <f>VLOOKUP(A621,Recon!A:B,2,FALSE)</f>
        <v>#N/A</v>
      </c>
      <c r="D621" s="107"/>
      <c r="F621" s="107" t="e">
        <f>B621&amp;E621</f>
        <v>#N/A</v>
      </c>
    </row>
    <row r="622" spans="2:6" x14ac:dyDescent="0.2">
      <c r="B622" s="44" t="e">
        <f>VLOOKUP(A622,Recon!A:B,2,FALSE)</f>
        <v>#N/A</v>
      </c>
      <c r="D622" s="107"/>
      <c r="F622" s="107" t="e">
        <f>B622&amp;E622</f>
        <v>#N/A</v>
      </c>
    </row>
    <row r="623" spans="2:6" x14ac:dyDescent="0.2">
      <c r="B623" s="44" t="e">
        <f>VLOOKUP(A623,Recon!A:B,2,FALSE)</f>
        <v>#N/A</v>
      </c>
      <c r="D623" s="107"/>
      <c r="F623" s="107" t="e">
        <f>B623&amp;E623</f>
        <v>#N/A</v>
      </c>
    </row>
    <row r="624" spans="2:6" x14ac:dyDescent="0.2">
      <c r="B624" s="44" t="e">
        <f>VLOOKUP(A624,Recon!A:B,2,FALSE)</f>
        <v>#N/A</v>
      </c>
      <c r="D624" s="107"/>
      <c r="F624" s="107" t="e">
        <f>B624&amp;E624</f>
        <v>#N/A</v>
      </c>
    </row>
    <row r="625" spans="2:6" x14ac:dyDescent="0.2">
      <c r="B625" s="44" t="e">
        <f>VLOOKUP(A625,Recon!A:B,2,FALSE)</f>
        <v>#N/A</v>
      </c>
      <c r="D625" s="107"/>
      <c r="F625" s="107" t="e">
        <f>B625&amp;E625</f>
        <v>#N/A</v>
      </c>
    </row>
    <row r="626" spans="2:6" x14ac:dyDescent="0.2">
      <c r="B626" s="44" t="e">
        <f>VLOOKUP(A626,Recon!A:B,2,FALSE)</f>
        <v>#N/A</v>
      </c>
      <c r="D626" s="107"/>
      <c r="F626" s="107" t="e">
        <f>B626&amp;E626</f>
        <v>#N/A</v>
      </c>
    </row>
    <row r="627" spans="2:6" x14ac:dyDescent="0.2">
      <c r="B627" s="44" t="e">
        <f>VLOOKUP(A627,Recon!A:B,2,FALSE)</f>
        <v>#N/A</v>
      </c>
      <c r="D627" s="107"/>
      <c r="F627" s="107" t="e">
        <f>B627&amp;E627</f>
        <v>#N/A</v>
      </c>
    </row>
    <row r="628" spans="2:6" x14ac:dyDescent="0.2">
      <c r="B628" s="44" t="e">
        <f>VLOOKUP(A628,Recon!A:B,2,FALSE)</f>
        <v>#N/A</v>
      </c>
      <c r="D628" s="107"/>
      <c r="F628" s="107" t="e">
        <f>B628&amp;E628</f>
        <v>#N/A</v>
      </c>
    </row>
    <row r="629" spans="2:6" x14ac:dyDescent="0.2">
      <c r="B629" s="44" t="e">
        <f>VLOOKUP(A629,Recon!A:B,2,FALSE)</f>
        <v>#N/A</v>
      </c>
      <c r="D629" s="107"/>
      <c r="F629" s="107" t="e">
        <f>B629&amp;E629</f>
        <v>#N/A</v>
      </c>
    </row>
    <row r="630" spans="2:6" x14ac:dyDescent="0.2">
      <c r="B630" s="44" t="e">
        <f>VLOOKUP(A630,Recon!A:B,2,FALSE)</f>
        <v>#N/A</v>
      </c>
      <c r="D630" s="107"/>
      <c r="F630" s="107" t="e">
        <f>B630&amp;E630</f>
        <v>#N/A</v>
      </c>
    </row>
    <row r="631" spans="2:6" x14ac:dyDescent="0.2">
      <c r="B631" s="44" t="e">
        <f>VLOOKUP(A631,Recon!A:B,2,FALSE)</f>
        <v>#N/A</v>
      </c>
      <c r="D631" s="107"/>
      <c r="F631" s="107" t="e">
        <f>B631&amp;E631</f>
        <v>#N/A</v>
      </c>
    </row>
    <row r="632" spans="2:6" x14ac:dyDescent="0.2">
      <c r="B632" s="44" t="e">
        <f>VLOOKUP(A632,Recon!A:B,2,FALSE)</f>
        <v>#N/A</v>
      </c>
      <c r="D632" s="107"/>
      <c r="F632" s="107" t="e">
        <f>B632&amp;E632</f>
        <v>#N/A</v>
      </c>
    </row>
    <row r="633" spans="2:6" x14ac:dyDescent="0.2">
      <c r="B633" s="44" t="e">
        <f>VLOOKUP(A633,Recon!A:B,2,FALSE)</f>
        <v>#N/A</v>
      </c>
      <c r="D633" s="107"/>
      <c r="F633" s="107" t="e">
        <f>B633&amp;E633</f>
        <v>#N/A</v>
      </c>
    </row>
    <row r="634" spans="2:6" x14ac:dyDescent="0.2">
      <c r="B634" s="44" t="e">
        <f>VLOOKUP(A634,Recon!A:B,2,FALSE)</f>
        <v>#N/A</v>
      </c>
      <c r="D634" s="107"/>
      <c r="F634" s="107" t="e">
        <f>B634&amp;E634</f>
        <v>#N/A</v>
      </c>
    </row>
    <row r="635" spans="2:6" x14ac:dyDescent="0.2">
      <c r="B635" s="44" t="e">
        <f>VLOOKUP(A635,Recon!A:B,2,FALSE)</f>
        <v>#N/A</v>
      </c>
      <c r="D635" s="107"/>
      <c r="F635" s="107" t="e">
        <f>B635&amp;E635</f>
        <v>#N/A</v>
      </c>
    </row>
    <row r="636" spans="2:6" x14ac:dyDescent="0.2">
      <c r="B636" s="44" t="e">
        <f>VLOOKUP(A636,Recon!A:B,2,FALSE)</f>
        <v>#N/A</v>
      </c>
      <c r="D636" s="107"/>
      <c r="F636" s="107" t="e">
        <f>B636&amp;E636</f>
        <v>#N/A</v>
      </c>
    </row>
    <row r="637" spans="2:6" x14ac:dyDescent="0.2">
      <c r="B637" s="44" t="e">
        <f>VLOOKUP(A637,Recon!A:B,2,FALSE)</f>
        <v>#N/A</v>
      </c>
      <c r="D637" s="107"/>
      <c r="F637" s="107" t="e">
        <f>B637&amp;E637</f>
        <v>#N/A</v>
      </c>
    </row>
    <row r="638" spans="2:6" x14ac:dyDescent="0.2">
      <c r="B638" s="44" t="e">
        <f>VLOOKUP(A638,Recon!A:B,2,FALSE)</f>
        <v>#N/A</v>
      </c>
      <c r="D638" s="107"/>
      <c r="F638" s="107" t="e">
        <f>B638&amp;E638</f>
        <v>#N/A</v>
      </c>
    </row>
    <row r="639" spans="2:6" x14ac:dyDescent="0.2">
      <c r="B639" s="44" t="e">
        <f>VLOOKUP(A639,Recon!A:B,2,FALSE)</f>
        <v>#N/A</v>
      </c>
      <c r="D639" s="107"/>
      <c r="F639" s="107" t="e">
        <f>B639&amp;E639</f>
        <v>#N/A</v>
      </c>
    </row>
    <row r="640" spans="2:6" x14ac:dyDescent="0.2">
      <c r="B640" s="44" t="e">
        <f>VLOOKUP(A640,Recon!A:B,2,FALSE)</f>
        <v>#N/A</v>
      </c>
      <c r="D640" s="107"/>
      <c r="F640" s="107" t="e">
        <f>B640&amp;E640</f>
        <v>#N/A</v>
      </c>
    </row>
    <row r="641" spans="2:6" x14ac:dyDescent="0.2">
      <c r="B641" s="44" t="e">
        <f>VLOOKUP(A641,Recon!A:B,2,FALSE)</f>
        <v>#N/A</v>
      </c>
      <c r="D641" s="107"/>
      <c r="F641" s="107" t="e">
        <f>B641&amp;E641</f>
        <v>#N/A</v>
      </c>
    </row>
    <row r="642" spans="2:6" x14ac:dyDescent="0.2">
      <c r="B642" s="44" t="e">
        <f>VLOOKUP(A642,Recon!A:B,2,FALSE)</f>
        <v>#N/A</v>
      </c>
      <c r="D642" s="107"/>
      <c r="F642" s="107" t="e">
        <f>B642&amp;E642</f>
        <v>#N/A</v>
      </c>
    </row>
    <row r="643" spans="2:6" x14ac:dyDescent="0.2">
      <c r="B643" s="44" t="e">
        <f>VLOOKUP(A643,Recon!A:B,2,FALSE)</f>
        <v>#N/A</v>
      </c>
      <c r="D643" s="107"/>
      <c r="F643" s="107" t="e">
        <f>B643&amp;E643</f>
        <v>#N/A</v>
      </c>
    </row>
    <row r="644" spans="2:6" x14ac:dyDescent="0.2">
      <c r="B644" s="44" t="e">
        <f>VLOOKUP(A644,Recon!A:B,2,FALSE)</f>
        <v>#N/A</v>
      </c>
      <c r="D644" s="107"/>
      <c r="F644" s="107" t="e">
        <f>B644&amp;E644</f>
        <v>#N/A</v>
      </c>
    </row>
    <row r="645" spans="2:6" x14ac:dyDescent="0.2">
      <c r="B645" s="44" t="e">
        <f>VLOOKUP(A645,Recon!A:B,2,FALSE)</f>
        <v>#N/A</v>
      </c>
      <c r="D645" s="107"/>
      <c r="F645" s="107" t="e">
        <f>B645&amp;E645</f>
        <v>#N/A</v>
      </c>
    </row>
    <row r="646" spans="2:6" x14ac:dyDescent="0.2">
      <c r="B646" s="44" t="e">
        <f>VLOOKUP(A646,Recon!A:B,2,FALSE)</f>
        <v>#N/A</v>
      </c>
      <c r="D646" s="107"/>
      <c r="F646" s="107" t="e">
        <f>B646&amp;E646</f>
        <v>#N/A</v>
      </c>
    </row>
    <row r="647" spans="2:6" x14ac:dyDescent="0.2">
      <c r="B647" s="44" t="e">
        <f>VLOOKUP(A647,Recon!A:B,2,FALSE)</f>
        <v>#N/A</v>
      </c>
      <c r="D647" s="107"/>
      <c r="F647" s="107" t="e">
        <f>B647&amp;E647</f>
        <v>#N/A</v>
      </c>
    </row>
    <row r="648" spans="2:6" x14ac:dyDescent="0.2">
      <c r="B648" s="44" t="e">
        <f>VLOOKUP(A648,Recon!A:B,2,FALSE)</f>
        <v>#N/A</v>
      </c>
      <c r="D648" s="107"/>
      <c r="F648" s="107" t="e">
        <f>B648&amp;E648</f>
        <v>#N/A</v>
      </c>
    </row>
    <row r="649" spans="2:6" x14ac:dyDescent="0.2">
      <c r="B649" s="44" t="e">
        <f>VLOOKUP(A649,Recon!A:B,2,FALSE)</f>
        <v>#N/A</v>
      </c>
      <c r="D649" s="107"/>
      <c r="F649" s="107" t="e">
        <f>B649&amp;E649</f>
        <v>#N/A</v>
      </c>
    </row>
    <row r="650" spans="2:6" x14ac:dyDescent="0.2">
      <c r="B650" s="44" t="e">
        <f>VLOOKUP(A650,Recon!A:B,2,FALSE)</f>
        <v>#N/A</v>
      </c>
      <c r="D650" s="107"/>
      <c r="F650" s="107" t="e">
        <f>B650&amp;E650</f>
        <v>#N/A</v>
      </c>
    </row>
    <row r="651" spans="2:6" x14ac:dyDescent="0.2">
      <c r="B651" s="44" t="e">
        <f>VLOOKUP(A651,Recon!A:B,2,FALSE)</f>
        <v>#N/A</v>
      </c>
      <c r="D651" s="107"/>
      <c r="F651" s="107" t="e">
        <f>B651&amp;E651</f>
        <v>#N/A</v>
      </c>
    </row>
    <row r="652" spans="2:6" x14ac:dyDescent="0.2">
      <c r="B652" s="44" t="e">
        <f>VLOOKUP(A652,Recon!A:B,2,FALSE)</f>
        <v>#N/A</v>
      </c>
      <c r="D652" s="107"/>
      <c r="F652" s="107" t="e">
        <f>B652&amp;E652</f>
        <v>#N/A</v>
      </c>
    </row>
    <row r="653" spans="2:6" x14ac:dyDescent="0.2">
      <c r="B653" s="44" t="e">
        <f>VLOOKUP(A653,Recon!A:B,2,FALSE)</f>
        <v>#N/A</v>
      </c>
      <c r="D653" s="107"/>
      <c r="F653" s="107" t="e">
        <f>B653&amp;E653</f>
        <v>#N/A</v>
      </c>
    </row>
    <row r="654" spans="2:6" x14ac:dyDescent="0.2">
      <c r="B654" s="44" t="e">
        <f>VLOOKUP(A654,Recon!A:B,2,FALSE)</f>
        <v>#N/A</v>
      </c>
      <c r="D654" s="107"/>
      <c r="F654" s="107" t="e">
        <f>B654&amp;E654</f>
        <v>#N/A</v>
      </c>
    </row>
    <row r="655" spans="2:6" x14ac:dyDescent="0.2">
      <c r="B655" s="44" t="e">
        <f>VLOOKUP(A655,Recon!A:B,2,FALSE)</f>
        <v>#N/A</v>
      </c>
      <c r="D655" s="107"/>
      <c r="F655" s="107" t="e">
        <f>B655&amp;E655</f>
        <v>#N/A</v>
      </c>
    </row>
    <row r="656" spans="2:6" x14ac:dyDescent="0.2">
      <c r="B656" s="44" t="e">
        <f>VLOOKUP(A656,Recon!A:B,2,FALSE)</f>
        <v>#N/A</v>
      </c>
      <c r="D656" s="107"/>
      <c r="F656" s="107" t="e">
        <f>B656&amp;E656</f>
        <v>#N/A</v>
      </c>
    </row>
    <row r="657" spans="2:6" x14ac:dyDescent="0.2">
      <c r="B657" s="44" t="e">
        <f>VLOOKUP(A657,Recon!A:B,2,FALSE)</f>
        <v>#N/A</v>
      </c>
      <c r="D657" s="107"/>
      <c r="F657" s="107" t="e">
        <f>B657&amp;E657</f>
        <v>#N/A</v>
      </c>
    </row>
    <row r="658" spans="2:6" x14ac:dyDescent="0.2">
      <c r="B658" s="44" t="e">
        <f>VLOOKUP(A658,Recon!A:B,2,FALSE)</f>
        <v>#N/A</v>
      </c>
      <c r="D658" s="107"/>
      <c r="F658" s="107" t="e">
        <f>B658&amp;E658</f>
        <v>#N/A</v>
      </c>
    </row>
    <row r="659" spans="2:6" x14ac:dyDescent="0.2">
      <c r="B659" s="44" t="e">
        <f>VLOOKUP(A659,Recon!A:B,2,FALSE)</f>
        <v>#N/A</v>
      </c>
      <c r="D659" s="107"/>
      <c r="F659" s="107" t="e">
        <f>B659&amp;E659</f>
        <v>#N/A</v>
      </c>
    </row>
    <row r="660" spans="2:6" x14ac:dyDescent="0.2">
      <c r="B660" s="44" t="e">
        <f>VLOOKUP(A660,Recon!A:B,2,FALSE)</f>
        <v>#N/A</v>
      </c>
      <c r="D660" s="107"/>
      <c r="F660" s="107" t="e">
        <f>B660&amp;E660</f>
        <v>#N/A</v>
      </c>
    </row>
    <row r="661" spans="2:6" x14ac:dyDescent="0.2">
      <c r="B661" s="44" t="e">
        <f>VLOOKUP(A661,Recon!A:B,2,FALSE)</f>
        <v>#N/A</v>
      </c>
      <c r="D661" s="107"/>
      <c r="F661" s="107" t="e">
        <f>B661&amp;E661</f>
        <v>#N/A</v>
      </c>
    </row>
    <row r="662" spans="2:6" x14ac:dyDescent="0.2">
      <c r="B662" s="44" t="e">
        <f>VLOOKUP(A662,Recon!A:B,2,FALSE)</f>
        <v>#N/A</v>
      </c>
      <c r="D662" s="107"/>
      <c r="F662" s="107" t="e">
        <f>B662&amp;E662</f>
        <v>#N/A</v>
      </c>
    </row>
    <row r="663" spans="2:6" x14ac:dyDescent="0.2">
      <c r="B663" s="44" t="e">
        <f>VLOOKUP(A663,Recon!A:B,2,FALSE)</f>
        <v>#N/A</v>
      </c>
      <c r="D663" s="107"/>
      <c r="F663" s="107" t="e">
        <f>B663&amp;E663</f>
        <v>#N/A</v>
      </c>
    </row>
    <row r="664" spans="2:6" x14ac:dyDescent="0.2">
      <c r="B664" s="44" t="e">
        <f>VLOOKUP(A664,Recon!A:B,2,FALSE)</f>
        <v>#N/A</v>
      </c>
      <c r="D664" s="107"/>
      <c r="F664" s="107" t="e">
        <f>B664&amp;E664</f>
        <v>#N/A</v>
      </c>
    </row>
    <row r="665" spans="2:6" x14ac:dyDescent="0.2">
      <c r="B665" s="44" t="e">
        <f>VLOOKUP(A665,Recon!A:B,2,FALSE)</f>
        <v>#N/A</v>
      </c>
      <c r="D665" s="107"/>
      <c r="F665" s="107" t="e">
        <f>B665&amp;E665</f>
        <v>#N/A</v>
      </c>
    </row>
    <row r="666" spans="2:6" x14ac:dyDescent="0.2">
      <c r="B666" s="44" t="e">
        <f>VLOOKUP(A666,Recon!A:B,2,FALSE)</f>
        <v>#N/A</v>
      </c>
      <c r="D666" s="107"/>
      <c r="F666" s="107" t="e">
        <f>B666&amp;E666</f>
        <v>#N/A</v>
      </c>
    </row>
    <row r="667" spans="2:6" x14ac:dyDescent="0.2">
      <c r="B667" s="44" t="e">
        <f>VLOOKUP(A667,Recon!A:B,2,FALSE)</f>
        <v>#N/A</v>
      </c>
      <c r="D667" s="107"/>
      <c r="F667" s="107" t="e">
        <f>B667&amp;E667</f>
        <v>#N/A</v>
      </c>
    </row>
    <row r="668" spans="2:6" x14ac:dyDescent="0.2">
      <c r="B668" s="44" t="e">
        <f>VLOOKUP(A668,Recon!A:B,2,FALSE)</f>
        <v>#N/A</v>
      </c>
      <c r="D668" s="107"/>
      <c r="F668" s="107" t="e">
        <f>B668&amp;E668</f>
        <v>#N/A</v>
      </c>
    </row>
    <row r="669" spans="2:6" x14ac:dyDescent="0.2">
      <c r="B669" s="44" t="e">
        <f>VLOOKUP(A669,Recon!A:B,2,FALSE)</f>
        <v>#N/A</v>
      </c>
      <c r="D669" s="107"/>
      <c r="F669" s="107" t="e">
        <f>B669&amp;E669</f>
        <v>#N/A</v>
      </c>
    </row>
    <row r="670" spans="2:6" x14ac:dyDescent="0.2">
      <c r="B670" s="44" t="e">
        <f>VLOOKUP(A670,Recon!A:B,2,FALSE)</f>
        <v>#N/A</v>
      </c>
      <c r="D670" s="107"/>
      <c r="F670" s="107" t="e">
        <f>B670&amp;E670</f>
        <v>#N/A</v>
      </c>
    </row>
    <row r="671" spans="2:6" x14ac:dyDescent="0.2">
      <c r="B671" s="44" t="e">
        <f>VLOOKUP(A671,Recon!A:B,2,FALSE)</f>
        <v>#N/A</v>
      </c>
      <c r="D671" s="107"/>
      <c r="F671" s="107" t="e">
        <f>B671&amp;E671</f>
        <v>#N/A</v>
      </c>
    </row>
    <row r="672" spans="2:6" x14ac:dyDescent="0.2">
      <c r="B672" s="44" t="e">
        <f>VLOOKUP(A672,Recon!A:B,2,FALSE)</f>
        <v>#N/A</v>
      </c>
      <c r="D672" s="107"/>
      <c r="F672" s="107" t="e">
        <f>B672&amp;E672</f>
        <v>#N/A</v>
      </c>
    </row>
    <row r="673" spans="2:6" x14ac:dyDescent="0.2">
      <c r="B673" s="44" t="e">
        <f>VLOOKUP(A673,Recon!A:B,2,FALSE)</f>
        <v>#N/A</v>
      </c>
      <c r="D673" s="107"/>
      <c r="F673" s="107" t="e">
        <f>B673&amp;E673</f>
        <v>#N/A</v>
      </c>
    </row>
    <row r="674" spans="2:6" x14ac:dyDescent="0.2">
      <c r="B674" s="44" t="e">
        <f>VLOOKUP(A674,Recon!A:B,2,FALSE)</f>
        <v>#N/A</v>
      </c>
      <c r="D674" s="107"/>
      <c r="F674" s="107" t="e">
        <f>B674&amp;E674</f>
        <v>#N/A</v>
      </c>
    </row>
    <row r="675" spans="2:6" x14ac:dyDescent="0.2">
      <c r="B675" s="44" t="e">
        <f>VLOOKUP(A675,Recon!A:B,2,FALSE)</f>
        <v>#N/A</v>
      </c>
      <c r="D675" s="107"/>
      <c r="F675" s="107" t="e">
        <f>B675&amp;E675</f>
        <v>#N/A</v>
      </c>
    </row>
    <row r="676" spans="2:6" x14ac:dyDescent="0.2">
      <c r="B676" s="44" t="e">
        <f>VLOOKUP(A676,Recon!A:B,2,FALSE)</f>
        <v>#N/A</v>
      </c>
      <c r="D676" s="107"/>
      <c r="F676" s="107" t="e">
        <f>B676&amp;E676</f>
        <v>#N/A</v>
      </c>
    </row>
    <row r="677" spans="2:6" x14ac:dyDescent="0.2">
      <c r="B677" s="44" t="e">
        <f>VLOOKUP(A677,Recon!A:B,2,FALSE)</f>
        <v>#N/A</v>
      </c>
      <c r="D677" s="107"/>
      <c r="F677" s="107" t="e">
        <f>B677&amp;E677</f>
        <v>#N/A</v>
      </c>
    </row>
    <row r="678" spans="2:6" x14ac:dyDescent="0.2">
      <c r="B678" s="44" t="e">
        <f>VLOOKUP(A678,Recon!A:B,2,FALSE)</f>
        <v>#N/A</v>
      </c>
      <c r="D678" s="107"/>
      <c r="F678" s="107" t="e">
        <f>B678&amp;E678</f>
        <v>#N/A</v>
      </c>
    </row>
    <row r="679" spans="2:6" x14ac:dyDescent="0.2">
      <c r="B679" s="44" t="e">
        <f>VLOOKUP(A679,Recon!A:B,2,FALSE)</f>
        <v>#N/A</v>
      </c>
      <c r="D679" s="107"/>
      <c r="F679" s="107" t="e">
        <f>B679&amp;E679</f>
        <v>#N/A</v>
      </c>
    </row>
    <row r="680" spans="2:6" x14ac:dyDescent="0.2">
      <c r="B680" s="44" t="e">
        <f>VLOOKUP(A680,Recon!A:B,2,FALSE)</f>
        <v>#N/A</v>
      </c>
      <c r="D680" s="107"/>
      <c r="F680" s="107" t="e">
        <f>B680&amp;E680</f>
        <v>#N/A</v>
      </c>
    </row>
    <row r="681" spans="2:6" x14ac:dyDescent="0.2">
      <c r="B681" s="44" t="e">
        <f>VLOOKUP(A681,Recon!A:B,2,FALSE)</f>
        <v>#N/A</v>
      </c>
      <c r="D681" s="107"/>
      <c r="F681" s="107" t="e">
        <f>B681&amp;E681</f>
        <v>#N/A</v>
      </c>
    </row>
    <row r="682" spans="2:6" x14ac:dyDescent="0.2">
      <c r="B682" s="44" t="e">
        <f>VLOOKUP(A682,Recon!A:B,2,FALSE)</f>
        <v>#N/A</v>
      </c>
      <c r="D682" s="107"/>
      <c r="F682" s="107" t="e">
        <f>B682&amp;E682</f>
        <v>#N/A</v>
      </c>
    </row>
    <row r="683" spans="2:6" x14ac:dyDescent="0.2">
      <c r="B683" s="44" t="e">
        <f>VLOOKUP(A683,Recon!A:B,2,FALSE)</f>
        <v>#N/A</v>
      </c>
      <c r="D683" s="107"/>
      <c r="F683" s="107" t="e">
        <f>B683&amp;E683</f>
        <v>#N/A</v>
      </c>
    </row>
    <row r="684" spans="2:6" x14ac:dyDescent="0.2">
      <c r="B684" s="44" t="e">
        <f>VLOOKUP(A684,Recon!A:B,2,FALSE)</f>
        <v>#N/A</v>
      </c>
      <c r="D684" s="107"/>
      <c r="F684" s="107" t="e">
        <f>B684&amp;E684</f>
        <v>#N/A</v>
      </c>
    </row>
    <row r="685" spans="2:6" x14ac:dyDescent="0.2">
      <c r="B685" s="44" t="e">
        <f>VLOOKUP(A685,Recon!A:B,2,FALSE)</f>
        <v>#N/A</v>
      </c>
      <c r="D685" s="107"/>
      <c r="F685" s="107" t="e">
        <f>B685&amp;E685</f>
        <v>#N/A</v>
      </c>
    </row>
    <row r="686" spans="2:6" x14ac:dyDescent="0.2">
      <c r="B686" s="44" t="e">
        <f>VLOOKUP(A686,Recon!A:B,2,FALSE)</f>
        <v>#N/A</v>
      </c>
      <c r="D686" s="107"/>
      <c r="F686" s="107" t="e">
        <f>B686&amp;E686</f>
        <v>#N/A</v>
      </c>
    </row>
    <row r="687" spans="2:6" x14ac:dyDescent="0.2">
      <c r="B687" s="44" t="e">
        <f>VLOOKUP(A687,Recon!A:B,2,FALSE)</f>
        <v>#N/A</v>
      </c>
      <c r="D687" s="107"/>
      <c r="F687" s="107" t="e">
        <f>B687&amp;E687</f>
        <v>#N/A</v>
      </c>
    </row>
    <row r="688" spans="2:6" x14ac:dyDescent="0.2">
      <c r="B688" s="44" t="e">
        <f>VLOOKUP(A688,Recon!A:B,2,FALSE)</f>
        <v>#N/A</v>
      </c>
      <c r="D688" s="107"/>
      <c r="F688" s="107" t="e">
        <f>B688&amp;E688</f>
        <v>#N/A</v>
      </c>
    </row>
    <row r="689" spans="2:6" x14ac:dyDescent="0.2">
      <c r="B689" s="44" t="e">
        <f>VLOOKUP(A689,Recon!A:B,2,FALSE)</f>
        <v>#N/A</v>
      </c>
      <c r="D689" s="107"/>
      <c r="F689" s="107" t="e">
        <f>B689&amp;E689</f>
        <v>#N/A</v>
      </c>
    </row>
    <row r="690" spans="2:6" x14ac:dyDescent="0.2">
      <c r="B690" s="44" t="e">
        <f>VLOOKUP(A690,Recon!A:B,2,FALSE)</f>
        <v>#N/A</v>
      </c>
      <c r="D690" s="107"/>
      <c r="F690" s="107" t="e">
        <f>B690&amp;E690</f>
        <v>#N/A</v>
      </c>
    </row>
    <row r="691" spans="2:6" x14ac:dyDescent="0.2">
      <c r="B691" s="44" t="e">
        <f>VLOOKUP(A691,Recon!A:B,2,FALSE)</f>
        <v>#N/A</v>
      </c>
      <c r="D691" s="107"/>
      <c r="F691" s="107" t="e">
        <f>B691&amp;E691</f>
        <v>#N/A</v>
      </c>
    </row>
    <row r="692" spans="2:6" x14ac:dyDescent="0.2">
      <c r="B692" s="44" t="e">
        <f>VLOOKUP(A692,Recon!A:B,2,FALSE)</f>
        <v>#N/A</v>
      </c>
      <c r="D692" s="107"/>
      <c r="F692" s="107" t="e">
        <f>B692&amp;E692</f>
        <v>#N/A</v>
      </c>
    </row>
    <row r="693" spans="2:6" x14ac:dyDescent="0.2">
      <c r="B693" s="44" t="e">
        <f>VLOOKUP(A693,Recon!A:B,2,FALSE)</f>
        <v>#N/A</v>
      </c>
      <c r="D693" s="107"/>
      <c r="F693" s="107" t="e">
        <f>B693&amp;E693</f>
        <v>#N/A</v>
      </c>
    </row>
    <row r="694" spans="2:6" x14ac:dyDescent="0.2">
      <c r="B694" s="44" t="e">
        <f>VLOOKUP(A694,Recon!A:B,2,FALSE)</f>
        <v>#N/A</v>
      </c>
      <c r="D694" s="107"/>
      <c r="F694" s="107" t="e">
        <f>B694&amp;E694</f>
        <v>#N/A</v>
      </c>
    </row>
    <row r="695" spans="2:6" x14ac:dyDescent="0.2">
      <c r="B695" s="44" t="e">
        <f>VLOOKUP(A695,Recon!A:B,2,FALSE)</f>
        <v>#N/A</v>
      </c>
      <c r="D695" s="107"/>
      <c r="F695" s="107" t="e">
        <f>B695&amp;E695</f>
        <v>#N/A</v>
      </c>
    </row>
    <row r="696" spans="2:6" x14ac:dyDescent="0.2">
      <c r="B696" s="44" t="e">
        <f>VLOOKUP(A696,Recon!A:B,2,FALSE)</f>
        <v>#N/A</v>
      </c>
      <c r="D696" s="107"/>
      <c r="F696" s="107" t="e">
        <f>B696&amp;E696</f>
        <v>#N/A</v>
      </c>
    </row>
    <row r="697" spans="2:6" x14ac:dyDescent="0.2">
      <c r="B697" s="44" t="e">
        <f>VLOOKUP(A697,Recon!A:B,2,FALSE)</f>
        <v>#N/A</v>
      </c>
      <c r="D697" s="107"/>
      <c r="F697" s="107" t="e">
        <f>B697&amp;E697</f>
        <v>#N/A</v>
      </c>
    </row>
    <row r="698" spans="2:6" x14ac:dyDescent="0.2">
      <c r="B698" s="44" t="e">
        <f>VLOOKUP(A698,Recon!A:B,2,FALSE)</f>
        <v>#N/A</v>
      </c>
      <c r="D698" s="107"/>
      <c r="F698" s="107" t="e">
        <f>B698&amp;E698</f>
        <v>#N/A</v>
      </c>
    </row>
    <row r="699" spans="2:6" x14ac:dyDescent="0.2"/>
    <row r="700" spans="2:6" x14ac:dyDescent="0.2"/>
    <row r="701" spans="2:6" x14ac:dyDescent="0.2"/>
  </sheetData>
  <autoFilter ref="A1:H698" xr:uid="{00000000-0009-0000-0000-000007000000}">
    <sortState xmlns:xlrd2="http://schemas.microsoft.com/office/spreadsheetml/2017/richdata2" ref="A2:H698">
      <sortCondition ref="D1:D698"/>
    </sortState>
  </autoFilter>
  <phoneticPr fontId="46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9"/>
  <sheetViews>
    <sheetView zoomScaleNormal="100" workbookViewId="0">
      <pane ySplit="1" topLeftCell="A2" activePane="bottomLeft" state="frozen"/>
      <selection pane="bottomLeft" activeCell="E2" sqref="E2:G69"/>
    </sheetView>
  </sheetViews>
  <sheetFormatPr defaultColWidth="26.140625" defaultRowHeight="15" x14ac:dyDescent="0.25"/>
  <cols>
    <col min="1" max="1" width="7.7109375" style="2" bestFit="1" customWidth="1"/>
    <col min="2" max="2" width="22.85546875" style="2" bestFit="1" customWidth="1"/>
    <col min="3" max="3" width="13.85546875" style="2" bestFit="1" customWidth="1"/>
    <col min="4" max="4" width="27.140625" style="2" bestFit="1" customWidth="1"/>
    <col min="5" max="5" width="14.5703125" style="2" bestFit="1" customWidth="1"/>
    <col min="6" max="6" width="14.28515625" style="2" bestFit="1" customWidth="1"/>
    <col min="7" max="7" width="22.5703125" style="2" bestFit="1" customWidth="1"/>
    <col min="8" max="8" width="18" style="2" bestFit="1" customWidth="1"/>
    <col min="9" max="9" width="11.42578125" style="2" bestFit="1" customWidth="1"/>
    <col min="10" max="16384" width="26.140625" style="2"/>
  </cols>
  <sheetData>
    <row r="1" spans="1:9" x14ac:dyDescent="0.25">
      <c r="A1" s="179" t="s">
        <v>3326</v>
      </c>
      <c r="B1" s="179" t="s">
        <v>3345</v>
      </c>
      <c r="C1" s="179" t="s">
        <v>3344</v>
      </c>
      <c r="D1" s="179" t="s">
        <v>3347</v>
      </c>
      <c r="E1" s="179" t="s">
        <v>183</v>
      </c>
      <c r="F1" s="179" t="s">
        <v>3346</v>
      </c>
      <c r="G1" s="179" t="s">
        <v>3327</v>
      </c>
      <c r="H1" s="178" t="s">
        <v>3348</v>
      </c>
      <c r="I1" s="178" t="s">
        <v>3349</v>
      </c>
    </row>
    <row r="2" spans="1:9" x14ac:dyDescent="0.25">
      <c r="A2" s="252" t="s">
        <v>3481</v>
      </c>
      <c r="B2" s="252" t="s">
        <v>3482</v>
      </c>
      <c r="C2" s="252" t="s">
        <v>66</v>
      </c>
      <c r="D2" s="252" t="s">
        <v>3543</v>
      </c>
      <c r="E2" s="253">
        <v>1555187</v>
      </c>
      <c r="F2" s="253">
        <v>1555187</v>
      </c>
      <c r="G2" s="253">
        <v>0</v>
      </c>
      <c r="H2" s="180">
        <v>0</v>
      </c>
      <c r="I2" s="180">
        <v>0</v>
      </c>
    </row>
    <row r="3" spans="1:9" x14ac:dyDescent="0.25">
      <c r="A3" s="252" t="s">
        <v>3481</v>
      </c>
      <c r="B3" s="252" t="s">
        <v>3482</v>
      </c>
      <c r="C3" s="252" t="s">
        <v>68</v>
      </c>
      <c r="D3" s="252" t="s">
        <v>3544</v>
      </c>
      <c r="E3" s="253">
        <v>6886744</v>
      </c>
      <c r="F3" s="253">
        <v>6886744</v>
      </c>
      <c r="G3" s="253">
        <v>0</v>
      </c>
      <c r="H3" s="180">
        <v>0</v>
      </c>
      <c r="I3" s="180">
        <v>0</v>
      </c>
    </row>
    <row r="4" spans="1:9" x14ac:dyDescent="0.25">
      <c r="A4" s="252" t="s">
        <v>3481</v>
      </c>
      <c r="B4" s="252" t="s">
        <v>3482</v>
      </c>
      <c r="C4" s="252" t="s">
        <v>70</v>
      </c>
      <c r="D4" s="252" t="s">
        <v>3545</v>
      </c>
      <c r="E4" s="253">
        <v>1404809</v>
      </c>
      <c r="F4" s="253">
        <v>1404809</v>
      </c>
      <c r="G4" s="253">
        <v>0</v>
      </c>
      <c r="H4" s="180">
        <v>0</v>
      </c>
      <c r="I4" s="180">
        <v>0</v>
      </c>
    </row>
    <row r="5" spans="1:9" ht="30" x14ac:dyDescent="0.25">
      <c r="A5" s="252" t="s">
        <v>3481</v>
      </c>
      <c r="B5" s="252" t="s">
        <v>3482</v>
      </c>
      <c r="C5" s="252" t="s">
        <v>72</v>
      </c>
      <c r="D5" s="252" t="s">
        <v>3546</v>
      </c>
      <c r="E5" s="253">
        <v>2794348</v>
      </c>
      <c r="F5" s="253">
        <v>2794348</v>
      </c>
      <c r="G5" s="253">
        <v>0</v>
      </c>
      <c r="H5" s="180">
        <v>0</v>
      </c>
      <c r="I5" s="180">
        <v>0</v>
      </c>
    </row>
    <row r="6" spans="1:9" x14ac:dyDescent="0.25">
      <c r="A6" s="252" t="s">
        <v>3481</v>
      </c>
      <c r="B6" s="252" t="s">
        <v>3482</v>
      </c>
      <c r="C6" s="252" t="s">
        <v>74</v>
      </c>
      <c r="D6" s="252" t="s">
        <v>3484</v>
      </c>
      <c r="E6" s="253">
        <v>1739015</v>
      </c>
      <c r="F6" s="253">
        <v>1739015</v>
      </c>
      <c r="G6" s="253">
        <v>0</v>
      </c>
      <c r="H6" s="180">
        <v>0</v>
      </c>
      <c r="I6" s="180">
        <v>0</v>
      </c>
    </row>
    <row r="7" spans="1:9" x14ac:dyDescent="0.25">
      <c r="A7" s="252" t="s">
        <v>3481</v>
      </c>
      <c r="B7" s="252" t="s">
        <v>3482</v>
      </c>
      <c r="C7" s="252" t="s">
        <v>76</v>
      </c>
      <c r="D7" s="252" t="s">
        <v>3547</v>
      </c>
      <c r="E7" s="253">
        <v>715401</v>
      </c>
      <c r="F7" s="253">
        <v>715401</v>
      </c>
      <c r="G7" s="253">
        <v>0</v>
      </c>
      <c r="H7" s="180">
        <v>0</v>
      </c>
      <c r="I7" s="180">
        <v>0</v>
      </c>
    </row>
    <row r="8" spans="1:9" x14ac:dyDescent="0.25">
      <c r="A8" s="252" t="s">
        <v>3481</v>
      </c>
      <c r="B8" s="252" t="s">
        <v>3482</v>
      </c>
      <c r="C8" s="252" t="s">
        <v>78</v>
      </c>
      <c r="D8" s="252" t="s">
        <v>3548</v>
      </c>
      <c r="E8" s="253">
        <v>340409</v>
      </c>
      <c r="F8" s="253">
        <v>340409</v>
      </c>
      <c r="G8" s="253">
        <v>0</v>
      </c>
      <c r="H8" s="180">
        <v>0</v>
      </c>
      <c r="I8" s="180">
        <v>0</v>
      </c>
    </row>
    <row r="9" spans="1:9" x14ac:dyDescent="0.25">
      <c r="A9" s="252" t="s">
        <v>3481</v>
      </c>
      <c r="B9" s="252" t="s">
        <v>3482</v>
      </c>
      <c r="C9" s="252" t="s">
        <v>80</v>
      </c>
      <c r="D9" s="252" t="s">
        <v>3549</v>
      </c>
      <c r="E9" s="253">
        <v>8425688</v>
      </c>
      <c r="F9" s="253">
        <v>8425688</v>
      </c>
      <c r="G9" s="253">
        <v>0</v>
      </c>
      <c r="H9" s="180">
        <v>0</v>
      </c>
      <c r="I9" s="180">
        <v>0</v>
      </c>
    </row>
    <row r="10" spans="1:9" x14ac:dyDescent="0.25">
      <c r="A10" s="252" t="s">
        <v>3481</v>
      </c>
      <c r="B10" s="252" t="s">
        <v>3482</v>
      </c>
      <c r="C10" s="252" t="s">
        <v>82</v>
      </c>
      <c r="D10" s="252" t="s">
        <v>3550</v>
      </c>
      <c r="E10" s="253">
        <v>2700531</v>
      </c>
      <c r="F10" s="253">
        <v>2700531</v>
      </c>
      <c r="G10" s="253">
        <v>0</v>
      </c>
      <c r="H10" s="180">
        <v>0</v>
      </c>
      <c r="I10" s="180">
        <v>0</v>
      </c>
    </row>
    <row r="11" spans="1:9" x14ac:dyDescent="0.25">
      <c r="A11" s="252" t="s">
        <v>3481</v>
      </c>
      <c r="B11" s="252" t="s">
        <v>3482</v>
      </c>
      <c r="C11" s="252" t="s">
        <v>84</v>
      </c>
      <c r="D11" s="252" t="s">
        <v>3551</v>
      </c>
      <c r="E11" s="253">
        <v>7927004</v>
      </c>
      <c r="F11" s="253">
        <v>7927004</v>
      </c>
      <c r="G11" s="253">
        <v>0</v>
      </c>
      <c r="H11" s="180">
        <v>0</v>
      </c>
      <c r="I11" s="180">
        <v>0</v>
      </c>
    </row>
    <row r="12" spans="1:9" x14ac:dyDescent="0.25">
      <c r="A12" s="252" t="s">
        <v>3481</v>
      </c>
      <c r="B12" s="252" t="s">
        <v>3482</v>
      </c>
      <c r="C12" s="252" t="s">
        <v>86</v>
      </c>
      <c r="D12" s="252" t="s">
        <v>3552</v>
      </c>
      <c r="E12" s="253">
        <v>4941866</v>
      </c>
      <c r="F12" s="253">
        <v>3719193.73</v>
      </c>
      <c r="G12" s="253">
        <v>1222672.27</v>
      </c>
      <c r="H12" s="180">
        <v>0</v>
      </c>
      <c r="I12" s="180">
        <v>0</v>
      </c>
    </row>
    <row r="13" spans="1:9" x14ac:dyDescent="0.25">
      <c r="A13" s="252" t="s">
        <v>3481</v>
      </c>
      <c r="B13" s="252" t="s">
        <v>3482</v>
      </c>
      <c r="C13" s="252" t="s">
        <v>88</v>
      </c>
      <c r="D13" s="252" t="s">
        <v>3553</v>
      </c>
      <c r="E13" s="253">
        <v>5684506</v>
      </c>
      <c r="F13" s="253">
        <v>5684506</v>
      </c>
      <c r="G13" s="253">
        <v>0</v>
      </c>
      <c r="H13" s="180">
        <v>0</v>
      </c>
      <c r="I13" s="180">
        <v>0</v>
      </c>
    </row>
    <row r="14" spans="1:9" x14ac:dyDescent="0.25">
      <c r="A14" s="252" t="s">
        <v>3481</v>
      </c>
      <c r="B14" s="252" t="s">
        <v>3482</v>
      </c>
      <c r="C14" s="252" t="s">
        <v>90</v>
      </c>
      <c r="D14" s="252" t="s">
        <v>542</v>
      </c>
      <c r="E14" s="253">
        <v>988547</v>
      </c>
      <c r="F14" s="253">
        <v>988547</v>
      </c>
      <c r="G14" s="253">
        <v>0</v>
      </c>
      <c r="H14" s="180">
        <v>0</v>
      </c>
      <c r="I14" s="180">
        <v>0</v>
      </c>
    </row>
    <row r="15" spans="1:9" x14ac:dyDescent="0.25">
      <c r="A15" s="252" t="s">
        <v>3481</v>
      </c>
      <c r="B15" s="252" t="s">
        <v>3482</v>
      </c>
      <c r="C15" s="252" t="s">
        <v>92</v>
      </c>
      <c r="D15" s="252" t="s">
        <v>553</v>
      </c>
      <c r="E15" s="253">
        <v>18010268</v>
      </c>
      <c r="F15" s="253">
        <v>18010270</v>
      </c>
      <c r="G15" s="253">
        <v>-2</v>
      </c>
      <c r="H15" s="180">
        <v>0</v>
      </c>
      <c r="I15" s="180">
        <v>0</v>
      </c>
    </row>
    <row r="16" spans="1:9" x14ac:dyDescent="0.25">
      <c r="A16" s="252" t="s">
        <v>3481</v>
      </c>
      <c r="B16" s="252" t="s">
        <v>3482</v>
      </c>
      <c r="C16" s="252" t="s">
        <v>95</v>
      </c>
      <c r="D16" s="252" t="s">
        <v>3554</v>
      </c>
      <c r="E16" s="253">
        <v>9677926</v>
      </c>
      <c r="F16" s="253">
        <v>9677926</v>
      </c>
      <c r="G16" s="253">
        <v>0</v>
      </c>
      <c r="H16" s="180">
        <v>0</v>
      </c>
      <c r="I16" s="180">
        <v>0</v>
      </c>
    </row>
    <row r="17" spans="1:9" ht="30" x14ac:dyDescent="0.25">
      <c r="A17" s="252" t="s">
        <v>3481</v>
      </c>
      <c r="B17" s="252" t="s">
        <v>3482</v>
      </c>
      <c r="C17" s="252" t="s">
        <v>1061</v>
      </c>
      <c r="D17" s="252" t="s">
        <v>3555</v>
      </c>
      <c r="E17" s="253">
        <v>1205626</v>
      </c>
      <c r="F17" s="253">
        <v>1205626</v>
      </c>
      <c r="G17" s="253">
        <v>0</v>
      </c>
      <c r="H17" s="180">
        <v>0</v>
      </c>
      <c r="I17" s="180">
        <v>0</v>
      </c>
    </row>
    <row r="18" spans="1:9" x14ac:dyDescent="0.25">
      <c r="A18" s="252" t="s">
        <v>3481</v>
      </c>
      <c r="B18" s="252" t="s">
        <v>3482</v>
      </c>
      <c r="C18" s="252" t="s">
        <v>1065</v>
      </c>
      <c r="D18" s="252" t="s">
        <v>3517</v>
      </c>
      <c r="E18" s="253">
        <v>429910</v>
      </c>
      <c r="F18" s="253">
        <v>429910</v>
      </c>
      <c r="G18" s="253">
        <v>0</v>
      </c>
      <c r="H18" s="180">
        <v>0</v>
      </c>
      <c r="I18" s="180">
        <v>0</v>
      </c>
    </row>
    <row r="19" spans="1:9" x14ac:dyDescent="0.25">
      <c r="A19" s="252" t="s">
        <v>3481</v>
      </c>
      <c r="B19" s="252" t="s">
        <v>3482</v>
      </c>
      <c r="C19" s="252" t="s">
        <v>97</v>
      </c>
      <c r="D19" s="252" t="s">
        <v>3556</v>
      </c>
      <c r="E19" s="253">
        <v>2464276</v>
      </c>
      <c r="F19" s="253">
        <v>2464276</v>
      </c>
      <c r="G19" s="253">
        <v>0</v>
      </c>
      <c r="H19" s="180">
        <v>0</v>
      </c>
      <c r="I19" s="180">
        <v>0</v>
      </c>
    </row>
    <row r="20" spans="1:9" x14ac:dyDescent="0.25">
      <c r="A20" s="252" t="s">
        <v>3481</v>
      </c>
      <c r="B20" s="252" t="s">
        <v>3482</v>
      </c>
      <c r="C20" s="252" t="s">
        <v>99</v>
      </c>
      <c r="D20" s="252" t="s">
        <v>3557</v>
      </c>
      <c r="E20" s="253">
        <v>1867181</v>
      </c>
      <c r="F20" s="253">
        <v>1867181</v>
      </c>
      <c r="G20" s="253">
        <v>0</v>
      </c>
      <c r="H20" s="180">
        <v>0</v>
      </c>
      <c r="I20" s="180">
        <v>0</v>
      </c>
    </row>
    <row r="21" spans="1:9" x14ac:dyDescent="0.25">
      <c r="A21" s="252" t="s">
        <v>3481</v>
      </c>
      <c r="B21" s="252" t="s">
        <v>3482</v>
      </c>
      <c r="C21" s="252" t="s">
        <v>101</v>
      </c>
      <c r="D21" s="252" t="s">
        <v>3558</v>
      </c>
      <c r="E21" s="253">
        <v>1383918</v>
      </c>
      <c r="F21" s="253">
        <v>1383918</v>
      </c>
      <c r="G21" s="253">
        <v>0</v>
      </c>
      <c r="H21" s="180">
        <v>0</v>
      </c>
      <c r="I21" s="180">
        <v>0</v>
      </c>
    </row>
    <row r="22" spans="1:9" x14ac:dyDescent="0.25">
      <c r="A22" s="252" t="s">
        <v>3481</v>
      </c>
      <c r="B22" s="252" t="s">
        <v>3482</v>
      </c>
      <c r="C22" s="252" t="s">
        <v>103</v>
      </c>
      <c r="D22" s="252" t="s">
        <v>3559</v>
      </c>
      <c r="E22" s="253">
        <v>5628144</v>
      </c>
      <c r="F22" s="253">
        <v>5628144</v>
      </c>
      <c r="G22" s="253">
        <v>0</v>
      </c>
      <c r="H22" s="180">
        <v>0</v>
      </c>
      <c r="I22" s="180">
        <v>0</v>
      </c>
    </row>
    <row r="23" spans="1:9" ht="30" x14ac:dyDescent="0.25">
      <c r="A23" s="252" t="s">
        <v>3481</v>
      </c>
      <c r="B23" s="252" t="s">
        <v>3482</v>
      </c>
      <c r="C23" s="252" t="s">
        <v>105</v>
      </c>
      <c r="D23" s="252" t="s">
        <v>106</v>
      </c>
      <c r="E23" s="253">
        <v>789007</v>
      </c>
      <c r="F23" s="253">
        <v>788207.04</v>
      </c>
      <c r="G23" s="253">
        <v>799.95999999996297</v>
      </c>
      <c r="H23" s="180">
        <v>0</v>
      </c>
      <c r="I23" s="180">
        <v>0</v>
      </c>
    </row>
    <row r="24" spans="1:9" x14ac:dyDescent="0.25">
      <c r="A24" s="252" t="s">
        <v>3481</v>
      </c>
      <c r="B24" s="252" t="s">
        <v>3482</v>
      </c>
      <c r="C24" s="252" t="s">
        <v>107</v>
      </c>
      <c r="D24" s="252" t="s">
        <v>3560</v>
      </c>
      <c r="E24" s="253">
        <v>3788470</v>
      </c>
      <c r="F24" s="253">
        <v>3788470</v>
      </c>
      <c r="G24" s="253">
        <v>0</v>
      </c>
      <c r="H24" s="180">
        <v>0</v>
      </c>
      <c r="I24" s="180">
        <v>0</v>
      </c>
    </row>
    <row r="25" spans="1:9" x14ac:dyDescent="0.25">
      <c r="A25" s="252" t="s">
        <v>3481</v>
      </c>
      <c r="B25" s="252" t="s">
        <v>3482</v>
      </c>
      <c r="C25" s="252" t="s">
        <v>109</v>
      </c>
      <c r="D25" s="252" t="s">
        <v>3561</v>
      </c>
      <c r="E25" s="253">
        <v>1033265</v>
      </c>
      <c r="F25" s="253">
        <v>1033265</v>
      </c>
      <c r="G25" s="253">
        <v>0</v>
      </c>
      <c r="H25" s="180">
        <v>0</v>
      </c>
      <c r="I25" s="180">
        <v>0</v>
      </c>
    </row>
    <row r="26" spans="1:9" x14ac:dyDescent="0.25">
      <c r="A26" s="252" t="s">
        <v>3481</v>
      </c>
      <c r="B26" s="252" t="s">
        <v>3482</v>
      </c>
      <c r="C26" s="252" t="s">
        <v>111</v>
      </c>
      <c r="D26" s="252" t="s">
        <v>3562</v>
      </c>
      <c r="E26" s="253">
        <v>3421631</v>
      </c>
      <c r="F26" s="253">
        <v>3421631</v>
      </c>
      <c r="G26" s="253">
        <v>0</v>
      </c>
      <c r="H26" s="180">
        <v>0</v>
      </c>
      <c r="I26" s="180">
        <v>0</v>
      </c>
    </row>
    <row r="27" spans="1:9" x14ac:dyDescent="0.25">
      <c r="A27" s="252" t="s">
        <v>3481</v>
      </c>
      <c r="B27" s="252" t="s">
        <v>3482</v>
      </c>
      <c r="C27" s="252" t="s">
        <v>113</v>
      </c>
      <c r="D27" s="252" t="s">
        <v>114</v>
      </c>
      <c r="E27" s="253">
        <v>924836</v>
      </c>
      <c r="F27" s="253">
        <v>924836</v>
      </c>
      <c r="G27" s="253">
        <v>0</v>
      </c>
      <c r="H27" s="180">
        <v>0</v>
      </c>
      <c r="I27" s="180">
        <v>0</v>
      </c>
    </row>
    <row r="28" spans="1:9" x14ac:dyDescent="0.25">
      <c r="A28" s="252" t="s">
        <v>3481</v>
      </c>
      <c r="B28" s="252" t="s">
        <v>3482</v>
      </c>
      <c r="C28" s="252" t="s">
        <v>115</v>
      </c>
      <c r="D28" s="252" t="s">
        <v>3563</v>
      </c>
      <c r="E28" s="253">
        <v>775025</v>
      </c>
      <c r="F28" s="253">
        <v>775025</v>
      </c>
      <c r="G28" s="253">
        <v>0</v>
      </c>
      <c r="H28" s="180">
        <v>0</v>
      </c>
      <c r="I28" s="180">
        <v>0</v>
      </c>
    </row>
    <row r="29" spans="1:9" x14ac:dyDescent="0.25">
      <c r="A29" s="252" t="s">
        <v>3481</v>
      </c>
      <c r="B29" s="252" t="s">
        <v>3482</v>
      </c>
      <c r="C29" s="252" t="s">
        <v>117</v>
      </c>
      <c r="D29" s="252" t="s">
        <v>3564</v>
      </c>
      <c r="E29" s="253">
        <v>345423</v>
      </c>
      <c r="F29" s="253">
        <v>345423</v>
      </c>
      <c r="G29" s="253">
        <v>0</v>
      </c>
      <c r="H29" s="180">
        <v>0</v>
      </c>
      <c r="I29" s="180">
        <v>0</v>
      </c>
    </row>
    <row r="30" spans="1:9" x14ac:dyDescent="0.25">
      <c r="A30" s="252" t="s">
        <v>3481</v>
      </c>
      <c r="B30" s="252" t="s">
        <v>3482</v>
      </c>
      <c r="C30" s="252" t="s">
        <v>119</v>
      </c>
      <c r="D30" s="252" t="s">
        <v>3413</v>
      </c>
      <c r="E30" s="253">
        <v>15449069</v>
      </c>
      <c r="F30" s="253">
        <v>15449070</v>
      </c>
      <c r="G30" s="253">
        <v>-1</v>
      </c>
      <c r="H30" s="180">
        <v>0</v>
      </c>
      <c r="I30" s="180">
        <v>0</v>
      </c>
    </row>
    <row r="31" spans="1:9" x14ac:dyDescent="0.25">
      <c r="A31" s="252" t="s">
        <v>3481</v>
      </c>
      <c r="B31" s="252" t="s">
        <v>3482</v>
      </c>
      <c r="C31" s="252" t="s">
        <v>3332</v>
      </c>
      <c r="D31" s="252" t="s">
        <v>3565</v>
      </c>
      <c r="E31" s="253">
        <v>996577</v>
      </c>
      <c r="F31" s="253">
        <v>996577</v>
      </c>
      <c r="G31" s="253">
        <v>0</v>
      </c>
      <c r="H31" s="180">
        <v>0</v>
      </c>
      <c r="I31" s="180">
        <v>0</v>
      </c>
    </row>
    <row r="32" spans="1:9" x14ac:dyDescent="0.25">
      <c r="A32" s="252" t="s">
        <v>3481</v>
      </c>
      <c r="B32" s="252" t="s">
        <v>3482</v>
      </c>
      <c r="C32" s="252" t="s">
        <v>121</v>
      </c>
      <c r="D32" s="252" t="s">
        <v>3566</v>
      </c>
      <c r="E32" s="253">
        <v>5199777</v>
      </c>
      <c r="F32" s="253">
        <v>5199777</v>
      </c>
      <c r="G32" s="253">
        <v>0</v>
      </c>
      <c r="H32" s="180">
        <v>0</v>
      </c>
      <c r="I32" s="180">
        <v>0</v>
      </c>
    </row>
    <row r="33" spans="1:9" x14ac:dyDescent="0.25">
      <c r="A33" s="252" t="s">
        <v>3481</v>
      </c>
      <c r="B33" s="252" t="s">
        <v>3482</v>
      </c>
      <c r="C33" s="252" t="s">
        <v>123</v>
      </c>
      <c r="D33" s="252" t="s">
        <v>3567</v>
      </c>
      <c r="E33" s="253">
        <v>3155646</v>
      </c>
      <c r="F33" s="253">
        <v>2258569.31</v>
      </c>
      <c r="G33" s="253">
        <v>897076.69</v>
      </c>
      <c r="H33" s="180">
        <v>0</v>
      </c>
      <c r="I33" s="180">
        <v>0</v>
      </c>
    </row>
    <row r="34" spans="1:9" x14ac:dyDescent="0.25">
      <c r="A34" s="252" t="s">
        <v>3481</v>
      </c>
      <c r="B34" s="252" t="s">
        <v>3482</v>
      </c>
      <c r="C34" s="252" t="s">
        <v>125</v>
      </c>
      <c r="D34" s="252" t="s">
        <v>3568</v>
      </c>
      <c r="E34" s="253">
        <v>248539</v>
      </c>
      <c r="F34" s="253">
        <v>248539</v>
      </c>
      <c r="G34" s="253">
        <v>0</v>
      </c>
      <c r="H34" s="180">
        <v>0</v>
      </c>
      <c r="I34" s="180">
        <v>0</v>
      </c>
    </row>
    <row r="35" spans="1:9" x14ac:dyDescent="0.25">
      <c r="A35" s="252" t="s">
        <v>3481</v>
      </c>
      <c r="B35" s="252" t="s">
        <v>3482</v>
      </c>
      <c r="C35" s="252" t="s">
        <v>127</v>
      </c>
      <c r="D35" s="252" t="s">
        <v>3569</v>
      </c>
      <c r="E35" s="253">
        <v>534274</v>
      </c>
      <c r="F35" s="253">
        <v>534274</v>
      </c>
      <c r="G35" s="253">
        <v>0</v>
      </c>
      <c r="H35" s="180">
        <v>0</v>
      </c>
      <c r="I35" s="180">
        <v>0</v>
      </c>
    </row>
    <row r="36" spans="1:9" x14ac:dyDescent="0.25">
      <c r="A36" s="252" t="s">
        <v>3481</v>
      </c>
      <c r="B36" s="252" t="s">
        <v>3482</v>
      </c>
      <c r="C36" s="252" t="s">
        <v>129</v>
      </c>
      <c r="D36" s="252" t="s">
        <v>3570</v>
      </c>
      <c r="E36" s="253">
        <v>4393893</v>
      </c>
      <c r="F36" s="253">
        <v>4393893</v>
      </c>
      <c r="G36" s="253">
        <v>0</v>
      </c>
      <c r="H36" s="180">
        <v>0</v>
      </c>
      <c r="I36" s="180">
        <v>0</v>
      </c>
    </row>
    <row r="37" spans="1:9" x14ac:dyDescent="0.25">
      <c r="A37" s="252" t="s">
        <v>3481</v>
      </c>
      <c r="B37" s="252" t="s">
        <v>3482</v>
      </c>
      <c r="C37" s="252" t="s">
        <v>131</v>
      </c>
      <c r="D37" s="252" t="s">
        <v>3571</v>
      </c>
      <c r="E37" s="253">
        <v>485643</v>
      </c>
      <c r="F37" s="253">
        <v>463359</v>
      </c>
      <c r="G37" s="253">
        <v>22284</v>
      </c>
      <c r="H37" s="180">
        <v>0</v>
      </c>
      <c r="I37" s="180">
        <v>0</v>
      </c>
    </row>
    <row r="38" spans="1:9" x14ac:dyDescent="0.25">
      <c r="A38" s="252" t="s">
        <v>3481</v>
      </c>
      <c r="B38" s="252" t="s">
        <v>3482</v>
      </c>
      <c r="C38" s="252" t="s">
        <v>133</v>
      </c>
      <c r="D38" s="252" t="s">
        <v>3427</v>
      </c>
      <c r="E38" s="253">
        <v>1188475</v>
      </c>
      <c r="F38" s="253">
        <v>1188475</v>
      </c>
      <c r="G38" s="253">
        <v>0</v>
      </c>
      <c r="H38" s="180">
        <v>0</v>
      </c>
      <c r="I38" s="180">
        <v>0</v>
      </c>
    </row>
    <row r="39" spans="1:9" x14ac:dyDescent="0.25">
      <c r="A39" s="252" t="s">
        <v>3481</v>
      </c>
      <c r="B39" s="252" t="s">
        <v>3482</v>
      </c>
      <c r="C39" s="252" t="s">
        <v>135</v>
      </c>
      <c r="D39" s="252" t="s">
        <v>3572</v>
      </c>
      <c r="E39" s="253">
        <v>709849</v>
      </c>
      <c r="F39" s="253">
        <v>628923.05000000005</v>
      </c>
      <c r="G39" s="253">
        <v>80925.95</v>
      </c>
      <c r="H39" s="180">
        <v>0</v>
      </c>
      <c r="I39" s="180">
        <v>0</v>
      </c>
    </row>
    <row r="40" spans="1:9" x14ac:dyDescent="0.25">
      <c r="A40" s="252" t="s">
        <v>3481</v>
      </c>
      <c r="B40" s="252" t="s">
        <v>3482</v>
      </c>
      <c r="C40" s="252" t="s">
        <v>3328</v>
      </c>
      <c r="D40" s="252" t="s">
        <v>1284</v>
      </c>
      <c r="E40" s="253">
        <v>244279</v>
      </c>
      <c r="F40" s="253">
        <v>244279</v>
      </c>
      <c r="G40" s="253">
        <v>0</v>
      </c>
      <c r="H40" s="180">
        <v>0</v>
      </c>
      <c r="I40" s="180">
        <v>0</v>
      </c>
    </row>
    <row r="41" spans="1:9" x14ac:dyDescent="0.25">
      <c r="A41" s="252" t="s">
        <v>3481</v>
      </c>
      <c r="B41" s="252" t="s">
        <v>3482</v>
      </c>
      <c r="C41" s="252" t="s">
        <v>137</v>
      </c>
      <c r="D41" s="252" t="s">
        <v>3573</v>
      </c>
      <c r="E41" s="253">
        <v>3385305</v>
      </c>
      <c r="F41" s="253">
        <v>3385305</v>
      </c>
      <c r="G41" s="253">
        <v>0</v>
      </c>
      <c r="H41" s="180">
        <v>0</v>
      </c>
      <c r="I41" s="180">
        <v>0</v>
      </c>
    </row>
    <row r="42" spans="1:9" x14ac:dyDescent="0.25">
      <c r="A42" s="252" t="s">
        <v>3481</v>
      </c>
      <c r="B42" s="252" t="s">
        <v>3482</v>
      </c>
      <c r="C42" s="252" t="s">
        <v>139</v>
      </c>
      <c r="D42" s="252" t="s">
        <v>3574</v>
      </c>
      <c r="E42" s="253">
        <v>1727206</v>
      </c>
      <c r="F42" s="253">
        <v>1727206</v>
      </c>
      <c r="G42" s="253">
        <v>0</v>
      </c>
      <c r="H42" s="180">
        <v>0</v>
      </c>
      <c r="I42" s="180">
        <v>0</v>
      </c>
    </row>
    <row r="43" spans="1:9" x14ac:dyDescent="0.25">
      <c r="A43" s="252" t="s">
        <v>3481</v>
      </c>
      <c r="B43" s="252" t="s">
        <v>3482</v>
      </c>
      <c r="C43" s="252" t="s">
        <v>3472</v>
      </c>
      <c r="D43" s="252" t="s">
        <v>2189</v>
      </c>
      <c r="E43" s="253">
        <v>993256</v>
      </c>
      <c r="F43" s="253">
        <v>993256</v>
      </c>
      <c r="G43" s="253">
        <v>0</v>
      </c>
      <c r="H43" s="180">
        <v>0</v>
      </c>
      <c r="I43" s="180">
        <v>0</v>
      </c>
    </row>
    <row r="44" spans="1:9" x14ac:dyDescent="0.25">
      <c r="A44" s="252" t="s">
        <v>3481</v>
      </c>
      <c r="B44" s="252" t="s">
        <v>3482</v>
      </c>
      <c r="C44" s="252" t="s">
        <v>3330</v>
      </c>
      <c r="D44" s="252" t="s">
        <v>3575</v>
      </c>
      <c r="E44" s="253">
        <v>593941</v>
      </c>
      <c r="F44" s="253">
        <v>593941</v>
      </c>
      <c r="G44" s="253">
        <v>0</v>
      </c>
      <c r="H44" s="180">
        <v>0</v>
      </c>
      <c r="I44" s="180">
        <v>0</v>
      </c>
    </row>
    <row r="45" spans="1:9" x14ac:dyDescent="0.25">
      <c r="A45" s="252" t="s">
        <v>3481</v>
      </c>
      <c r="B45" s="252" t="s">
        <v>3482</v>
      </c>
      <c r="C45" s="252" t="s">
        <v>141</v>
      </c>
      <c r="D45" s="252" t="s">
        <v>3576</v>
      </c>
      <c r="E45" s="253">
        <v>977779</v>
      </c>
      <c r="F45" s="253">
        <v>977779</v>
      </c>
      <c r="G45" s="253">
        <v>0</v>
      </c>
      <c r="H45" s="180">
        <v>0</v>
      </c>
      <c r="I45" s="180">
        <v>0</v>
      </c>
    </row>
    <row r="46" spans="1:9" ht="30" x14ac:dyDescent="0.25">
      <c r="A46" s="252" t="s">
        <v>3481</v>
      </c>
      <c r="B46" s="252" t="s">
        <v>3482</v>
      </c>
      <c r="C46" s="252" t="s">
        <v>143</v>
      </c>
      <c r="D46" s="252" t="s">
        <v>3577</v>
      </c>
      <c r="E46" s="253">
        <v>643157</v>
      </c>
      <c r="F46" s="253">
        <v>643157</v>
      </c>
      <c r="G46" s="253">
        <v>0</v>
      </c>
      <c r="H46" s="180">
        <v>0</v>
      </c>
      <c r="I46" s="180">
        <v>0</v>
      </c>
    </row>
    <row r="47" spans="1:9" x14ac:dyDescent="0.25">
      <c r="A47" s="252" t="s">
        <v>3481</v>
      </c>
      <c r="B47" s="252" t="s">
        <v>3482</v>
      </c>
      <c r="C47" s="252" t="s">
        <v>145</v>
      </c>
      <c r="D47" s="252" t="s">
        <v>3578</v>
      </c>
      <c r="E47" s="253">
        <v>4213474</v>
      </c>
      <c r="F47" s="253">
        <v>4213474</v>
      </c>
      <c r="G47" s="253">
        <v>0</v>
      </c>
      <c r="H47" s="180">
        <v>0</v>
      </c>
      <c r="I47" s="180">
        <v>0</v>
      </c>
    </row>
    <row r="48" spans="1:9" x14ac:dyDescent="0.25">
      <c r="A48" s="252" t="s">
        <v>3481</v>
      </c>
      <c r="B48" s="252" t="s">
        <v>3482</v>
      </c>
      <c r="C48" s="252" t="s">
        <v>147</v>
      </c>
      <c r="D48" s="252" t="s">
        <v>1752</v>
      </c>
      <c r="E48" s="253">
        <v>1402713</v>
      </c>
      <c r="F48" s="253">
        <v>1402713</v>
      </c>
      <c r="G48" s="253">
        <v>0</v>
      </c>
      <c r="H48" s="180">
        <v>0</v>
      </c>
      <c r="I48" s="180">
        <v>0</v>
      </c>
    </row>
    <row r="49" spans="1:9" ht="30" x14ac:dyDescent="0.25">
      <c r="A49" s="252" t="s">
        <v>3481</v>
      </c>
      <c r="B49" s="252" t="s">
        <v>3482</v>
      </c>
      <c r="C49" s="252" t="s">
        <v>3441</v>
      </c>
      <c r="D49" s="252" t="s">
        <v>3579</v>
      </c>
      <c r="E49" s="253">
        <v>362868</v>
      </c>
      <c r="F49" s="253">
        <v>362868</v>
      </c>
      <c r="G49" s="253">
        <v>0</v>
      </c>
      <c r="H49" s="180">
        <v>0</v>
      </c>
      <c r="I49" s="180">
        <v>0</v>
      </c>
    </row>
    <row r="50" spans="1:9" ht="30" x14ac:dyDescent="0.25">
      <c r="A50" s="252" t="s">
        <v>3481</v>
      </c>
      <c r="B50" s="252" t="s">
        <v>3482</v>
      </c>
      <c r="C50" s="252" t="s">
        <v>149</v>
      </c>
      <c r="D50" s="252" t="s">
        <v>3580</v>
      </c>
      <c r="E50" s="253">
        <v>449228</v>
      </c>
      <c r="F50" s="253">
        <v>449228</v>
      </c>
      <c r="G50" s="253">
        <v>0</v>
      </c>
      <c r="H50" s="180">
        <v>0</v>
      </c>
      <c r="I50" s="180">
        <v>0</v>
      </c>
    </row>
    <row r="51" spans="1:9" x14ac:dyDescent="0.25">
      <c r="A51" s="252" t="s">
        <v>3481</v>
      </c>
      <c r="B51" s="252" t="s">
        <v>3482</v>
      </c>
      <c r="C51" s="252" t="s">
        <v>151</v>
      </c>
      <c r="D51" s="252" t="s">
        <v>1772</v>
      </c>
      <c r="E51" s="253">
        <v>679370</v>
      </c>
      <c r="F51" s="253">
        <v>679370</v>
      </c>
      <c r="G51" s="253">
        <v>0</v>
      </c>
      <c r="H51" s="180">
        <v>0</v>
      </c>
      <c r="I51" s="180">
        <v>0</v>
      </c>
    </row>
    <row r="52" spans="1:9" x14ac:dyDescent="0.25">
      <c r="A52" s="252" t="s">
        <v>3481</v>
      </c>
      <c r="B52" s="252" t="s">
        <v>3482</v>
      </c>
      <c r="C52" s="252" t="s">
        <v>153</v>
      </c>
      <c r="D52" s="252" t="s">
        <v>1775</v>
      </c>
      <c r="E52" s="253">
        <v>1016916</v>
      </c>
      <c r="F52" s="253">
        <v>1016916</v>
      </c>
      <c r="G52" s="253">
        <v>0</v>
      </c>
      <c r="H52" s="180">
        <v>0</v>
      </c>
      <c r="I52" s="180">
        <v>0</v>
      </c>
    </row>
    <row r="53" spans="1:9" x14ac:dyDescent="0.25">
      <c r="A53" s="252" t="s">
        <v>3481</v>
      </c>
      <c r="B53" s="252" t="s">
        <v>3482</v>
      </c>
      <c r="C53" s="252" t="s">
        <v>155</v>
      </c>
      <c r="D53" s="252" t="s">
        <v>1783</v>
      </c>
      <c r="E53" s="253">
        <v>997557</v>
      </c>
      <c r="F53" s="253">
        <v>997557</v>
      </c>
      <c r="G53" s="253">
        <v>0</v>
      </c>
      <c r="H53" s="180">
        <v>0</v>
      </c>
      <c r="I53" s="180">
        <v>0</v>
      </c>
    </row>
    <row r="54" spans="1:9" x14ac:dyDescent="0.25">
      <c r="A54" s="252" t="s">
        <v>3481</v>
      </c>
      <c r="B54" s="252" t="s">
        <v>3482</v>
      </c>
      <c r="C54" s="252" t="s">
        <v>157</v>
      </c>
      <c r="D54" s="252" t="s">
        <v>3581</v>
      </c>
      <c r="E54" s="253">
        <v>983570</v>
      </c>
      <c r="F54" s="253">
        <v>983570</v>
      </c>
      <c r="G54" s="253">
        <v>0</v>
      </c>
      <c r="H54" s="180">
        <v>0</v>
      </c>
      <c r="I54" s="180">
        <v>0</v>
      </c>
    </row>
    <row r="55" spans="1:9" x14ac:dyDescent="0.25">
      <c r="A55" s="252" t="s">
        <v>3481</v>
      </c>
      <c r="B55" s="252" t="s">
        <v>3482</v>
      </c>
      <c r="C55" s="252" t="s">
        <v>159</v>
      </c>
      <c r="D55" s="252" t="s">
        <v>3582</v>
      </c>
      <c r="E55" s="253">
        <v>1621142</v>
      </c>
      <c r="F55" s="253">
        <v>1621142</v>
      </c>
      <c r="G55" s="253">
        <v>0</v>
      </c>
      <c r="H55" s="180">
        <v>0</v>
      </c>
      <c r="I55" s="180">
        <v>0</v>
      </c>
    </row>
    <row r="56" spans="1:9" x14ac:dyDescent="0.25">
      <c r="A56" s="252" t="s">
        <v>3481</v>
      </c>
      <c r="B56" s="252" t="s">
        <v>3482</v>
      </c>
      <c r="C56" s="252" t="s">
        <v>161</v>
      </c>
      <c r="D56" s="252" t="s">
        <v>3583</v>
      </c>
      <c r="E56" s="253">
        <v>1598077</v>
      </c>
      <c r="F56" s="253">
        <v>1293951.8</v>
      </c>
      <c r="G56" s="253">
        <v>304125.2</v>
      </c>
      <c r="H56" s="180">
        <v>0</v>
      </c>
      <c r="I56" s="180">
        <v>0</v>
      </c>
    </row>
    <row r="57" spans="1:9" x14ac:dyDescent="0.25">
      <c r="A57" s="252" t="s">
        <v>3481</v>
      </c>
      <c r="B57" s="252" t="s">
        <v>3482</v>
      </c>
      <c r="C57" s="252" t="s">
        <v>163</v>
      </c>
      <c r="D57" s="252" t="s">
        <v>1804</v>
      </c>
      <c r="E57" s="253">
        <v>1108657</v>
      </c>
      <c r="F57" s="253">
        <v>1108657</v>
      </c>
      <c r="G57" s="253">
        <v>0</v>
      </c>
      <c r="H57" s="180">
        <v>0</v>
      </c>
      <c r="I57" s="180">
        <v>0</v>
      </c>
    </row>
    <row r="58" spans="1:9" x14ac:dyDescent="0.25">
      <c r="A58" s="252" t="s">
        <v>3481</v>
      </c>
      <c r="B58" s="252" t="s">
        <v>3482</v>
      </c>
      <c r="C58" s="252" t="s">
        <v>165</v>
      </c>
      <c r="D58" s="252" t="s">
        <v>1814</v>
      </c>
      <c r="E58" s="253">
        <v>949032</v>
      </c>
      <c r="F58" s="253">
        <v>633149.97</v>
      </c>
      <c r="G58" s="253">
        <v>315882.03000000003</v>
      </c>
      <c r="H58" s="180">
        <v>0</v>
      </c>
      <c r="I58" s="180">
        <v>0</v>
      </c>
    </row>
    <row r="59" spans="1:9" x14ac:dyDescent="0.25">
      <c r="A59" s="252" t="s">
        <v>3481</v>
      </c>
      <c r="B59" s="252" t="s">
        <v>3482</v>
      </c>
      <c r="C59" s="252" t="s">
        <v>167</v>
      </c>
      <c r="D59" s="252" t="s">
        <v>1826</v>
      </c>
      <c r="E59" s="253">
        <v>730979</v>
      </c>
      <c r="F59" s="253">
        <v>730979</v>
      </c>
      <c r="G59" s="253">
        <v>0</v>
      </c>
      <c r="H59" s="180">
        <v>0</v>
      </c>
      <c r="I59" s="180">
        <v>0</v>
      </c>
    </row>
    <row r="60" spans="1:9" x14ac:dyDescent="0.25">
      <c r="A60" s="252" t="s">
        <v>3481</v>
      </c>
      <c r="B60" s="252" t="s">
        <v>3482</v>
      </c>
      <c r="C60" s="252" t="s">
        <v>169</v>
      </c>
      <c r="D60" s="252" t="s">
        <v>1829</v>
      </c>
      <c r="E60" s="253">
        <v>323228</v>
      </c>
      <c r="F60" s="253">
        <v>323228</v>
      </c>
      <c r="G60" s="253">
        <v>0</v>
      </c>
      <c r="H60" s="180">
        <v>0</v>
      </c>
      <c r="I60" s="180">
        <v>0</v>
      </c>
    </row>
    <row r="61" spans="1:9" x14ac:dyDescent="0.25">
      <c r="A61" s="252" t="s">
        <v>3481</v>
      </c>
      <c r="B61" s="252" t="s">
        <v>3482</v>
      </c>
      <c r="C61" s="252" t="s">
        <v>171</v>
      </c>
      <c r="D61" s="252" t="s">
        <v>1836</v>
      </c>
      <c r="E61" s="253">
        <v>1586121</v>
      </c>
      <c r="F61" s="253">
        <v>1586121</v>
      </c>
      <c r="G61" s="253">
        <v>0</v>
      </c>
      <c r="H61" s="180">
        <v>0</v>
      </c>
      <c r="I61" s="180">
        <v>0</v>
      </c>
    </row>
    <row r="62" spans="1:9" x14ac:dyDescent="0.25">
      <c r="A62" s="252" t="s">
        <v>3481</v>
      </c>
      <c r="B62" s="252" t="s">
        <v>3482</v>
      </c>
      <c r="C62" s="252" t="s">
        <v>173</v>
      </c>
      <c r="D62" s="252" t="s">
        <v>1841</v>
      </c>
      <c r="E62" s="253">
        <v>811690</v>
      </c>
      <c r="F62" s="253">
        <v>811690</v>
      </c>
      <c r="G62" s="253">
        <v>0</v>
      </c>
      <c r="H62" s="180">
        <v>0</v>
      </c>
      <c r="I62" s="180">
        <v>0</v>
      </c>
    </row>
    <row r="63" spans="1:9" x14ac:dyDescent="0.25">
      <c r="A63" s="252" t="s">
        <v>3481</v>
      </c>
      <c r="B63" s="252" t="s">
        <v>3482</v>
      </c>
      <c r="C63" s="252" t="s">
        <v>175</v>
      </c>
      <c r="D63" s="252" t="s">
        <v>1847</v>
      </c>
      <c r="E63" s="253">
        <v>249287</v>
      </c>
      <c r="F63" s="253">
        <v>249287</v>
      </c>
      <c r="G63" s="253">
        <v>0</v>
      </c>
      <c r="H63" s="180">
        <v>0</v>
      </c>
      <c r="I63" s="180">
        <v>0</v>
      </c>
    </row>
    <row r="64" spans="1:9" x14ac:dyDescent="0.25">
      <c r="A64" s="252" t="s">
        <v>3481</v>
      </c>
      <c r="B64" s="252" t="s">
        <v>3482</v>
      </c>
      <c r="C64" s="252" t="s">
        <v>3334</v>
      </c>
      <c r="D64" s="252" t="s">
        <v>3335</v>
      </c>
      <c r="E64" s="253">
        <v>1054052</v>
      </c>
      <c r="F64" s="253">
        <v>1054052</v>
      </c>
      <c r="G64" s="253">
        <v>0</v>
      </c>
      <c r="H64" s="180">
        <v>0</v>
      </c>
      <c r="I64" s="180">
        <v>0</v>
      </c>
    </row>
    <row r="65" spans="1:9" ht="30" x14ac:dyDescent="0.25">
      <c r="A65" s="252" t="s">
        <v>3481</v>
      </c>
      <c r="B65" s="252" t="s">
        <v>3482</v>
      </c>
      <c r="C65" s="252" t="s">
        <v>62</v>
      </c>
      <c r="D65" s="252" t="s">
        <v>179</v>
      </c>
      <c r="E65" s="253">
        <v>143306</v>
      </c>
      <c r="F65" s="253">
        <v>132640.59</v>
      </c>
      <c r="G65" s="253">
        <v>10665.41</v>
      </c>
      <c r="H65" s="180">
        <v>0</v>
      </c>
      <c r="I65" s="180">
        <v>0</v>
      </c>
    </row>
    <row r="66" spans="1:9" ht="30" x14ac:dyDescent="0.25">
      <c r="A66" s="252" t="s">
        <v>3481</v>
      </c>
      <c r="B66" s="252" t="s">
        <v>3482</v>
      </c>
      <c r="C66" s="252" t="s">
        <v>61</v>
      </c>
      <c r="D66" s="252" t="s">
        <v>1854</v>
      </c>
      <c r="E66" s="253">
        <v>16049</v>
      </c>
      <c r="F66" s="253">
        <v>16049</v>
      </c>
      <c r="G66" s="253">
        <v>0</v>
      </c>
      <c r="H66" s="180">
        <v>0</v>
      </c>
      <c r="I66" s="180">
        <v>0</v>
      </c>
    </row>
    <row r="67" spans="1:9" x14ac:dyDescent="0.25">
      <c r="A67" s="252" t="s">
        <v>3481</v>
      </c>
      <c r="B67" s="252" t="s">
        <v>3482</v>
      </c>
      <c r="C67" s="252" t="s">
        <v>63</v>
      </c>
      <c r="D67" s="252" t="s">
        <v>3</v>
      </c>
      <c r="E67" s="253">
        <v>50499</v>
      </c>
      <c r="F67" s="253">
        <v>15148.85</v>
      </c>
      <c r="G67" s="253">
        <v>35350.15</v>
      </c>
      <c r="H67" s="180">
        <v>0</v>
      </c>
      <c r="I67" s="180">
        <v>0</v>
      </c>
    </row>
    <row r="68" spans="1:9" x14ac:dyDescent="0.25">
      <c r="A68" s="2" t="s">
        <v>3481</v>
      </c>
      <c r="B68" s="2" t="s">
        <v>3482</v>
      </c>
      <c r="C68" s="2" t="s">
        <v>64</v>
      </c>
      <c r="D68" s="2" t="s">
        <v>1855</v>
      </c>
      <c r="E68" s="254">
        <v>142939</v>
      </c>
      <c r="F68" s="254">
        <v>142939</v>
      </c>
      <c r="G68" s="254">
        <v>0</v>
      </c>
      <c r="H68" s="2">
        <v>0</v>
      </c>
      <c r="I68" s="2">
        <v>0</v>
      </c>
    </row>
    <row r="69" spans="1:9" x14ac:dyDescent="0.25">
      <c r="A69" s="2" t="s">
        <v>3481</v>
      </c>
      <c r="B69" s="2" t="s">
        <v>3482</v>
      </c>
      <c r="C69" s="2" t="s">
        <v>60</v>
      </c>
      <c r="D69" s="2" t="s">
        <v>2</v>
      </c>
      <c r="E69" s="2">
        <v>2458510</v>
      </c>
      <c r="F69" s="2">
        <v>2458510</v>
      </c>
      <c r="G69" s="2">
        <v>0</v>
      </c>
      <c r="H69" s="2">
        <v>0</v>
      </c>
      <c r="I69" s="2">
        <v>0</v>
      </c>
    </row>
  </sheetData>
  <autoFilter ref="A1:I1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Recon</vt:lpstr>
      <vt:lpstr>Distribution Sheet</vt:lpstr>
      <vt:lpstr>Recon 2</vt:lpstr>
      <vt:lpstr>20-21 Allocation</vt:lpstr>
      <vt:lpstr>20-21 Approved</vt:lpstr>
      <vt:lpstr>Sheet1</vt:lpstr>
      <vt:lpstr>Sheet3</vt:lpstr>
      <vt:lpstr>All 531A Disbursements</vt:lpstr>
      <vt:lpstr>DB Remaining Balances</vt:lpstr>
      <vt:lpstr>Alloction Detail</vt:lpstr>
      <vt:lpstr>Vendor Codes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Davis, Evan</cp:lastModifiedBy>
  <cp:lastPrinted>2016-02-17T18:03:15Z</cp:lastPrinted>
  <dcterms:created xsi:type="dcterms:W3CDTF">2015-03-18T14:30:30Z</dcterms:created>
  <dcterms:modified xsi:type="dcterms:W3CDTF">2022-06-01T16:12:51Z</dcterms:modified>
</cp:coreProperties>
</file>