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Competitive Distributions\"/>
    </mc:Choice>
  </mc:AlternateContent>
  <bookViews>
    <workbookView xWindow="4845" yWindow="8265" windowWidth="11340" windowHeight="1110" tabRatio="960" firstSheet="25" activeTab="33"/>
  </bookViews>
  <sheets>
    <sheet name="AEFLA" sheetId="1" state="hidden" r:id="rId1"/>
    <sheet name="AEFLA RC" sheetId="56" state="hidden" r:id="rId2"/>
    <sheet name="AEFLA MtS-CCRS" sheetId="62" state="hidden" r:id="rId3"/>
    <sheet name="IEL-Civics" sheetId="48" state="hidden" r:id="rId4"/>
    <sheet name="DUFIR" sheetId="61" state="hidden" r:id="rId5"/>
    <sheet name="MATH &amp; SCIENCE TITLE IIB" sheetId="9" state="hidden" r:id="rId6"/>
    <sheet name="Title II Reallocated" sheetId="75" state="hidden" r:id="rId7"/>
    <sheet name="21s Century COHORT 6" sheetId="6" state="hidden" r:id="rId8"/>
    <sheet name="21st CENTURY CO 7" sheetId="71" state="hidden" r:id="rId9"/>
    <sheet name="CO GRAD PATHWAY" sheetId="68" state="hidden" r:id="rId10"/>
    <sheet name="HOMELESS" sheetId="3" state="hidden" r:id="rId11"/>
    <sheet name="CO GRAD PATHWAY - Re-engagement" sheetId="69" state="hidden" r:id="rId12"/>
    <sheet name="Gill Foundation" sheetId="49" state="hidden" r:id="rId13"/>
    <sheet name="Abstinence Education" sheetId="23" state="hidden" r:id="rId14"/>
    <sheet name="Title V-B Charter Schools Pgrm" sheetId="8" state="hidden" r:id="rId15"/>
    <sheet name="Title V-B Charter Schools C1" sheetId="82" state="hidden" r:id="rId16"/>
    <sheet name="AWARE" sheetId="66" state="hidden" r:id="rId17"/>
    <sheet name="JAVITS RIGHT4RURAL -- Y042" sheetId="86" state="hidden" r:id="rId18"/>
    <sheet name="JAVITS RIGHT4RURAL" sheetId="88" state="hidden" r:id="rId19"/>
    <sheet name="Diagnostic Review" sheetId="54" state="hidden" r:id="rId20"/>
    <sheet name="RLP" sheetId="58" state="hidden" r:id="rId21"/>
    <sheet name="SIS " sheetId="45" state="hidden" r:id="rId22"/>
    <sheet name="21st CENTURY CO 7 " sheetId="97" r:id="rId23"/>
    <sheet name="MCKINNEY HOMELESS" sheetId="108" r:id="rId24"/>
    <sheet name="MATH &amp; SCIENCE TITLE IIB " sheetId="95" r:id="rId25"/>
    <sheet name=" JAVITS RIGHT4RURAL -- Y042" sheetId="107" r:id="rId26"/>
    <sheet name="Title I-C Migrant" sheetId="118" r:id="rId27"/>
    <sheet name="Title VI - Rural Ed" sheetId="117" r:id="rId28"/>
    <sheet name="Title V-B Charter Schools -C1" sheetId="114" r:id="rId29"/>
    <sheet name="Title V-B Charter Schools " sheetId="115" r:id="rId30"/>
    <sheet name="AEFLA " sheetId="93" r:id="rId31"/>
    <sheet name="IEL-Civics " sheetId="94" r:id="rId32"/>
    <sheet name=" AWARE" sheetId="105" r:id="rId33"/>
    <sheet name="Abstinence" sheetId="116" r:id="rId34"/>
    <sheet name="TNI" sheetId="63" state="hidden" r:id="rId35"/>
    <sheet name="TDIP Cohort 4 Yr 1" sheetId="65" state="hidden" r:id="rId36"/>
    <sheet name="TDIP Cohort 2 Yr 4" sheetId="10" state="hidden" r:id="rId37"/>
    <sheet name="TDIP Cohort 3 Yr 2" sheetId="44" state="hidden" r:id="rId38"/>
    <sheet name="UVA Leadership Pilot" sheetId="39" state="hidden" r:id="rId39"/>
    <sheet name="TIG Cohort 3 Yr 3" sheetId="35" state="hidden" r:id="rId40"/>
    <sheet name="TLA" sheetId="79" state="hidden" r:id="rId41"/>
    <sheet name="TIG Cohort 3 Sustaining" sheetId="76" state="hidden" r:id="rId42"/>
    <sheet name="TIG Cohort 4 Sustaining" sheetId="46" state="hidden" r:id="rId43"/>
    <sheet name="TIG Cohort 5 " sheetId="30" state="hidden" r:id="rId44"/>
    <sheet name="RTTT STEM" sheetId="53" state="hidden" r:id="rId45"/>
    <sheet name="RTTT Training" sheetId="60" state="hidden" r:id="rId46"/>
    <sheet name="SERV" sheetId="52" state="hidden" r:id="rId47"/>
    <sheet name="UVA Leadership Pilot (2)" sheetId="81" state="hidden" r:id="rId48"/>
    <sheet name="Reading to Ignite" sheetId="83" state="hidden" r:id="rId49"/>
    <sheet name="Title I-A Reallocated" sheetId="73" state="hidden" r:id="rId50"/>
    <sheet name="MSIX" sheetId="99" r:id="rId51"/>
    <sheet name="RTTT EARLY LEARNING" sheetId="102" r:id="rId52"/>
    <sheet name="CONNECT" sheetId="80" r:id="rId53"/>
    <sheet name="TNP" sheetId="59" r:id="rId54"/>
    <sheet name="TIG Cohort 4 - Sustaining" sheetId="112" r:id="rId55"/>
    <sheet name="TIG Cohort 5 - Sustaining" sheetId="111" r:id="rId56"/>
    <sheet name="TIG Cohort 6" sheetId="77" r:id="rId57"/>
    <sheet name="TIG Cohort 7" sheetId="90" r:id="rId58"/>
    <sheet name="PATHWAYS EARLY ACTION" sheetId="85" r:id="rId59"/>
    <sheet name="PATHWAYS IMPLEMENTATION" sheetId="104" r:id="rId60"/>
    <sheet name="MTSS " sheetId="113" r:id="rId61"/>
    <sheet name=" JAVITS RIGHT4RURAL" sheetId="120" r:id="rId62"/>
    <sheet name="MTSS" sheetId="91" state="hidden" r:id="rId63"/>
    <sheet name="Sheet1" sheetId="78" state="hidden" r:id="rId64"/>
  </sheets>
  <externalReferences>
    <externalReference r:id="rId65"/>
  </externalReferences>
  <definedNames>
    <definedName name="_xlnm.Print_Area" localSheetId="51">'RTTT EARLY LEARNING'!$A$11:$G$29</definedName>
  </definedNames>
  <calcPr calcId="152511"/>
</workbook>
</file>

<file path=xl/calcChain.xml><?xml version="1.0" encoding="utf-8"?>
<calcChain xmlns="http://schemas.openxmlformats.org/spreadsheetml/2006/main">
  <c r="J34" i="114" l="1"/>
  <c r="K34" i="114"/>
  <c r="L34" i="114"/>
  <c r="M34" i="114"/>
  <c r="N34" i="114"/>
  <c r="O34" i="114"/>
  <c r="P34" i="114"/>
  <c r="Q34" i="114"/>
  <c r="R34" i="114"/>
  <c r="S34" i="114"/>
  <c r="T34" i="114"/>
  <c r="U34" i="114"/>
  <c r="V34" i="114"/>
  <c r="W34" i="114"/>
  <c r="X34" i="114"/>
  <c r="Y34" i="114"/>
  <c r="Z34" i="114"/>
  <c r="AA34" i="114"/>
  <c r="AB34" i="114"/>
  <c r="AC34" i="114"/>
  <c r="AD34" i="114"/>
  <c r="AE34" i="114"/>
  <c r="I34" i="114"/>
  <c r="E34" i="114"/>
  <c r="G29" i="114"/>
  <c r="G30" i="114"/>
  <c r="G32" i="114"/>
  <c r="F29" i="114"/>
  <c r="F30" i="114"/>
  <c r="F31" i="114"/>
  <c r="F32" i="114"/>
  <c r="M11" i="107"/>
  <c r="G31" i="114" l="1"/>
  <c r="Q26" i="97"/>
  <c r="Q24" i="97"/>
  <c r="Q18" i="97"/>
  <c r="Q17" i="97"/>
  <c r="M14" i="108"/>
  <c r="M28" i="93"/>
  <c r="M15" i="118" l="1"/>
  <c r="Q14" i="112"/>
  <c r="O11" i="59" l="1"/>
  <c r="O14" i="59"/>
  <c r="E15" i="120" l="1"/>
  <c r="Z17" i="120"/>
  <c r="Y17" i="120"/>
  <c r="X17" i="120"/>
  <c r="W17" i="120"/>
  <c r="V17" i="120"/>
  <c r="U17" i="120"/>
  <c r="T17" i="120"/>
  <c r="S17" i="120"/>
  <c r="R17" i="120"/>
  <c r="Q17" i="120"/>
  <c r="N17" i="120"/>
  <c r="M17" i="120"/>
  <c r="L17" i="120"/>
  <c r="K17" i="120"/>
  <c r="J17" i="120"/>
  <c r="I17" i="120"/>
  <c r="H17" i="120"/>
  <c r="G17" i="120"/>
  <c r="F17" i="120"/>
  <c r="C17" i="120"/>
  <c r="D13" i="120"/>
  <c r="E13" i="120" s="1"/>
  <c r="D15" i="120"/>
  <c r="P17" i="120"/>
  <c r="O17" i="120"/>
  <c r="D12" i="120"/>
  <c r="E12" i="120" s="1"/>
  <c r="D11" i="120"/>
  <c r="E11" i="120" s="1"/>
  <c r="O2" i="120"/>
  <c r="F2" i="120"/>
  <c r="O1" i="120"/>
  <c r="F1" i="120"/>
  <c r="H22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J26" i="85"/>
  <c r="I16" i="85"/>
  <c r="I24" i="85"/>
  <c r="H13" i="85"/>
  <c r="H14" i="85"/>
  <c r="H16" i="85"/>
  <c r="H17" i="85"/>
  <c r="H18" i="85"/>
  <c r="H19" i="85"/>
  <c r="H20" i="85"/>
  <c r="H21" i="85"/>
  <c r="H23" i="85"/>
  <c r="H24" i="85"/>
  <c r="G13" i="85"/>
  <c r="G14" i="85"/>
  <c r="I14" i="85" s="1"/>
  <c r="G15" i="85"/>
  <c r="I15" i="85" s="1"/>
  <c r="G16" i="85"/>
  <c r="G17" i="85"/>
  <c r="G18" i="85"/>
  <c r="G19" i="85"/>
  <c r="I19" i="85" s="1"/>
  <c r="G20" i="85"/>
  <c r="I20" i="85" s="1"/>
  <c r="G21" i="85"/>
  <c r="G22" i="85"/>
  <c r="I22" i="85" s="1"/>
  <c r="G23" i="85"/>
  <c r="I23" i="85" s="1"/>
  <c r="G24" i="85"/>
  <c r="G12" i="85"/>
  <c r="I18" i="85" l="1"/>
  <c r="I21" i="85"/>
  <c r="I17" i="85"/>
  <c r="I13" i="85"/>
  <c r="G26" i="85"/>
  <c r="D14" i="120"/>
  <c r="E14" i="120" s="1"/>
  <c r="S2" i="85"/>
  <c r="S1" i="85"/>
  <c r="L2" i="85"/>
  <c r="L1" i="85"/>
  <c r="H12" i="85"/>
  <c r="H26" i="85" s="1"/>
  <c r="N22" i="104"/>
  <c r="Q2" i="104"/>
  <c r="Q1" i="104"/>
  <c r="J2" i="104"/>
  <c r="J1" i="104"/>
  <c r="D17" i="120" l="1"/>
  <c r="P14" i="80"/>
  <c r="P28" i="97" l="1"/>
  <c r="L19" i="94"/>
  <c r="L15" i="108"/>
  <c r="L34" i="93" l="1"/>
  <c r="G25" i="117" l="1"/>
  <c r="H25" i="117"/>
  <c r="I25" i="117"/>
  <c r="J25" i="117"/>
  <c r="K25" i="117"/>
  <c r="L25" i="117"/>
  <c r="M25" i="117"/>
  <c r="N25" i="117"/>
  <c r="O25" i="117"/>
  <c r="P25" i="117"/>
  <c r="Q25" i="117"/>
  <c r="R25" i="117"/>
  <c r="S25" i="117"/>
  <c r="T25" i="117"/>
  <c r="U25" i="117"/>
  <c r="V25" i="117"/>
  <c r="W25" i="117"/>
  <c r="X25" i="117"/>
  <c r="Y25" i="117"/>
  <c r="Z25" i="117"/>
  <c r="AA25" i="117"/>
  <c r="AB25" i="117"/>
  <c r="AC25" i="117"/>
  <c r="AD25" i="117"/>
  <c r="AE25" i="117"/>
  <c r="AF25" i="117"/>
  <c r="F25" i="117"/>
  <c r="D14" i="117"/>
  <c r="E14" i="117" s="1"/>
  <c r="D15" i="117"/>
  <c r="D16" i="117"/>
  <c r="E16" i="117" s="1"/>
  <c r="D17" i="117"/>
  <c r="E17" i="117" s="1"/>
  <c r="D18" i="117"/>
  <c r="E18" i="117" s="1"/>
  <c r="D19" i="117"/>
  <c r="E19" i="117" s="1"/>
  <c r="D20" i="117"/>
  <c r="E20" i="117" s="1"/>
  <c r="D21" i="117"/>
  <c r="E21" i="117" s="1"/>
  <c r="D22" i="117"/>
  <c r="E22" i="117" s="1"/>
  <c r="D23" i="117"/>
  <c r="E23" i="117" s="1"/>
  <c r="E15" i="117"/>
  <c r="D13" i="117"/>
  <c r="E13" i="117" s="1"/>
  <c r="AD2" i="117"/>
  <c r="W2" i="117"/>
  <c r="P2" i="117"/>
  <c r="H2" i="117"/>
  <c r="C25" i="117"/>
  <c r="AD1" i="117"/>
  <c r="W1" i="117"/>
  <c r="P1" i="117"/>
  <c r="H1" i="117"/>
  <c r="H1" i="118"/>
  <c r="O1" i="118"/>
  <c r="V1" i="118"/>
  <c r="AC1" i="118"/>
  <c r="C4" i="118"/>
  <c r="O2" i="118" s="1"/>
  <c r="D11" i="118"/>
  <c r="E11" i="118" s="1"/>
  <c r="D12" i="118"/>
  <c r="E12" i="118" s="1"/>
  <c r="D13" i="118"/>
  <c r="E13" i="118" s="1"/>
  <c r="D14" i="118"/>
  <c r="E14" i="118" s="1"/>
  <c r="J15" i="118"/>
  <c r="D15" i="118" s="1"/>
  <c r="C17" i="118"/>
  <c r="F17" i="118"/>
  <c r="G17" i="118"/>
  <c r="H17" i="118"/>
  <c r="I17" i="118"/>
  <c r="J17" i="118"/>
  <c r="K17" i="118"/>
  <c r="L17" i="118"/>
  <c r="M17" i="118"/>
  <c r="N17" i="118"/>
  <c r="O17" i="118"/>
  <c r="P17" i="118"/>
  <c r="Q17" i="118"/>
  <c r="R17" i="118"/>
  <c r="S17" i="118"/>
  <c r="T17" i="118"/>
  <c r="U17" i="118"/>
  <c r="V17" i="118"/>
  <c r="W17" i="118"/>
  <c r="X17" i="118"/>
  <c r="Y17" i="118"/>
  <c r="Z17" i="118"/>
  <c r="AA17" i="118"/>
  <c r="AB17" i="118"/>
  <c r="AC17" i="118"/>
  <c r="AD17" i="118"/>
  <c r="AE17" i="118"/>
  <c r="AF17" i="118"/>
  <c r="D17" i="118" l="1"/>
  <c r="E15" i="118"/>
  <c r="E17" i="118" s="1"/>
  <c r="H2" i="118"/>
  <c r="AC2" i="118"/>
  <c r="V2" i="118"/>
  <c r="E25" i="117" l="1"/>
  <c r="D25" i="117"/>
  <c r="F13" i="95" l="1"/>
  <c r="F14" i="95"/>
  <c r="F15" i="95"/>
  <c r="F16" i="95"/>
  <c r="F17" i="95"/>
  <c r="F12" i="95"/>
  <c r="O33" i="97" l="1"/>
  <c r="K15" i="94"/>
  <c r="G13" i="112" l="1"/>
  <c r="G14" i="112"/>
  <c r="G12" i="112"/>
  <c r="F13" i="104" l="1"/>
  <c r="F14" i="104"/>
  <c r="F15" i="104"/>
  <c r="F16" i="104"/>
  <c r="F17" i="104"/>
  <c r="F18" i="104"/>
  <c r="F19" i="104"/>
  <c r="F20" i="104"/>
  <c r="F21" i="104"/>
  <c r="F22" i="104"/>
  <c r="F23" i="104"/>
  <c r="F12" i="104"/>
  <c r="F11" i="77"/>
  <c r="F13" i="77"/>
  <c r="F12" i="77"/>
  <c r="F25" i="104" l="1"/>
  <c r="E16" i="112"/>
  <c r="E17" i="111"/>
  <c r="G12" i="111"/>
  <c r="G13" i="111"/>
  <c r="G14" i="111"/>
  <c r="G15" i="111"/>
  <c r="G11" i="111"/>
  <c r="F16" i="112"/>
  <c r="F40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12" i="80"/>
  <c r="G17" i="111" l="1"/>
  <c r="G40" i="80"/>
  <c r="G16" i="112"/>
  <c r="D11" i="107"/>
  <c r="H13" i="97"/>
  <c r="H15" i="97"/>
  <c r="H16" i="97"/>
  <c r="H17" i="97"/>
  <c r="H19" i="97"/>
  <c r="H20" i="97"/>
  <c r="H21" i="97"/>
  <c r="H23" i="97"/>
  <c r="H24" i="97"/>
  <c r="H26" i="97"/>
  <c r="H27" i="97"/>
  <c r="H28" i="97"/>
  <c r="H31" i="97"/>
  <c r="E13" i="95" l="1"/>
  <c r="G13" i="95" s="1"/>
  <c r="E14" i="95"/>
  <c r="G14" i="95" s="1"/>
  <c r="E15" i="95"/>
  <c r="G15" i="95" s="1"/>
  <c r="E16" i="95"/>
  <c r="G16" i="95" s="1"/>
  <c r="E17" i="95"/>
  <c r="G17" i="95" s="1"/>
  <c r="E12" i="95"/>
  <c r="G12" i="95" s="1"/>
  <c r="F21" i="94"/>
  <c r="G21" i="94"/>
  <c r="H21" i="94"/>
  <c r="K21" i="94"/>
  <c r="L21" i="94"/>
  <c r="M21" i="94"/>
  <c r="N21" i="94"/>
  <c r="O21" i="94"/>
  <c r="P21" i="94"/>
  <c r="Q21" i="94"/>
  <c r="R21" i="94"/>
  <c r="S21" i="94"/>
  <c r="T21" i="94"/>
  <c r="U21" i="94"/>
  <c r="V21" i="94"/>
  <c r="W21" i="94"/>
  <c r="X21" i="94"/>
  <c r="Y21" i="94"/>
  <c r="Z21" i="94"/>
  <c r="AA21" i="94"/>
  <c r="AB21" i="94"/>
  <c r="AC21" i="94"/>
  <c r="AD21" i="94"/>
  <c r="AE21" i="94"/>
  <c r="AF21" i="94"/>
  <c r="C21" i="94"/>
  <c r="E19" i="95" l="1"/>
  <c r="E13" i="102"/>
  <c r="E14" i="102"/>
  <c r="E15" i="102"/>
  <c r="E16" i="102"/>
  <c r="E17" i="102"/>
  <c r="E18" i="102"/>
  <c r="E19" i="102"/>
  <c r="E20" i="102"/>
  <c r="E21" i="102"/>
  <c r="E22" i="102"/>
  <c r="E23" i="102"/>
  <c r="E24" i="102"/>
  <c r="E25" i="102"/>
  <c r="E26" i="102"/>
  <c r="E12" i="102"/>
  <c r="D28" i="102"/>
  <c r="E28" i="102" l="1"/>
  <c r="D16" i="116"/>
  <c r="D17" i="116"/>
  <c r="D13" i="116"/>
  <c r="D14" i="116"/>
  <c r="D15" i="116"/>
  <c r="AC19" i="116" l="1"/>
  <c r="AB19" i="116"/>
  <c r="AA19" i="116"/>
  <c r="Z19" i="116"/>
  <c r="Y19" i="116"/>
  <c r="X19" i="116"/>
  <c r="W19" i="116"/>
  <c r="V19" i="116"/>
  <c r="T19" i="116"/>
  <c r="S19" i="116"/>
  <c r="R19" i="116"/>
  <c r="Q19" i="116"/>
  <c r="P19" i="116"/>
  <c r="O19" i="116"/>
  <c r="N19" i="116"/>
  <c r="M19" i="116"/>
  <c r="L19" i="116"/>
  <c r="K19" i="116"/>
  <c r="J19" i="116"/>
  <c r="I19" i="116"/>
  <c r="H19" i="116"/>
  <c r="G19" i="116"/>
  <c r="F19" i="116"/>
  <c r="C19" i="116"/>
  <c r="E17" i="116"/>
  <c r="E16" i="116"/>
  <c r="E15" i="116"/>
  <c r="E14" i="116"/>
  <c r="D19" i="116"/>
  <c r="Z3" i="116"/>
  <c r="N3" i="116"/>
  <c r="G3" i="116"/>
  <c r="Z1" i="116"/>
  <c r="N1" i="116"/>
  <c r="G1" i="116"/>
  <c r="U19" i="116" l="1"/>
  <c r="E13" i="116"/>
  <c r="E19" i="116" s="1"/>
  <c r="F11" i="114" l="1"/>
  <c r="G11" i="114" s="1"/>
  <c r="F12" i="114"/>
  <c r="F13" i="114"/>
  <c r="G13" i="114" s="1"/>
  <c r="F14" i="114"/>
  <c r="G14" i="114" s="1"/>
  <c r="F15" i="114"/>
  <c r="G15" i="114" s="1"/>
  <c r="F16" i="114"/>
  <c r="G16" i="114" s="1"/>
  <c r="F17" i="114"/>
  <c r="G17" i="114" s="1"/>
  <c r="F19" i="114"/>
  <c r="G19" i="114" s="1"/>
  <c r="F20" i="114"/>
  <c r="G20" i="114" s="1"/>
  <c r="F21" i="114"/>
  <c r="G21" i="114" s="1"/>
  <c r="F22" i="114"/>
  <c r="G22" i="114" s="1"/>
  <c r="F23" i="114"/>
  <c r="G23" i="114" s="1"/>
  <c r="F24" i="114"/>
  <c r="G24" i="114" s="1"/>
  <c r="F25" i="114"/>
  <c r="G25" i="114" s="1"/>
  <c r="F26" i="114"/>
  <c r="G26" i="114"/>
  <c r="F27" i="114"/>
  <c r="G27" i="114" s="1"/>
  <c r="F28" i="114"/>
  <c r="G28" i="114" s="1"/>
  <c r="AE14" i="115"/>
  <c r="AD14" i="115"/>
  <c r="AC14" i="115"/>
  <c r="AB14" i="115"/>
  <c r="AA14" i="115"/>
  <c r="Z14" i="115"/>
  <c r="Y14" i="115"/>
  <c r="X14" i="115"/>
  <c r="W14" i="115"/>
  <c r="V14" i="115"/>
  <c r="U14" i="115"/>
  <c r="T14" i="115"/>
  <c r="S14" i="115"/>
  <c r="R14" i="115"/>
  <c r="Q14" i="115"/>
  <c r="N14" i="115"/>
  <c r="M14" i="115"/>
  <c r="L14" i="115"/>
  <c r="K14" i="115"/>
  <c r="J14" i="115"/>
  <c r="I14" i="115"/>
  <c r="H14" i="115"/>
  <c r="E14" i="115"/>
  <c r="P14" i="115"/>
  <c r="F12" i="115"/>
  <c r="G12" i="115" s="1"/>
  <c r="F11" i="115"/>
  <c r="G11" i="115" s="1"/>
  <c r="AB2" i="115"/>
  <c r="U2" i="115"/>
  <c r="P2" i="115"/>
  <c r="I2" i="115"/>
  <c r="AB1" i="115"/>
  <c r="U1" i="115"/>
  <c r="P1" i="115"/>
  <c r="I1" i="115"/>
  <c r="H34" i="114"/>
  <c r="Q2" i="114"/>
  <c r="J2" i="114"/>
  <c r="Q1" i="114"/>
  <c r="J1" i="114"/>
  <c r="G12" i="114" l="1"/>
  <c r="G34" i="114" s="1"/>
  <c r="F34" i="114"/>
  <c r="G14" i="115"/>
  <c r="F14" i="115"/>
  <c r="O14" i="115"/>
  <c r="N25" i="97" l="1"/>
  <c r="H25" i="97" s="1"/>
  <c r="N22" i="97"/>
  <c r="H22" i="97" s="1"/>
  <c r="N18" i="97"/>
  <c r="H18" i="97" s="1"/>
  <c r="N14" i="97"/>
  <c r="H14" i="97" s="1"/>
  <c r="J19" i="94" l="1"/>
  <c r="J21" i="94" s="1"/>
  <c r="D12" i="113" l="1"/>
  <c r="E12" i="113" s="1"/>
  <c r="D14" i="113"/>
  <c r="E14" i="113" s="1"/>
  <c r="D15" i="113"/>
  <c r="E15" i="113" s="1"/>
  <c r="D16" i="113"/>
  <c r="E16" i="113" s="1"/>
  <c r="D17" i="113"/>
  <c r="E17" i="113" s="1"/>
  <c r="D18" i="113"/>
  <c r="E18" i="113" s="1"/>
  <c r="D19" i="113"/>
  <c r="E19" i="113" s="1"/>
  <c r="D20" i="113"/>
  <c r="E20" i="113" s="1"/>
  <c r="D21" i="113"/>
  <c r="D22" i="113"/>
  <c r="E22" i="113" s="1"/>
  <c r="D23" i="113"/>
  <c r="E23" i="113" s="1"/>
  <c r="D24" i="113"/>
  <c r="D25" i="113"/>
  <c r="E25" i="113" s="1"/>
  <c r="D26" i="113"/>
  <c r="E26" i="113" s="1"/>
  <c r="D27" i="113"/>
  <c r="E27" i="113" s="1"/>
  <c r="D28" i="113"/>
  <c r="E28" i="113" s="1"/>
  <c r="D29" i="113"/>
  <c r="E29" i="113" s="1"/>
  <c r="D30" i="113"/>
  <c r="D31" i="113"/>
  <c r="E31" i="113" s="1"/>
  <c r="D32" i="113"/>
  <c r="E32" i="113" s="1"/>
  <c r="D13" i="113"/>
  <c r="E13" i="113" s="1"/>
  <c r="AC34" i="113"/>
  <c r="AB34" i="113"/>
  <c r="AA34" i="113"/>
  <c r="Z34" i="113"/>
  <c r="Y34" i="113"/>
  <c r="X34" i="113"/>
  <c r="W34" i="113"/>
  <c r="V34" i="113"/>
  <c r="T34" i="113"/>
  <c r="S34" i="113"/>
  <c r="R34" i="113"/>
  <c r="Q34" i="113"/>
  <c r="P34" i="113"/>
  <c r="O34" i="113"/>
  <c r="N34" i="113"/>
  <c r="M34" i="113"/>
  <c r="L34" i="113"/>
  <c r="K34" i="113"/>
  <c r="J34" i="113"/>
  <c r="I34" i="113"/>
  <c r="H34" i="113"/>
  <c r="G34" i="113"/>
  <c r="F34" i="113"/>
  <c r="C34" i="113"/>
  <c r="E30" i="113"/>
  <c r="U34" i="113"/>
  <c r="E24" i="113"/>
  <c r="E21" i="113"/>
  <c r="O2" i="113"/>
  <c r="H2" i="113"/>
  <c r="O1" i="113"/>
  <c r="H1" i="113"/>
  <c r="E34" i="113" l="1"/>
  <c r="D34" i="113"/>
  <c r="F12" i="90" l="1"/>
  <c r="G12" i="90" s="1"/>
  <c r="F11" i="90"/>
  <c r="G11" i="90" s="1"/>
  <c r="AJ17" i="111"/>
  <c r="AI17" i="111"/>
  <c r="AH17" i="111"/>
  <c r="AG17" i="111"/>
  <c r="AF17" i="111"/>
  <c r="AE17" i="111"/>
  <c r="AD17" i="111"/>
  <c r="AC17" i="111"/>
  <c r="AB17" i="111"/>
  <c r="AA17" i="111"/>
  <c r="Z17" i="111"/>
  <c r="Y17" i="111"/>
  <c r="X17" i="111"/>
  <c r="W17" i="111"/>
  <c r="V17" i="111"/>
  <c r="T17" i="111"/>
  <c r="S17" i="111"/>
  <c r="R17" i="111"/>
  <c r="Q17" i="111"/>
  <c r="P17" i="111"/>
  <c r="O17" i="111"/>
  <c r="N17" i="111"/>
  <c r="M17" i="111"/>
  <c r="L17" i="111"/>
  <c r="K17" i="111"/>
  <c r="J17" i="111"/>
  <c r="H15" i="111"/>
  <c r="I15" i="111" s="1"/>
  <c r="H14" i="111"/>
  <c r="I14" i="111" s="1"/>
  <c r="H13" i="111"/>
  <c r="I13" i="111" s="1"/>
  <c r="H12" i="111"/>
  <c r="I12" i="111" s="1"/>
  <c r="F17" i="111"/>
  <c r="H11" i="111"/>
  <c r="AF2" i="111"/>
  <c r="Y2" i="111"/>
  <c r="R2" i="111"/>
  <c r="K2" i="111"/>
  <c r="AF1" i="111"/>
  <c r="Y1" i="111"/>
  <c r="R1" i="111"/>
  <c r="K1" i="111"/>
  <c r="AJ16" i="112"/>
  <c r="AI16" i="112"/>
  <c r="AH16" i="112"/>
  <c r="AG16" i="112"/>
  <c r="AF16" i="112"/>
  <c r="AE16" i="112"/>
  <c r="AD16" i="112"/>
  <c r="AC16" i="112"/>
  <c r="AB16" i="112"/>
  <c r="AA16" i="112"/>
  <c r="Z16" i="112"/>
  <c r="Y16" i="112"/>
  <c r="X16" i="112"/>
  <c r="W16" i="112"/>
  <c r="V16" i="112"/>
  <c r="U16" i="112"/>
  <c r="T16" i="112"/>
  <c r="S16" i="112"/>
  <c r="R16" i="112"/>
  <c r="Q16" i="112"/>
  <c r="P16" i="112"/>
  <c r="N16" i="112"/>
  <c r="M16" i="112"/>
  <c r="L16" i="112"/>
  <c r="K16" i="112"/>
  <c r="J16" i="112"/>
  <c r="O16" i="112"/>
  <c r="H14" i="112"/>
  <c r="I14" i="112" s="1"/>
  <c r="H13" i="112"/>
  <c r="I13" i="112" s="1"/>
  <c r="H12" i="112"/>
  <c r="AF2" i="112"/>
  <c r="Y2" i="112"/>
  <c r="R2" i="112"/>
  <c r="K2" i="112"/>
  <c r="AF1" i="112"/>
  <c r="Y1" i="112"/>
  <c r="R1" i="112"/>
  <c r="K1" i="112"/>
  <c r="H16" i="112" l="1"/>
  <c r="H17" i="111"/>
  <c r="U17" i="111"/>
  <c r="I11" i="111"/>
  <c r="I17" i="111" s="1"/>
  <c r="I12" i="112"/>
  <c r="I16" i="112" s="1"/>
  <c r="G13" i="97" l="1"/>
  <c r="G14" i="97"/>
  <c r="I14" i="97" s="1"/>
  <c r="G15" i="97"/>
  <c r="I15" i="97" s="1"/>
  <c r="G16" i="97"/>
  <c r="G17" i="97"/>
  <c r="G18" i="97"/>
  <c r="G19" i="97"/>
  <c r="G20" i="97"/>
  <c r="G21" i="97"/>
  <c r="G22" i="97"/>
  <c r="G23" i="97"/>
  <c r="G24" i="97"/>
  <c r="G25" i="97"/>
  <c r="G26" i="97"/>
  <c r="G27" i="97"/>
  <c r="I27" i="97" s="1"/>
  <c r="G28" i="97"/>
  <c r="G29" i="97"/>
  <c r="G30" i="97"/>
  <c r="G31" i="97"/>
  <c r="G32" i="97"/>
  <c r="G33" i="97"/>
  <c r="G12" i="97"/>
  <c r="I31" i="97" l="1"/>
  <c r="I23" i="97"/>
  <c r="I19" i="97"/>
  <c r="I28" i="97"/>
  <c r="I24" i="97"/>
  <c r="I20" i="97"/>
  <c r="I16" i="97"/>
  <c r="I26" i="97"/>
  <c r="I22" i="97"/>
  <c r="I18" i="97"/>
  <c r="I25" i="97"/>
  <c r="I21" i="97"/>
  <c r="I17" i="97"/>
  <c r="I13" i="97"/>
  <c r="D12" i="99"/>
  <c r="D14" i="99"/>
  <c r="D13" i="99"/>
  <c r="I16" i="99"/>
  <c r="D12" i="108" l="1"/>
  <c r="E12" i="108" s="1"/>
  <c r="D13" i="108"/>
  <c r="E13" i="108" s="1"/>
  <c r="D14" i="108"/>
  <c r="E14" i="108" s="1"/>
  <c r="D15" i="108"/>
  <c r="E15" i="108" s="1"/>
  <c r="D16" i="108"/>
  <c r="E16" i="108" s="1"/>
  <c r="D17" i="108"/>
  <c r="E17" i="108" s="1"/>
  <c r="D18" i="108"/>
  <c r="E18" i="108" s="1"/>
  <c r="D19" i="108"/>
  <c r="E19" i="108" s="1"/>
  <c r="D20" i="108"/>
  <c r="E20" i="108" s="1"/>
  <c r="D21" i="108"/>
  <c r="E21" i="108" s="1"/>
  <c r="D22" i="108"/>
  <c r="E22" i="108" s="1"/>
  <c r="D23" i="108"/>
  <c r="E23" i="108" s="1"/>
  <c r="D24" i="108"/>
  <c r="E24" i="108" s="1"/>
  <c r="D25" i="108"/>
  <c r="E25" i="108" s="1"/>
  <c r="D26" i="108"/>
  <c r="E26" i="108" s="1"/>
  <c r="D27" i="108"/>
  <c r="E27" i="108" s="1"/>
  <c r="H1" i="108" l="1"/>
  <c r="N1" i="108"/>
  <c r="T1" i="108"/>
  <c r="AB1" i="108"/>
  <c r="H2" i="108"/>
  <c r="N2" i="108"/>
  <c r="T2" i="108"/>
  <c r="AB2" i="108"/>
  <c r="J29" i="108"/>
  <c r="N29" i="108"/>
  <c r="D28" i="108"/>
  <c r="E28" i="108" s="1"/>
  <c r="C29" i="108"/>
  <c r="F29" i="108"/>
  <c r="G29" i="108"/>
  <c r="H29" i="108"/>
  <c r="I29" i="108"/>
  <c r="K29" i="108"/>
  <c r="L29" i="108"/>
  <c r="M29" i="108"/>
  <c r="O29" i="108"/>
  <c r="P29" i="108"/>
  <c r="Q29" i="108"/>
  <c r="R29" i="108"/>
  <c r="S29" i="108"/>
  <c r="T29" i="108"/>
  <c r="U29" i="108"/>
  <c r="V29" i="108"/>
  <c r="W29" i="108"/>
  <c r="X29" i="108"/>
  <c r="Y29" i="108"/>
  <c r="Z29" i="108"/>
  <c r="AA29" i="108"/>
  <c r="AB29" i="108"/>
  <c r="AC29" i="108"/>
  <c r="AD29" i="108"/>
  <c r="AE29" i="108"/>
  <c r="AF29" i="108"/>
  <c r="E29" i="108" l="1"/>
  <c r="D29" i="108"/>
  <c r="AF13" i="107"/>
  <c r="AE13" i="107"/>
  <c r="AD13" i="107"/>
  <c r="AC13" i="107"/>
  <c r="AB13" i="107"/>
  <c r="AA13" i="107"/>
  <c r="Z13" i="107"/>
  <c r="Y13" i="107"/>
  <c r="X13" i="107"/>
  <c r="W13" i="107"/>
  <c r="V13" i="107"/>
  <c r="U13" i="107"/>
  <c r="T13" i="107"/>
  <c r="S13" i="107"/>
  <c r="R13" i="107"/>
  <c r="Q13" i="107"/>
  <c r="P13" i="107"/>
  <c r="O13" i="107"/>
  <c r="N13" i="107"/>
  <c r="M13" i="107"/>
  <c r="L13" i="107"/>
  <c r="J13" i="107"/>
  <c r="I13" i="107"/>
  <c r="H13" i="107"/>
  <c r="G13" i="107"/>
  <c r="F13" i="107"/>
  <c r="C13" i="107"/>
  <c r="O2" i="107"/>
  <c r="F2" i="107"/>
  <c r="O1" i="107"/>
  <c r="F1" i="107"/>
  <c r="D13" i="107" l="1"/>
  <c r="E11" i="107"/>
  <c r="E13" i="107" s="1"/>
  <c r="K13" i="107"/>
  <c r="F24" i="102" l="1"/>
  <c r="G24" i="102" s="1"/>
  <c r="F25" i="102"/>
  <c r="G25" i="102" s="1"/>
  <c r="F26" i="102" l="1"/>
  <c r="G26" i="102" s="1"/>
  <c r="F23" i="102"/>
  <c r="G23" i="102" s="1"/>
  <c r="F22" i="102"/>
  <c r="G22" i="102" s="1"/>
  <c r="F21" i="102"/>
  <c r="G21" i="102" s="1"/>
  <c r="F20" i="102"/>
  <c r="G20" i="102" s="1"/>
  <c r="F19" i="102"/>
  <c r="G19" i="102" s="1"/>
  <c r="F18" i="102"/>
  <c r="G18" i="102" s="1"/>
  <c r="F17" i="102"/>
  <c r="G17" i="102" s="1"/>
  <c r="F16" i="102"/>
  <c r="G16" i="102" s="1"/>
  <c r="F15" i="102"/>
  <c r="G15" i="102" s="1"/>
  <c r="F14" i="102"/>
  <c r="G14" i="102" s="1"/>
  <c r="F13" i="102"/>
  <c r="F12" i="102"/>
  <c r="G12" i="102" s="1"/>
  <c r="M33" i="97" l="1"/>
  <c r="M32" i="97"/>
  <c r="M30" i="97"/>
  <c r="M29" i="97"/>
  <c r="H29" i="97" l="1"/>
  <c r="I29" i="97" s="1"/>
  <c r="H30" i="97"/>
  <c r="I30" i="97" s="1"/>
  <c r="H32" i="97"/>
  <c r="I32" i="97" s="1"/>
  <c r="H33" i="97"/>
  <c r="I33" i="97" s="1"/>
  <c r="I19" i="94"/>
  <c r="I18" i="94"/>
  <c r="I17" i="94"/>
  <c r="I15" i="94"/>
  <c r="I21" i="94" l="1"/>
  <c r="I34" i="93"/>
  <c r="I33" i="93"/>
  <c r="I31" i="93"/>
  <c r="I30" i="93"/>
  <c r="I27" i="93"/>
  <c r="I26" i="93"/>
  <c r="I24" i="93"/>
  <c r="I20" i="93"/>
  <c r="I19" i="93"/>
  <c r="AC16" i="105" l="1"/>
  <c r="AB16" i="105"/>
  <c r="AA16" i="105"/>
  <c r="Z16" i="105"/>
  <c r="Y16" i="105"/>
  <c r="X16" i="105"/>
  <c r="W16" i="105"/>
  <c r="V16" i="105"/>
  <c r="U16" i="105"/>
  <c r="T16" i="105"/>
  <c r="S16" i="105"/>
  <c r="R16" i="105"/>
  <c r="P16" i="105"/>
  <c r="O16" i="105"/>
  <c r="N16" i="105"/>
  <c r="M16" i="105"/>
  <c r="L16" i="105"/>
  <c r="K16" i="105"/>
  <c r="J16" i="105"/>
  <c r="I16" i="105"/>
  <c r="H16" i="105"/>
  <c r="G16" i="105"/>
  <c r="F16" i="105"/>
  <c r="C16" i="105"/>
  <c r="D14" i="105"/>
  <c r="E14" i="105" s="1"/>
  <c r="D13" i="105"/>
  <c r="E13" i="105" s="1"/>
  <c r="Q16" i="105"/>
  <c r="D12" i="105"/>
  <c r="O2" i="105"/>
  <c r="H2" i="105"/>
  <c r="O1" i="105"/>
  <c r="H1" i="105"/>
  <c r="D16" i="105" l="1"/>
  <c r="E12" i="105"/>
  <c r="E16" i="105" s="1"/>
  <c r="G16" i="104" l="1"/>
  <c r="I12" i="85"/>
  <c r="I26" i="85" s="1"/>
  <c r="AH25" i="104"/>
  <c r="AG25" i="104"/>
  <c r="AF25" i="104"/>
  <c r="AE25" i="104"/>
  <c r="AD25" i="104"/>
  <c r="AC25" i="104"/>
  <c r="AB25" i="104"/>
  <c r="AA25" i="104"/>
  <c r="Z25" i="104"/>
  <c r="Y25" i="104"/>
  <c r="X25" i="104"/>
  <c r="W25" i="104"/>
  <c r="V25" i="104"/>
  <c r="U25" i="104"/>
  <c r="T25" i="104"/>
  <c r="S25" i="104"/>
  <c r="R25" i="104"/>
  <c r="Q25" i="104"/>
  <c r="P25" i="104"/>
  <c r="O25" i="104"/>
  <c r="N25" i="104"/>
  <c r="M25" i="104"/>
  <c r="L25" i="104"/>
  <c r="K25" i="104"/>
  <c r="J25" i="104"/>
  <c r="I25" i="104"/>
  <c r="H25" i="104"/>
  <c r="E25" i="104"/>
  <c r="G23" i="104"/>
  <c r="G22" i="104"/>
  <c r="G21" i="104"/>
  <c r="G20" i="104"/>
  <c r="G19" i="104"/>
  <c r="G18" i="104"/>
  <c r="G17" i="104"/>
  <c r="G15" i="104"/>
  <c r="G14" i="104"/>
  <c r="G13" i="104"/>
  <c r="H37" i="80"/>
  <c r="I37" i="80" s="1"/>
  <c r="H35" i="80"/>
  <c r="I35" i="80" s="1"/>
  <c r="H34" i="80"/>
  <c r="I34" i="80" s="1"/>
  <c r="H33" i="80"/>
  <c r="I33" i="80" s="1"/>
  <c r="H32" i="80"/>
  <c r="I32" i="80" s="1"/>
  <c r="H31" i="80"/>
  <c r="I31" i="80" s="1"/>
  <c r="H30" i="80"/>
  <c r="I30" i="80" s="1"/>
  <c r="H19" i="80"/>
  <c r="I19" i="80" s="1"/>
  <c r="H20" i="80"/>
  <c r="I20" i="80" s="1"/>
  <c r="G12" i="104" l="1"/>
  <c r="G25" i="104" s="1"/>
  <c r="F19" i="95" l="1"/>
  <c r="H19" i="95"/>
  <c r="I19" i="95"/>
  <c r="J19" i="95"/>
  <c r="K19" i="95"/>
  <c r="L19" i="95"/>
  <c r="M19" i="95"/>
  <c r="N19" i="95"/>
  <c r="O19" i="95"/>
  <c r="P19" i="95"/>
  <c r="Q19" i="95"/>
  <c r="R19" i="95"/>
  <c r="S19" i="95"/>
  <c r="T19" i="95"/>
  <c r="U19" i="95"/>
  <c r="V19" i="95"/>
  <c r="W19" i="95"/>
  <c r="X19" i="95"/>
  <c r="Y19" i="95"/>
  <c r="Z19" i="95"/>
  <c r="AA19" i="95"/>
  <c r="AB19" i="95"/>
  <c r="AC19" i="95"/>
  <c r="AD19" i="95"/>
  <c r="AE19" i="95"/>
  <c r="AF19" i="95"/>
  <c r="AG19" i="95"/>
  <c r="AH19" i="95"/>
  <c r="D19" i="95"/>
  <c r="C19" i="95"/>
  <c r="G19" i="95"/>
  <c r="W28" i="102" l="1"/>
  <c r="V28" i="102"/>
  <c r="U28" i="102"/>
  <c r="T28" i="102"/>
  <c r="S28" i="102"/>
  <c r="R28" i="102"/>
  <c r="Q28" i="102"/>
  <c r="P28" i="102"/>
  <c r="O28" i="102"/>
  <c r="N28" i="102"/>
  <c r="M28" i="102"/>
  <c r="L28" i="102"/>
  <c r="K28" i="102"/>
  <c r="J28" i="102"/>
  <c r="I28" i="102"/>
  <c r="H28" i="102"/>
  <c r="C28" i="102"/>
  <c r="L2" i="102"/>
  <c r="L1" i="102"/>
  <c r="F28" i="102" l="1"/>
  <c r="G28" i="102"/>
  <c r="E12" i="99" l="1"/>
  <c r="E13" i="99"/>
  <c r="E14" i="99"/>
  <c r="H16" i="99"/>
  <c r="G16" i="99"/>
  <c r="F16" i="99"/>
  <c r="C16" i="99"/>
  <c r="D16" i="99" l="1"/>
  <c r="E16" i="99"/>
  <c r="AJ35" i="97"/>
  <c r="AI35" i="97"/>
  <c r="AH35" i="97"/>
  <c r="AG35" i="97"/>
  <c r="F35" i="97"/>
  <c r="E35" i="97"/>
  <c r="AG2" i="97"/>
  <c r="AA2" i="97"/>
  <c r="V2" i="97"/>
  <c r="S2" i="97"/>
  <c r="O2" i="97"/>
  <c r="K2" i="97"/>
  <c r="AG1" i="97"/>
  <c r="AA1" i="97"/>
  <c r="V1" i="97"/>
  <c r="S1" i="97"/>
  <c r="O1" i="97"/>
  <c r="K1" i="97"/>
  <c r="G35" i="97" l="1"/>
  <c r="AA2" i="95" l="1"/>
  <c r="R2" i="95"/>
  <c r="L2" i="95"/>
  <c r="AA1" i="95"/>
  <c r="L1" i="95"/>
  <c r="D26" i="93" l="1"/>
  <c r="E26" i="93" s="1"/>
  <c r="D15" i="94"/>
  <c r="E15" i="94" s="1"/>
  <c r="D16" i="94"/>
  <c r="D17" i="94"/>
  <c r="E17" i="94" s="1"/>
  <c r="D18" i="94"/>
  <c r="E18" i="94" s="1"/>
  <c r="D19" i="94"/>
  <c r="E19" i="94" s="1"/>
  <c r="D14" i="94"/>
  <c r="E14" i="94" s="1"/>
  <c r="D12" i="94"/>
  <c r="Y2" i="94"/>
  <c r="Q2" i="94"/>
  <c r="H2" i="94"/>
  <c r="Y1" i="94"/>
  <c r="Q1" i="94"/>
  <c r="H1" i="94"/>
  <c r="D14" i="93"/>
  <c r="E14" i="93" s="1"/>
  <c r="D24" i="93"/>
  <c r="E24" i="93" s="1"/>
  <c r="D13" i="93"/>
  <c r="D15" i="93"/>
  <c r="E15" i="93" s="1"/>
  <c r="D16" i="93"/>
  <c r="E16" i="93" s="1"/>
  <c r="D17" i="93"/>
  <c r="E17" i="93" s="1"/>
  <c r="D18" i="93"/>
  <c r="E18" i="93" s="1"/>
  <c r="D19" i="93"/>
  <c r="E19" i="93" s="1"/>
  <c r="D20" i="93"/>
  <c r="D21" i="93"/>
  <c r="E21" i="93" s="1"/>
  <c r="D22" i="93"/>
  <c r="E22" i="93" s="1"/>
  <c r="D23" i="93"/>
  <c r="E23" i="93" s="1"/>
  <c r="D25" i="93"/>
  <c r="E25" i="93" s="1"/>
  <c r="D27" i="93"/>
  <c r="D28" i="93"/>
  <c r="E28" i="93" s="1"/>
  <c r="D29" i="93"/>
  <c r="D30" i="93"/>
  <c r="D31" i="93"/>
  <c r="E31" i="93" s="1"/>
  <c r="D32" i="93"/>
  <c r="E32" i="93" s="1"/>
  <c r="D33" i="93"/>
  <c r="E33" i="93" s="1"/>
  <c r="D34" i="93"/>
  <c r="E34" i="93" s="1"/>
  <c r="D12" i="93"/>
  <c r="C36" i="93"/>
  <c r="AF36" i="93"/>
  <c r="AE36" i="93"/>
  <c r="AD36" i="93"/>
  <c r="AC36" i="93"/>
  <c r="AB36" i="93"/>
  <c r="AA36" i="93"/>
  <c r="Z36" i="93"/>
  <c r="Y36" i="93"/>
  <c r="X36" i="93"/>
  <c r="W36" i="93"/>
  <c r="V36" i="93"/>
  <c r="U36" i="93"/>
  <c r="T36" i="93"/>
  <c r="S36" i="93"/>
  <c r="O36" i="93"/>
  <c r="M36" i="93"/>
  <c r="G36" i="93"/>
  <c r="F36" i="93"/>
  <c r="I36" i="93"/>
  <c r="N36" i="93"/>
  <c r="L36" i="93"/>
  <c r="R36" i="93"/>
  <c r="P36" i="93"/>
  <c r="E13" i="93"/>
  <c r="AC2" i="93"/>
  <c r="Q2" i="93"/>
  <c r="H2" i="93"/>
  <c r="AC1" i="93"/>
  <c r="Q1" i="93"/>
  <c r="H1" i="93"/>
  <c r="E12" i="94" l="1"/>
  <c r="D13" i="94"/>
  <c r="E13" i="94" s="1"/>
  <c r="H36" i="93"/>
  <c r="E20" i="93"/>
  <c r="K36" i="93"/>
  <c r="J36" i="93"/>
  <c r="Q36" i="93"/>
  <c r="E30" i="93"/>
  <c r="E27" i="93"/>
  <c r="E12" i="93"/>
  <c r="F43" i="59"/>
  <c r="G43" i="59" s="1"/>
  <c r="F44" i="59"/>
  <c r="G44" i="59" s="1"/>
  <c r="F45" i="59"/>
  <c r="G45" i="59" s="1"/>
  <c r="F46" i="59"/>
  <c r="G46" i="59" s="1"/>
  <c r="F47" i="59"/>
  <c r="G47" i="59" s="1"/>
  <c r="F48" i="59"/>
  <c r="G48" i="59" s="1"/>
  <c r="F49" i="59"/>
  <c r="G49" i="59" s="1"/>
  <c r="F50" i="59"/>
  <c r="G50" i="59" s="1"/>
  <c r="F51" i="59"/>
  <c r="G51" i="59" s="1"/>
  <c r="F52" i="59"/>
  <c r="G52" i="59" s="1"/>
  <c r="D21" i="94" l="1"/>
  <c r="E21" i="94"/>
  <c r="E36" i="93"/>
  <c r="D36" i="93"/>
  <c r="H12" i="80"/>
  <c r="I12" i="80" s="1"/>
  <c r="C27" i="48" l="1"/>
  <c r="C43" i="1"/>
  <c r="D13" i="91" l="1"/>
  <c r="E13" i="91" s="1"/>
  <c r="D14" i="91"/>
  <c r="E14" i="91" s="1"/>
  <c r="D15" i="91"/>
  <c r="E15" i="91" s="1"/>
  <c r="D16" i="91"/>
  <c r="E16" i="91" s="1"/>
  <c r="D17" i="91"/>
  <c r="E17" i="91" s="1"/>
  <c r="D18" i="91"/>
  <c r="E18" i="91" s="1"/>
  <c r="D19" i="91"/>
  <c r="E19" i="91" s="1"/>
  <c r="D20" i="91"/>
  <c r="E20" i="91" s="1"/>
  <c r="D21" i="91"/>
  <c r="E21" i="91" s="1"/>
  <c r="D22" i="91"/>
  <c r="E22" i="91" s="1"/>
  <c r="D23" i="91"/>
  <c r="E23" i="91" s="1"/>
  <c r="D24" i="91"/>
  <c r="E24" i="91" s="1"/>
  <c r="D25" i="91"/>
  <c r="E25" i="91" s="1"/>
  <c r="D26" i="91"/>
  <c r="E26" i="91" s="1"/>
  <c r="D27" i="91"/>
  <c r="E27" i="91" s="1"/>
  <c r="D28" i="91"/>
  <c r="E28" i="91" s="1"/>
  <c r="D29" i="91"/>
  <c r="E29" i="91" s="1"/>
  <c r="D30" i="91"/>
  <c r="E30" i="91" s="1"/>
  <c r="D31" i="91"/>
  <c r="E31" i="91" s="1"/>
  <c r="D32" i="91"/>
  <c r="E32" i="91" s="1"/>
  <c r="D33" i="91"/>
  <c r="E33" i="91" s="1"/>
  <c r="AF35" i="91"/>
  <c r="AE35" i="91"/>
  <c r="AD35" i="91"/>
  <c r="AC35" i="91"/>
  <c r="AB35" i="91"/>
  <c r="AA35" i="91"/>
  <c r="Z35" i="91"/>
  <c r="Y35" i="91"/>
  <c r="X35" i="91"/>
  <c r="W35" i="91"/>
  <c r="V35" i="91"/>
  <c r="U35" i="91"/>
  <c r="T35" i="91"/>
  <c r="S35" i="91"/>
  <c r="R35" i="91"/>
  <c r="Q35" i="91"/>
  <c r="P35" i="91"/>
  <c r="O35" i="91"/>
  <c r="N35" i="91"/>
  <c r="M35" i="91"/>
  <c r="L35" i="91"/>
  <c r="K35" i="91"/>
  <c r="J35" i="91"/>
  <c r="I35" i="91"/>
  <c r="H35" i="91"/>
  <c r="G35" i="91"/>
  <c r="F35" i="91"/>
  <c r="C35" i="91"/>
  <c r="D12" i="91"/>
  <c r="O2" i="91"/>
  <c r="H2" i="91"/>
  <c r="O1" i="91"/>
  <c r="H1" i="91"/>
  <c r="AH14" i="90"/>
  <c r="AG14" i="90"/>
  <c r="AF14" i="90"/>
  <c r="AE14" i="90"/>
  <c r="AD14" i="90"/>
  <c r="AC14" i="90"/>
  <c r="AB14" i="90"/>
  <c r="AA14" i="90"/>
  <c r="Z14" i="90"/>
  <c r="Y14" i="90"/>
  <c r="X14" i="90"/>
  <c r="W14" i="90"/>
  <c r="V14" i="90"/>
  <c r="U14" i="90"/>
  <c r="T14" i="90"/>
  <c r="S14" i="90"/>
  <c r="R14" i="90"/>
  <c r="Q14" i="90"/>
  <c r="P14" i="90"/>
  <c r="O14" i="90"/>
  <c r="N14" i="90"/>
  <c r="M14" i="90"/>
  <c r="L14" i="90"/>
  <c r="K14" i="90"/>
  <c r="J14" i="90"/>
  <c r="I14" i="90"/>
  <c r="H14" i="90"/>
  <c r="E14" i="90"/>
  <c r="AD2" i="90"/>
  <c r="W2" i="90"/>
  <c r="P2" i="90"/>
  <c r="I2" i="90"/>
  <c r="AD1" i="90"/>
  <c r="W1" i="90"/>
  <c r="P1" i="90"/>
  <c r="I1" i="90"/>
  <c r="D35" i="91" l="1"/>
  <c r="E12" i="91"/>
  <c r="E35" i="91" s="1"/>
  <c r="F14" i="90"/>
  <c r="G14" i="90"/>
  <c r="F28" i="8" l="1"/>
  <c r="G28" i="8" s="1"/>
  <c r="H29" i="82" l="1"/>
  <c r="I29" i="82"/>
  <c r="J29" i="82"/>
  <c r="K29" i="82"/>
  <c r="L29" i="82"/>
  <c r="M29" i="82"/>
  <c r="N29" i="82"/>
  <c r="O29" i="82"/>
  <c r="P29" i="82"/>
  <c r="Q29" i="82"/>
  <c r="R29" i="82"/>
  <c r="S29" i="82"/>
  <c r="T29" i="82"/>
  <c r="U29" i="82"/>
  <c r="V29" i="82"/>
  <c r="W29" i="82"/>
  <c r="X29" i="82"/>
  <c r="Y29" i="82"/>
  <c r="Z29" i="82"/>
  <c r="AA29" i="82"/>
  <c r="AB29" i="82"/>
  <c r="AC29" i="82"/>
  <c r="AD29" i="82"/>
  <c r="AE29" i="82"/>
  <c r="AF29" i="82"/>
  <c r="AG29" i="82"/>
  <c r="AH29" i="82"/>
  <c r="E29" i="82"/>
  <c r="F27" i="82"/>
  <c r="G27" i="82" s="1"/>
  <c r="F26" i="82"/>
  <c r="G26" i="82" s="1"/>
  <c r="F25" i="82"/>
  <c r="G25" i="82" s="1"/>
  <c r="F11" i="82"/>
  <c r="G11" i="82" s="1"/>
  <c r="F12" i="82"/>
  <c r="G12" i="82" s="1"/>
  <c r="F13" i="82" l="1"/>
  <c r="F15" i="82"/>
  <c r="G15" i="82" s="1"/>
  <c r="F16" i="82"/>
  <c r="G16" i="82" s="1"/>
  <c r="F17" i="82"/>
  <c r="G17" i="82" s="1"/>
  <c r="F18" i="82"/>
  <c r="G18" i="82" s="1"/>
  <c r="F19" i="82"/>
  <c r="G19" i="82" s="1"/>
  <c r="F20" i="82"/>
  <c r="G20" i="82" s="1"/>
  <c r="F21" i="82"/>
  <c r="G21" i="82" s="1"/>
  <c r="F22" i="82"/>
  <c r="G22" i="82" s="1"/>
  <c r="F24" i="82"/>
  <c r="G24" i="82" s="1"/>
  <c r="G13" i="82" l="1"/>
  <c r="M19" i="76"/>
  <c r="D13" i="76"/>
  <c r="E13" i="76" s="1"/>
  <c r="C19" i="76"/>
  <c r="M29" i="3" l="1"/>
  <c r="M27" i="48"/>
  <c r="F17" i="66" l="1"/>
  <c r="D15" i="66"/>
  <c r="E15" i="66" s="1"/>
  <c r="D13" i="66"/>
  <c r="D14" i="66"/>
  <c r="D12" i="66"/>
  <c r="F12" i="8" l="1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9" i="8"/>
  <c r="F30" i="8"/>
  <c r="F31" i="8"/>
  <c r="F32" i="8"/>
  <c r="F11" i="8"/>
  <c r="K27" i="48" l="1"/>
  <c r="D15" i="9" l="1"/>
  <c r="F35" i="71" l="1"/>
  <c r="G13" i="71"/>
  <c r="G14" i="71"/>
  <c r="G15" i="71"/>
  <c r="G16" i="71"/>
  <c r="G17" i="71"/>
  <c r="G18" i="71"/>
  <c r="G19" i="71"/>
  <c r="G20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12" i="71"/>
  <c r="F14" i="59" l="1"/>
  <c r="G14" i="59" s="1"/>
  <c r="F12" i="30" l="1"/>
  <c r="F13" i="30"/>
  <c r="F14" i="30"/>
  <c r="F15" i="30"/>
  <c r="F11" i="30"/>
  <c r="D13" i="46" l="1"/>
  <c r="E13" i="46" s="1"/>
  <c r="D14" i="46"/>
  <c r="E14" i="46" s="1"/>
  <c r="H14" i="83" l="1"/>
  <c r="I14" i="83"/>
  <c r="J14" i="83"/>
  <c r="K14" i="83"/>
  <c r="L14" i="83"/>
  <c r="M14" i="83"/>
  <c r="N14" i="83"/>
  <c r="O14" i="83"/>
  <c r="P14" i="83"/>
  <c r="Q14" i="83"/>
  <c r="R14" i="83"/>
  <c r="S14" i="83"/>
  <c r="T14" i="83"/>
  <c r="U14" i="83"/>
  <c r="V14" i="83"/>
  <c r="W14" i="83"/>
  <c r="X14" i="83"/>
  <c r="Y14" i="83"/>
  <c r="Z14" i="83"/>
  <c r="AA14" i="83"/>
  <c r="AB14" i="83"/>
  <c r="AC14" i="83"/>
  <c r="AD14" i="83"/>
  <c r="AE14" i="83"/>
  <c r="AF14" i="83"/>
  <c r="AG14" i="83"/>
  <c r="AH14" i="83"/>
  <c r="D15" i="46" l="1"/>
  <c r="E15" i="46" s="1"/>
  <c r="F17" i="88"/>
  <c r="G17" i="88"/>
  <c r="H17" i="88"/>
  <c r="I17" i="88"/>
  <c r="J17" i="88"/>
  <c r="K17" i="88"/>
  <c r="L17" i="88"/>
  <c r="M17" i="88"/>
  <c r="N17" i="88"/>
  <c r="O17" i="88"/>
  <c r="P17" i="88"/>
  <c r="Q17" i="88"/>
  <c r="R17" i="88"/>
  <c r="S17" i="88"/>
  <c r="T17" i="88"/>
  <c r="U17" i="88"/>
  <c r="V17" i="88"/>
  <c r="W17" i="88"/>
  <c r="X17" i="88"/>
  <c r="Y17" i="88"/>
  <c r="Z17" i="88"/>
  <c r="AA17" i="88"/>
  <c r="AB17" i="88"/>
  <c r="AC17" i="88"/>
  <c r="AD17" i="88"/>
  <c r="AE17" i="88"/>
  <c r="AF17" i="88"/>
  <c r="C17" i="88"/>
  <c r="D12" i="88"/>
  <c r="E12" i="88" s="1"/>
  <c r="D13" i="88"/>
  <c r="E13" i="88" s="1"/>
  <c r="D14" i="88"/>
  <c r="E14" i="88" s="1"/>
  <c r="D15" i="88"/>
  <c r="E15" i="88" s="1"/>
  <c r="D11" i="88"/>
  <c r="E11" i="88" s="1"/>
  <c r="O2" i="88"/>
  <c r="F2" i="88"/>
  <c r="O1" i="88"/>
  <c r="F1" i="88"/>
  <c r="F41" i="59"/>
  <c r="G41" i="59" s="1"/>
  <c r="F30" i="59"/>
  <c r="G30" i="59" s="1"/>
  <c r="F32" i="59"/>
  <c r="G32" i="59" s="1"/>
  <c r="F21" i="59"/>
  <c r="G21" i="59" s="1"/>
  <c r="F18" i="59"/>
  <c r="G18" i="59" s="1"/>
  <c r="F19" i="59"/>
  <c r="G19" i="59" s="1"/>
  <c r="F17" i="59"/>
  <c r="G17" i="59" s="1"/>
  <c r="F11" i="59"/>
  <c r="G11" i="59" s="1"/>
  <c r="E17" i="88" l="1"/>
  <c r="D17" i="88"/>
  <c r="B58" i="78"/>
  <c r="E52" i="78"/>
  <c r="D12" i="75" l="1"/>
  <c r="E12" i="75" s="1"/>
  <c r="D16" i="48"/>
  <c r="E16" i="48" s="1"/>
  <c r="I27" i="48"/>
  <c r="D36" i="1" l="1"/>
  <c r="E36" i="1" s="1"/>
  <c r="D38" i="1" l="1"/>
  <c r="E38" i="1" s="1"/>
  <c r="D29" i="1"/>
  <c r="E29" i="1" s="1"/>
  <c r="D24" i="1"/>
  <c r="E24" i="1" s="1"/>
  <c r="D22" i="1"/>
  <c r="E22" i="1" s="1"/>
  <c r="J43" i="1"/>
  <c r="I43" i="1"/>
  <c r="D40" i="1"/>
  <c r="E40" i="1" s="1"/>
  <c r="D39" i="1"/>
  <c r="E39" i="1" s="1"/>
  <c r="D37" i="1"/>
  <c r="E37" i="1" s="1"/>
  <c r="D35" i="1"/>
  <c r="E35" i="1" s="1"/>
  <c r="D34" i="1"/>
  <c r="E34" i="1" s="1"/>
  <c r="D32" i="1"/>
  <c r="E32" i="1" s="1"/>
  <c r="D31" i="1"/>
  <c r="E31" i="1" s="1"/>
  <c r="D30" i="1"/>
  <c r="E30" i="1" s="1"/>
  <c r="D41" i="1"/>
  <c r="E41" i="1" s="1"/>
  <c r="D27" i="1"/>
  <c r="E27" i="1" s="1"/>
  <c r="D26" i="1"/>
  <c r="E26" i="1" s="1"/>
  <c r="D25" i="1"/>
  <c r="E25" i="1" s="1"/>
  <c r="D23" i="1"/>
  <c r="E23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41" i="78" l="1"/>
  <c r="E41" i="78" s="1"/>
  <c r="E10" i="78" l="1"/>
  <c r="B14" i="78"/>
  <c r="S13" i="86" l="1"/>
  <c r="T13" i="86"/>
  <c r="U13" i="86"/>
  <c r="V13" i="86"/>
  <c r="W13" i="86"/>
  <c r="X13" i="86"/>
  <c r="Y13" i="86"/>
  <c r="Z13" i="86"/>
  <c r="AA13" i="86"/>
  <c r="AB13" i="86"/>
  <c r="AC13" i="86"/>
  <c r="AD13" i="86"/>
  <c r="AE13" i="86"/>
  <c r="AF13" i="86"/>
  <c r="Q13" i="86" l="1"/>
  <c r="P13" i="86"/>
  <c r="O13" i="86"/>
  <c r="N13" i="86"/>
  <c r="M13" i="86"/>
  <c r="L13" i="86"/>
  <c r="K13" i="86"/>
  <c r="J13" i="86"/>
  <c r="I13" i="86"/>
  <c r="H13" i="86"/>
  <c r="G13" i="86"/>
  <c r="F13" i="86"/>
  <c r="C13" i="86"/>
  <c r="D43" i="78" s="1"/>
  <c r="E43" i="78" s="1"/>
  <c r="R13" i="86"/>
  <c r="O2" i="86"/>
  <c r="F2" i="86"/>
  <c r="O1" i="86"/>
  <c r="F1" i="86"/>
  <c r="D11" i="86" l="1"/>
  <c r="E11" i="86" l="1"/>
  <c r="E13" i="86" s="1"/>
  <c r="D13" i="86"/>
  <c r="H54" i="59"/>
  <c r="I54" i="59"/>
  <c r="J54" i="59"/>
  <c r="K54" i="59"/>
  <c r="L54" i="59"/>
  <c r="M54" i="59"/>
  <c r="N54" i="59"/>
  <c r="O54" i="59"/>
  <c r="P54" i="59"/>
  <c r="Q54" i="59"/>
  <c r="R54" i="59"/>
  <c r="S54" i="59"/>
  <c r="T54" i="59"/>
  <c r="U54" i="59"/>
  <c r="V54" i="59"/>
  <c r="W54" i="59"/>
  <c r="X54" i="59"/>
  <c r="Y54" i="59"/>
  <c r="Z54" i="59"/>
  <c r="AA54" i="59"/>
  <c r="AB54" i="59"/>
  <c r="AC54" i="59"/>
  <c r="AD54" i="59"/>
  <c r="AE54" i="59"/>
  <c r="AF54" i="59"/>
  <c r="AG54" i="59"/>
  <c r="AH54" i="59"/>
  <c r="E54" i="59"/>
  <c r="D55" i="78" s="1"/>
  <c r="E55" i="78" s="1"/>
  <c r="F12" i="54"/>
  <c r="F13" i="54"/>
  <c r="F14" i="54"/>
  <c r="F15" i="54"/>
  <c r="F16" i="54"/>
  <c r="F17" i="54"/>
  <c r="F18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35" i="54"/>
  <c r="F36" i="54"/>
  <c r="F37" i="54"/>
  <c r="F38" i="54"/>
  <c r="F39" i="54"/>
  <c r="F40" i="54"/>
  <c r="F41" i="54"/>
  <c r="F42" i="54"/>
  <c r="F43" i="54"/>
  <c r="F44" i="54"/>
  <c r="F11" i="54"/>
  <c r="D45" i="78" l="1"/>
  <c r="F25" i="59"/>
  <c r="G25" i="59" s="1"/>
  <c r="F12" i="59"/>
  <c r="G12" i="59" s="1"/>
  <c r="E45" i="78" l="1"/>
  <c r="D33" i="1" l="1"/>
  <c r="E33" i="1" s="1"/>
  <c r="D28" i="1"/>
  <c r="E28" i="1" l="1"/>
  <c r="D43" i="1"/>
  <c r="D4" i="78" s="1"/>
  <c r="E4" i="78" s="1"/>
  <c r="F13" i="59"/>
  <c r="G13" i="59" s="1"/>
  <c r="F15" i="59"/>
  <c r="G15" i="59" s="1"/>
  <c r="F16" i="59"/>
  <c r="G16" i="59" s="1"/>
  <c r="F40" i="59"/>
  <c r="G40" i="59" s="1"/>
  <c r="F42" i="59"/>
  <c r="G42" i="59" s="1"/>
  <c r="D47" i="78" l="1"/>
  <c r="E47" i="78" l="1"/>
  <c r="D8" i="78" l="1"/>
  <c r="E8" i="78" s="1"/>
  <c r="E14" i="83"/>
  <c r="D51" i="78" s="1"/>
  <c r="E51" i="78" s="1"/>
  <c r="F12" i="83"/>
  <c r="G12" i="83" s="1"/>
  <c r="F11" i="83"/>
  <c r="J2" i="83"/>
  <c r="P2" i="83" s="1"/>
  <c r="G11" i="83" l="1"/>
  <c r="G14" i="83" s="1"/>
  <c r="F14" i="83"/>
  <c r="H13" i="80"/>
  <c r="I13" i="80" s="1"/>
  <c r="H14" i="80"/>
  <c r="I14" i="80" s="1"/>
  <c r="H15" i="80"/>
  <c r="I15" i="80" s="1"/>
  <c r="H16" i="80"/>
  <c r="I16" i="80" s="1"/>
  <c r="H17" i="80"/>
  <c r="I17" i="80" s="1"/>
  <c r="H18" i="80"/>
  <c r="I18" i="80" s="1"/>
  <c r="H21" i="80"/>
  <c r="I21" i="80" s="1"/>
  <c r="H22" i="80"/>
  <c r="I22" i="80" s="1"/>
  <c r="H23" i="80"/>
  <c r="I23" i="80" s="1"/>
  <c r="H24" i="80"/>
  <c r="I24" i="80" s="1"/>
  <c r="H25" i="80"/>
  <c r="I25" i="80" s="1"/>
  <c r="H26" i="80"/>
  <c r="I26" i="80" s="1"/>
  <c r="H27" i="80"/>
  <c r="I27" i="80" s="1"/>
  <c r="H28" i="80"/>
  <c r="I28" i="80" s="1"/>
  <c r="H29" i="80"/>
  <c r="I29" i="80" s="1"/>
  <c r="H36" i="80"/>
  <c r="I36" i="80" s="1"/>
  <c r="H38" i="80"/>
  <c r="I38" i="80" s="1"/>
  <c r="Z2" i="9" l="1"/>
  <c r="Z1" i="9"/>
  <c r="G43" i="1"/>
  <c r="H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F43" i="1"/>
  <c r="D13" i="73"/>
  <c r="D14" i="73"/>
  <c r="D15" i="73"/>
  <c r="D16" i="73"/>
  <c r="D17" i="73"/>
  <c r="D18" i="73"/>
  <c r="D12" i="73"/>
  <c r="AF20" i="73"/>
  <c r="AE20" i="73"/>
  <c r="AD20" i="73"/>
  <c r="AC20" i="73"/>
  <c r="AB20" i="73"/>
  <c r="AA20" i="73"/>
  <c r="Z20" i="73"/>
  <c r="Y20" i="73"/>
  <c r="X20" i="73"/>
  <c r="W20" i="73"/>
  <c r="V20" i="73"/>
  <c r="U20" i="73"/>
  <c r="AD2" i="73"/>
  <c r="AD1" i="73"/>
  <c r="W2" i="73"/>
  <c r="W1" i="73"/>
  <c r="E12" i="81"/>
  <c r="E13" i="81"/>
  <c r="E11" i="81"/>
  <c r="AC2" i="81"/>
  <c r="AC1" i="81"/>
  <c r="V2" i="81"/>
  <c r="V1" i="81"/>
  <c r="O2" i="81"/>
  <c r="O1" i="81"/>
  <c r="H2" i="81"/>
  <c r="H1" i="81"/>
  <c r="AG15" i="81"/>
  <c r="AF15" i="81"/>
  <c r="AE15" i="81"/>
  <c r="AD15" i="81"/>
  <c r="AC15" i="81"/>
  <c r="AB15" i="81"/>
  <c r="AA15" i="81"/>
  <c r="Z15" i="81"/>
  <c r="Y15" i="81"/>
  <c r="X15" i="81"/>
  <c r="W15" i="81"/>
  <c r="V15" i="81"/>
  <c r="U15" i="81"/>
  <c r="T15" i="81"/>
  <c r="S15" i="81"/>
  <c r="R15" i="81"/>
  <c r="Q15" i="81"/>
  <c r="P15" i="81"/>
  <c r="O15" i="81"/>
  <c r="N15" i="81"/>
  <c r="M15" i="81"/>
  <c r="L15" i="81"/>
  <c r="K15" i="81"/>
  <c r="J15" i="81"/>
  <c r="I15" i="81"/>
  <c r="H15" i="81"/>
  <c r="G15" i="81"/>
  <c r="AH15" i="77"/>
  <c r="AG15" i="77"/>
  <c r="AF15" i="77"/>
  <c r="AE15" i="77"/>
  <c r="AD15" i="77"/>
  <c r="AC15" i="77"/>
  <c r="AB15" i="77"/>
  <c r="AA15" i="77"/>
  <c r="Z15" i="77"/>
  <c r="Y15" i="77"/>
  <c r="X15" i="77"/>
  <c r="W15" i="77"/>
  <c r="V15" i="77"/>
  <c r="U15" i="77"/>
  <c r="T15" i="77"/>
  <c r="S15" i="77"/>
  <c r="R15" i="77"/>
  <c r="Q15" i="77"/>
  <c r="P15" i="77"/>
  <c r="O15" i="77"/>
  <c r="N15" i="77"/>
  <c r="M15" i="77"/>
  <c r="L15" i="77"/>
  <c r="K15" i="77"/>
  <c r="J15" i="77"/>
  <c r="I15" i="77"/>
  <c r="H15" i="77"/>
  <c r="AD2" i="77"/>
  <c r="W2" i="77"/>
  <c r="P2" i="77"/>
  <c r="I2" i="77"/>
  <c r="AD1" i="77"/>
  <c r="W1" i="77"/>
  <c r="P1" i="77"/>
  <c r="I1" i="77"/>
  <c r="AD2" i="30"/>
  <c r="AD1" i="30"/>
  <c r="I2" i="30"/>
  <c r="I1" i="30"/>
  <c r="W2" i="30"/>
  <c r="W1" i="30"/>
  <c r="P2" i="30"/>
  <c r="P1" i="30"/>
  <c r="R16" i="46"/>
  <c r="S16" i="46"/>
  <c r="T16" i="46"/>
  <c r="U16" i="46"/>
  <c r="V16" i="46"/>
  <c r="W16" i="46"/>
  <c r="X16" i="46"/>
  <c r="Y16" i="46"/>
  <c r="Z16" i="46"/>
  <c r="AA16" i="46"/>
  <c r="AB16" i="46"/>
  <c r="AC16" i="46"/>
  <c r="AD16" i="46"/>
  <c r="AE16" i="46"/>
  <c r="AF16" i="46"/>
  <c r="S17" i="30"/>
  <c r="R17" i="30"/>
  <c r="Q17" i="30"/>
  <c r="P17" i="30"/>
  <c r="O17" i="30"/>
  <c r="N17" i="30"/>
  <c r="M17" i="30"/>
  <c r="L17" i="30"/>
  <c r="K17" i="30"/>
  <c r="J17" i="30"/>
  <c r="I17" i="30"/>
  <c r="H17" i="30"/>
  <c r="D12" i="46"/>
  <c r="AB2" i="46"/>
  <c r="AB1" i="46"/>
  <c r="U2" i="46"/>
  <c r="U1" i="46"/>
  <c r="F20" i="59"/>
  <c r="F22" i="59"/>
  <c r="F23" i="59"/>
  <c r="F24" i="59"/>
  <c r="F26" i="59"/>
  <c r="F27" i="59"/>
  <c r="F28" i="59"/>
  <c r="F29" i="59"/>
  <c r="F31" i="59"/>
  <c r="F33" i="59"/>
  <c r="F34" i="59"/>
  <c r="F35" i="59"/>
  <c r="F36" i="59"/>
  <c r="F37" i="59"/>
  <c r="F38" i="59"/>
  <c r="F39" i="59"/>
  <c r="AE2" i="59"/>
  <c r="Y2" i="59"/>
  <c r="S2" i="59"/>
  <c r="J2" i="59"/>
  <c r="AE1" i="59"/>
  <c r="Y1" i="59"/>
  <c r="S1" i="59"/>
  <c r="J1" i="59"/>
  <c r="AG3" i="80"/>
  <c r="AG1" i="80"/>
  <c r="AA3" i="80"/>
  <c r="AA1" i="80"/>
  <c r="U3" i="80"/>
  <c r="U1" i="80"/>
  <c r="L3" i="80"/>
  <c r="L1" i="80"/>
  <c r="AJ40" i="80"/>
  <c r="AI40" i="80"/>
  <c r="AH40" i="80"/>
  <c r="AG40" i="80"/>
  <c r="AF40" i="80"/>
  <c r="AE40" i="80"/>
  <c r="AD40" i="80"/>
  <c r="AC40" i="80"/>
  <c r="AB40" i="80"/>
  <c r="AA40" i="80"/>
  <c r="Z40" i="80"/>
  <c r="Y40" i="80"/>
  <c r="X40" i="80"/>
  <c r="W40" i="80"/>
  <c r="V40" i="80"/>
  <c r="U40" i="80"/>
  <c r="T40" i="80"/>
  <c r="S40" i="80"/>
  <c r="R40" i="80"/>
  <c r="Q40" i="80"/>
  <c r="P40" i="80"/>
  <c r="O40" i="80"/>
  <c r="N40" i="80"/>
  <c r="M40" i="80"/>
  <c r="L40" i="80"/>
  <c r="K40" i="80"/>
  <c r="J40" i="80"/>
  <c r="AC2" i="45"/>
  <c r="AC1" i="45"/>
  <c r="W2" i="45"/>
  <c r="W1" i="45"/>
  <c r="Q2" i="45"/>
  <c r="Q1" i="45"/>
  <c r="J2" i="45"/>
  <c r="J1" i="45"/>
  <c r="AH16" i="45"/>
  <c r="AG16" i="45"/>
  <c r="AF16" i="45"/>
  <c r="AE16" i="45"/>
  <c r="AD16" i="45"/>
  <c r="AC16" i="45"/>
  <c r="AB16" i="45"/>
  <c r="AA16" i="45"/>
  <c r="Z16" i="45"/>
  <c r="Y16" i="45"/>
  <c r="X16" i="45"/>
  <c r="W16" i="45"/>
  <c r="V16" i="45"/>
  <c r="U16" i="45"/>
  <c r="T16" i="45"/>
  <c r="S16" i="45"/>
  <c r="R16" i="45"/>
  <c r="Q16" i="45"/>
  <c r="P16" i="45"/>
  <c r="O16" i="45"/>
  <c r="N16" i="45"/>
  <c r="M16" i="45"/>
  <c r="L16" i="45"/>
  <c r="K16" i="45"/>
  <c r="J16" i="45"/>
  <c r="I16" i="45"/>
  <c r="H16" i="45"/>
  <c r="F12" i="45"/>
  <c r="F13" i="45"/>
  <c r="F14" i="45"/>
  <c r="F11" i="45"/>
  <c r="AK45" i="54"/>
  <c r="AJ45" i="54"/>
  <c r="AI45" i="54"/>
  <c r="AH45" i="54"/>
  <c r="AG45" i="54"/>
  <c r="AF45" i="54"/>
  <c r="AE45" i="54"/>
  <c r="AD45" i="54"/>
  <c r="AC45" i="54"/>
  <c r="AB45" i="54"/>
  <c r="AA45" i="54"/>
  <c r="Z45" i="54"/>
  <c r="Y45" i="54"/>
  <c r="X45" i="54"/>
  <c r="F54" i="59" l="1"/>
  <c r="D12" i="78" s="1"/>
  <c r="E12" i="78" s="1"/>
  <c r="F14" i="82"/>
  <c r="L2" i="8" l="1"/>
  <c r="L1" i="8"/>
  <c r="S2" i="8"/>
  <c r="S1" i="8"/>
  <c r="AH33" i="8"/>
  <c r="AG33" i="8"/>
  <c r="AF33" i="8"/>
  <c r="V33" i="8"/>
  <c r="U33" i="8"/>
  <c r="T33" i="8"/>
  <c r="S33" i="8"/>
  <c r="R33" i="8"/>
  <c r="Q33" i="8"/>
  <c r="P33" i="8"/>
  <c r="O33" i="8"/>
  <c r="N33" i="8"/>
  <c r="M33" i="8"/>
  <c r="L33" i="8"/>
  <c r="K33" i="8"/>
  <c r="D14" i="23"/>
  <c r="D13" i="23"/>
  <c r="D15" i="23"/>
  <c r="D16" i="23"/>
  <c r="D12" i="23"/>
  <c r="Z2" i="23"/>
  <c r="Z1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12" i="3"/>
  <c r="AB2" i="3"/>
  <c r="AB1" i="3"/>
  <c r="T2" i="3"/>
  <c r="T1" i="3"/>
  <c r="AF29" i="3"/>
  <c r="AE29" i="3"/>
  <c r="AD29" i="3"/>
  <c r="AC29" i="3"/>
  <c r="AB29" i="3"/>
  <c r="AA29" i="3"/>
  <c r="Z29" i="3"/>
  <c r="Y29" i="3"/>
  <c r="X29" i="3"/>
  <c r="W29" i="3"/>
  <c r="V29" i="3"/>
  <c r="U29" i="3"/>
  <c r="AI1" i="68"/>
  <c r="AI2" i="68"/>
  <c r="AC2" i="68"/>
  <c r="AC1" i="68"/>
  <c r="G13" i="68"/>
  <c r="G14" i="68"/>
  <c r="G15" i="68"/>
  <c r="G16" i="68"/>
  <c r="G17" i="68"/>
  <c r="G18" i="68"/>
  <c r="G19" i="68"/>
  <c r="G20" i="68"/>
  <c r="G21" i="68"/>
  <c r="G22" i="68"/>
  <c r="G23" i="68"/>
  <c r="G24" i="68"/>
  <c r="G25" i="68"/>
  <c r="G26" i="68"/>
  <c r="G27" i="68"/>
  <c r="G28" i="68"/>
  <c r="G29" i="68"/>
  <c r="G12" i="68"/>
  <c r="AM31" i="68"/>
  <c r="AL31" i="68"/>
  <c r="AK31" i="68"/>
  <c r="AJ31" i="68"/>
  <c r="AI31" i="68"/>
  <c r="AH31" i="68"/>
  <c r="AG31" i="68"/>
  <c r="AF31" i="68"/>
  <c r="AE31" i="68"/>
  <c r="AD31" i="68"/>
  <c r="AC31" i="68"/>
  <c r="AB31" i="68"/>
  <c r="O31" i="68"/>
  <c r="N31" i="68"/>
  <c r="M31" i="68"/>
  <c r="F13" i="9"/>
  <c r="E12" i="9"/>
  <c r="F12" i="9" s="1"/>
  <c r="D13" i="48"/>
  <c r="D14" i="48"/>
  <c r="D15" i="48"/>
  <c r="D17" i="48"/>
  <c r="D18" i="48"/>
  <c r="D19" i="48"/>
  <c r="D20" i="48"/>
  <c r="D21" i="48"/>
  <c r="D22" i="48"/>
  <c r="D23" i="48"/>
  <c r="D24" i="48"/>
  <c r="D25" i="48"/>
  <c r="D12" i="48"/>
  <c r="D12" i="56"/>
  <c r="AC2" i="1"/>
  <c r="AC1" i="1"/>
  <c r="AG2" i="71"/>
  <c r="AG1" i="71"/>
  <c r="AA2" i="71"/>
  <c r="AA1" i="71"/>
  <c r="H12" i="71"/>
  <c r="I12" i="71" s="1"/>
  <c r="H14" i="71"/>
  <c r="I14" i="71" s="1"/>
  <c r="H15" i="71"/>
  <c r="I15" i="71" s="1"/>
  <c r="H16" i="71"/>
  <c r="I16" i="71" s="1"/>
  <c r="H17" i="71"/>
  <c r="I17" i="71" s="1"/>
  <c r="H18" i="71"/>
  <c r="I18" i="71" s="1"/>
  <c r="H19" i="71"/>
  <c r="I19" i="71" s="1"/>
  <c r="H20" i="71"/>
  <c r="I20" i="71" s="1"/>
  <c r="H21" i="71"/>
  <c r="I21" i="71" s="1"/>
  <c r="H22" i="71"/>
  <c r="I22" i="71" s="1"/>
  <c r="H23" i="71"/>
  <c r="I23" i="71" s="1"/>
  <c r="H24" i="71"/>
  <c r="I24" i="71" s="1"/>
  <c r="H25" i="71"/>
  <c r="I25" i="71" s="1"/>
  <c r="H26" i="71"/>
  <c r="I26" i="71" s="1"/>
  <c r="H27" i="71"/>
  <c r="I27" i="71" s="1"/>
  <c r="H28" i="71"/>
  <c r="I28" i="71" s="1"/>
  <c r="H29" i="71"/>
  <c r="I29" i="71" s="1"/>
  <c r="H30" i="71"/>
  <c r="I30" i="71" s="1"/>
  <c r="H31" i="71"/>
  <c r="I31" i="71" s="1"/>
  <c r="H32" i="71"/>
  <c r="I32" i="71" s="1"/>
  <c r="H33" i="71"/>
  <c r="I33" i="71" s="1"/>
  <c r="H13" i="71"/>
  <c r="I13" i="71" s="1"/>
  <c r="AJ35" i="71"/>
  <c r="AI35" i="71"/>
  <c r="AH35" i="71"/>
  <c r="AG35" i="71"/>
  <c r="AF35" i="71"/>
  <c r="AE35" i="71"/>
  <c r="AD35" i="71"/>
  <c r="AC35" i="71"/>
  <c r="AB35" i="71"/>
  <c r="AA35" i="71"/>
  <c r="Z35" i="71"/>
  <c r="Y35" i="71"/>
  <c r="V2" i="75" l="1"/>
  <c r="V1" i="75"/>
  <c r="AF14" i="75"/>
  <c r="AE14" i="75"/>
  <c r="AD14" i="75"/>
  <c r="AC14" i="75"/>
  <c r="AB14" i="75"/>
  <c r="AA14" i="75"/>
  <c r="Z14" i="75"/>
  <c r="Y14" i="75"/>
  <c r="X14" i="75"/>
  <c r="W14" i="75"/>
  <c r="V14" i="75"/>
  <c r="U14" i="75"/>
  <c r="V15" i="9"/>
  <c r="W15" i="9"/>
  <c r="X15" i="9"/>
  <c r="Y15" i="9"/>
  <c r="Z15" i="9"/>
  <c r="AA15" i="9"/>
  <c r="AB15" i="9"/>
  <c r="AC15" i="9"/>
  <c r="AD15" i="9"/>
  <c r="AE15" i="9"/>
  <c r="AF15" i="9"/>
  <c r="AG15" i="9"/>
  <c r="Y2" i="48"/>
  <c r="Y1" i="48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AF14" i="56"/>
  <c r="I2" i="54" l="1"/>
  <c r="I1" i="54"/>
  <c r="L45" i="54"/>
  <c r="K45" i="54"/>
  <c r="J45" i="54"/>
  <c r="I45" i="54"/>
  <c r="H45" i="54"/>
  <c r="G32" i="54"/>
  <c r="G33" i="54"/>
  <c r="G34" i="54"/>
  <c r="G35" i="54"/>
  <c r="G36" i="54"/>
  <c r="G37" i="54"/>
  <c r="G38" i="54"/>
  <c r="G39" i="54"/>
  <c r="G40" i="54"/>
  <c r="G41" i="54"/>
  <c r="G42" i="54"/>
  <c r="G43" i="54"/>
  <c r="G44" i="54"/>
  <c r="G31" i="54"/>
  <c r="Q2" i="9" l="1"/>
  <c r="E14" i="23" l="1"/>
  <c r="G35" i="59" l="1"/>
  <c r="G36" i="59"/>
  <c r="E16" i="45" l="1"/>
  <c r="G11" i="45"/>
  <c r="G17" i="66" l="1"/>
  <c r="H17" i="66"/>
  <c r="I17" i="66"/>
  <c r="J17" i="66"/>
  <c r="K17" i="66"/>
  <c r="L17" i="66"/>
  <c r="M17" i="66"/>
  <c r="N17" i="66"/>
  <c r="O17" i="66"/>
  <c r="P17" i="66"/>
  <c r="Q17" i="66"/>
  <c r="R17" i="66"/>
  <c r="C17" i="66"/>
  <c r="G14" i="82" l="1"/>
  <c r="Q2" i="82"/>
  <c r="J2" i="82"/>
  <c r="Q1" i="82"/>
  <c r="J1" i="82"/>
  <c r="D46" i="78" l="1"/>
  <c r="E46" i="78" s="1"/>
  <c r="M45" i="54"/>
  <c r="G22" i="59"/>
  <c r="F11" i="81"/>
  <c r="E15" i="81"/>
  <c r="F12" i="81"/>
  <c r="F13" i="81"/>
  <c r="D15" i="81"/>
  <c r="F29" i="68"/>
  <c r="H29" i="68" s="1"/>
  <c r="H2" i="73"/>
  <c r="P2" i="73"/>
  <c r="P1" i="73"/>
  <c r="U2" i="54"/>
  <c r="U1" i="54"/>
  <c r="O2" i="54"/>
  <c r="O1" i="54"/>
  <c r="N2" i="3"/>
  <c r="N1" i="3"/>
  <c r="H2" i="3"/>
  <c r="H1" i="3"/>
  <c r="V2" i="71"/>
  <c r="V1" i="71"/>
  <c r="S2" i="71"/>
  <c r="S1" i="71"/>
  <c r="O2" i="71"/>
  <c r="O1" i="71"/>
  <c r="K2" i="71"/>
  <c r="K1" i="71"/>
  <c r="X2" i="56"/>
  <c r="Q2" i="56"/>
  <c r="X1" i="56"/>
  <c r="E40" i="80"/>
  <c r="D49" i="78" s="1"/>
  <c r="E49" i="78" s="1"/>
  <c r="G13" i="77"/>
  <c r="D12" i="79"/>
  <c r="E12" i="79" s="1"/>
  <c r="D13" i="79"/>
  <c r="E13" i="79" s="1"/>
  <c r="D14" i="79"/>
  <c r="E14" i="79" s="1"/>
  <c r="D15" i="79"/>
  <c r="E15" i="79" s="1"/>
  <c r="D16" i="79"/>
  <c r="E16" i="79" s="1"/>
  <c r="D17" i="79"/>
  <c r="E17" i="79" s="1"/>
  <c r="Q18" i="79"/>
  <c r="P18" i="79"/>
  <c r="O18" i="79"/>
  <c r="N18" i="79"/>
  <c r="M18" i="79"/>
  <c r="L18" i="79"/>
  <c r="K18" i="79"/>
  <c r="J18" i="79"/>
  <c r="I18" i="79"/>
  <c r="H18" i="79"/>
  <c r="G18" i="79"/>
  <c r="F18" i="79"/>
  <c r="C18" i="79"/>
  <c r="O2" i="79"/>
  <c r="H2" i="79"/>
  <c r="O1" i="79"/>
  <c r="H1" i="79"/>
  <c r="G14" i="45"/>
  <c r="E15" i="77"/>
  <c r="G12" i="77"/>
  <c r="G11" i="77"/>
  <c r="G27" i="54"/>
  <c r="G28" i="54"/>
  <c r="G26" i="59"/>
  <c r="Q19" i="76"/>
  <c r="P19" i="76"/>
  <c r="O19" i="76"/>
  <c r="N19" i="76"/>
  <c r="L19" i="76"/>
  <c r="K19" i="76"/>
  <c r="J19" i="76"/>
  <c r="I19" i="76"/>
  <c r="H19" i="76"/>
  <c r="G19" i="76"/>
  <c r="F19" i="76"/>
  <c r="D12" i="76"/>
  <c r="D17" i="76"/>
  <c r="E17" i="76" s="1"/>
  <c r="D14" i="76"/>
  <c r="E14" i="76" s="1"/>
  <c r="D15" i="76"/>
  <c r="E15" i="76" s="1"/>
  <c r="D16" i="76"/>
  <c r="E16" i="76" s="1"/>
  <c r="N2" i="76"/>
  <c r="H2" i="76"/>
  <c r="N1" i="76"/>
  <c r="H1" i="76"/>
  <c r="T14" i="75"/>
  <c r="S14" i="75"/>
  <c r="R14" i="75"/>
  <c r="Q14" i="75"/>
  <c r="P14" i="75"/>
  <c r="O14" i="75"/>
  <c r="N14" i="75"/>
  <c r="M14" i="75"/>
  <c r="L14" i="75"/>
  <c r="K14" i="75"/>
  <c r="J14" i="75"/>
  <c r="I14" i="75"/>
  <c r="H14" i="75"/>
  <c r="G14" i="75"/>
  <c r="F14" i="75"/>
  <c r="C14" i="75"/>
  <c r="E14" i="75"/>
  <c r="D14" i="75"/>
  <c r="J2" i="75"/>
  <c r="J1" i="75"/>
  <c r="G27" i="59"/>
  <c r="G28" i="59"/>
  <c r="G29" i="59"/>
  <c r="G31" i="59"/>
  <c r="G33" i="59"/>
  <c r="G39" i="59"/>
  <c r="G34" i="59"/>
  <c r="G37" i="59"/>
  <c r="G38" i="59"/>
  <c r="G12" i="54"/>
  <c r="G13" i="54"/>
  <c r="G14" i="54"/>
  <c r="G15" i="54"/>
  <c r="G16" i="54"/>
  <c r="G17" i="54"/>
  <c r="G18" i="54"/>
  <c r="G19" i="54"/>
  <c r="G20" i="54"/>
  <c r="G21" i="54"/>
  <c r="G22" i="54"/>
  <c r="G24" i="54"/>
  <c r="G23" i="54"/>
  <c r="G25" i="54"/>
  <c r="G26" i="54"/>
  <c r="G29" i="54"/>
  <c r="G30" i="54"/>
  <c r="G11" i="54"/>
  <c r="E15" i="73"/>
  <c r="E16" i="73"/>
  <c r="E18" i="73"/>
  <c r="E17" i="73"/>
  <c r="T20" i="73"/>
  <c r="S20" i="73"/>
  <c r="R20" i="73"/>
  <c r="Q20" i="73"/>
  <c r="P20" i="73"/>
  <c r="O20" i="73"/>
  <c r="N20" i="73"/>
  <c r="M20" i="73"/>
  <c r="L20" i="73"/>
  <c r="K20" i="73"/>
  <c r="J20" i="73"/>
  <c r="I20" i="73"/>
  <c r="H20" i="73"/>
  <c r="G20" i="73"/>
  <c r="F20" i="73"/>
  <c r="C20" i="73"/>
  <c r="E14" i="73"/>
  <c r="E13" i="73"/>
  <c r="D20" i="73"/>
  <c r="E12" i="73"/>
  <c r="T18" i="23"/>
  <c r="S18" i="23"/>
  <c r="R18" i="23"/>
  <c r="E16" i="23"/>
  <c r="X35" i="71"/>
  <c r="W35" i="71"/>
  <c r="V35" i="71"/>
  <c r="U35" i="71"/>
  <c r="R35" i="71"/>
  <c r="P35" i="71"/>
  <c r="O35" i="71"/>
  <c r="N35" i="71"/>
  <c r="M35" i="71"/>
  <c r="K35" i="71"/>
  <c r="J35" i="71"/>
  <c r="E35" i="71"/>
  <c r="D39" i="78" s="1"/>
  <c r="E39" i="78" s="1"/>
  <c r="S35" i="71"/>
  <c r="C29" i="3"/>
  <c r="D44" i="78" s="1"/>
  <c r="E44" i="78" s="1"/>
  <c r="T35" i="71"/>
  <c r="Q35" i="71"/>
  <c r="L35" i="71"/>
  <c r="AD14" i="56"/>
  <c r="AC14" i="56"/>
  <c r="V15" i="69"/>
  <c r="U15" i="69"/>
  <c r="T15" i="69"/>
  <c r="S15" i="69"/>
  <c r="R15" i="69"/>
  <c r="Q15" i="69"/>
  <c r="P15" i="69"/>
  <c r="O15" i="69"/>
  <c r="N15" i="69"/>
  <c r="M15" i="69"/>
  <c r="L15" i="69"/>
  <c r="K15" i="69"/>
  <c r="E12" i="69"/>
  <c r="D12" i="69"/>
  <c r="J15" i="69"/>
  <c r="I15" i="69"/>
  <c r="H15" i="69"/>
  <c r="G15" i="69"/>
  <c r="C15" i="69"/>
  <c r="E13" i="69"/>
  <c r="D13" i="69"/>
  <c r="D15" i="69" s="1"/>
  <c r="R2" i="69"/>
  <c r="L2" i="69"/>
  <c r="R1" i="69"/>
  <c r="L1" i="69"/>
  <c r="W33" i="8"/>
  <c r="X33" i="8"/>
  <c r="Y33" i="8"/>
  <c r="Z33" i="8"/>
  <c r="AB33" i="8"/>
  <c r="AE33" i="8"/>
  <c r="H33" i="8"/>
  <c r="I33" i="8"/>
  <c r="J33" i="8"/>
  <c r="AD33" i="8"/>
  <c r="E33" i="8"/>
  <c r="AB14" i="56"/>
  <c r="AA14" i="56"/>
  <c r="D14" i="63"/>
  <c r="G14" i="63"/>
  <c r="H14" i="63"/>
  <c r="I14" i="63"/>
  <c r="J14" i="63"/>
  <c r="K14" i="63"/>
  <c r="L14" i="63"/>
  <c r="M14" i="63"/>
  <c r="N14" i="63"/>
  <c r="O14" i="63"/>
  <c r="E11" i="63"/>
  <c r="F11" i="63" s="1"/>
  <c r="AA31" i="68"/>
  <c r="Z31" i="68"/>
  <c r="Y31" i="68"/>
  <c r="X31" i="68"/>
  <c r="W31" i="68"/>
  <c r="V31" i="68"/>
  <c r="U31" i="68"/>
  <c r="T31" i="68"/>
  <c r="S31" i="68"/>
  <c r="Q31" i="68"/>
  <c r="L31" i="68"/>
  <c r="K31" i="68"/>
  <c r="J31" i="68"/>
  <c r="I31" i="68"/>
  <c r="E31" i="68"/>
  <c r="D31" i="68"/>
  <c r="C31" i="68"/>
  <c r="F18" i="68"/>
  <c r="H18" i="68" s="1"/>
  <c r="F27" i="68"/>
  <c r="F26" i="68"/>
  <c r="H26" i="68" s="1"/>
  <c r="F25" i="68"/>
  <c r="F24" i="68"/>
  <c r="H24" i="68" s="1"/>
  <c r="F23" i="68"/>
  <c r="R31" i="68"/>
  <c r="P31" i="68"/>
  <c r="F22" i="68"/>
  <c r="F21" i="68"/>
  <c r="H21" i="68" s="1"/>
  <c r="F20" i="68"/>
  <c r="H20" i="68" s="1"/>
  <c r="F19" i="68"/>
  <c r="H19" i="68" s="1"/>
  <c r="F28" i="68"/>
  <c r="F17" i="68"/>
  <c r="H17" i="68" s="1"/>
  <c r="F16" i="68"/>
  <c r="H16" i="68" s="1"/>
  <c r="F15" i="68"/>
  <c r="H15" i="68" s="1"/>
  <c r="F14" i="68"/>
  <c r="H14" i="68" s="1"/>
  <c r="F13" i="68"/>
  <c r="F12" i="68"/>
  <c r="H12" i="68" s="1"/>
  <c r="W2" i="68"/>
  <c r="Q2" i="68"/>
  <c r="W1" i="68"/>
  <c r="Q1" i="68"/>
  <c r="E26" i="3"/>
  <c r="AC33" i="8"/>
  <c r="E14" i="66"/>
  <c r="E13" i="66"/>
  <c r="E12" i="66"/>
  <c r="O2" i="66"/>
  <c r="H2" i="66"/>
  <c r="O1" i="66"/>
  <c r="H1" i="66"/>
  <c r="D11" i="65"/>
  <c r="D13" i="65" s="1"/>
  <c r="D11" i="10"/>
  <c r="D13" i="10" s="1"/>
  <c r="Q13" i="65"/>
  <c r="P13" i="65"/>
  <c r="O13" i="65"/>
  <c r="N13" i="65"/>
  <c r="M13" i="65"/>
  <c r="L13" i="65"/>
  <c r="K13" i="65"/>
  <c r="J13" i="65"/>
  <c r="I13" i="65"/>
  <c r="H13" i="65"/>
  <c r="G13" i="65"/>
  <c r="F13" i="65"/>
  <c r="C13" i="65"/>
  <c r="AA33" i="8"/>
  <c r="Z14" i="56"/>
  <c r="Y14" i="56"/>
  <c r="X14" i="56"/>
  <c r="W14" i="56"/>
  <c r="D16" i="62"/>
  <c r="E16" i="62" s="1"/>
  <c r="D13" i="62"/>
  <c r="E13" i="62" s="1"/>
  <c r="D14" i="62"/>
  <c r="E14" i="62" s="1"/>
  <c r="D17" i="62"/>
  <c r="E17" i="62" s="1"/>
  <c r="D18" i="62"/>
  <c r="E18" i="62" s="1"/>
  <c r="D19" i="62"/>
  <c r="E19" i="62" s="1"/>
  <c r="D20" i="62"/>
  <c r="E20" i="62" s="1"/>
  <c r="D21" i="62"/>
  <c r="E21" i="62" s="1"/>
  <c r="D22" i="62"/>
  <c r="E22" i="62" s="1"/>
  <c r="D23" i="62"/>
  <c r="E23" i="62" s="1"/>
  <c r="D24" i="62"/>
  <c r="E24" i="62" s="1"/>
  <c r="D12" i="62"/>
  <c r="E12" i="62" s="1"/>
  <c r="E12" i="63"/>
  <c r="F12" i="63" s="1"/>
  <c r="L2" i="63"/>
  <c r="L1" i="63"/>
  <c r="D19" i="61"/>
  <c r="D18" i="61"/>
  <c r="E18" i="61" s="1"/>
  <c r="D17" i="61"/>
  <c r="D16" i="61"/>
  <c r="E16" i="61" s="1"/>
  <c r="D14" i="61"/>
  <c r="D13" i="61"/>
  <c r="E13" i="61" s="1"/>
  <c r="D12" i="61"/>
  <c r="E12" i="61" s="1"/>
  <c r="D11" i="61"/>
  <c r="E11" i="61" s="1"/>
  <c r="Q20" i="61"/>
  <c r="P20" i="61"/>
  <c r="O20" i="61"/>
  <c r="N26" i="62"/>
  <c r="M26" i="62"/>
  <c r="L26" i="62"/>
  <c r="K26" i="62"/>
  <c r="J26" i="62"/>
  <c r="I26" i="62"/>
  <c r="H26" i="62"/>
  <c r="G26" i="62"/>
  <c r="C26" i="62"/>
  <c r="K2" i="62"/>
  <c r="K1" i="62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N20" i="61"/>
  <c r="F20" i="61"/>
  <c r="G20" i="61"/>
  <c r="H20" i="61"/>
  <c r="I20" i="61"/>
  <c r="J20" i="61"/>
  <c r="K20" i="61"/>
  <c r="L20" i="61"/>
  <c r="C20" i="61"/>
  <c r="E17" i="61"/>
  <c r="D15" i="61"/>
  <c r="E15" i="61" s="1"/>
  <c r="E14" i="61"/>
  <c r="H2" i="61"/>
  <c r="H1" i="61"/>
  <c r="M20" i="61"/>
  <c r="G13" i="8"/>
  <c r="AE14" i="56"/>
  <c r="E45" i="54"/>
  <c r="D50" i="78" s="1"/>
  <c r="E50" i="78" s="1"/>
  <c r="G12" i="45"/>
  <c r="T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F16" i="60"/>
  <c r="C16" i="60"/>
  <c r="D15" i="60"/>
  <c r="E15" i="60" s="1"/>
  <c r="D14" i="60"/>
  <c r="E14" i="60" s="1"/>
  <c r="D13" i="60"/>
  <c r="E13" i="60" s="1"/>
  <c r="D12" i="60"/>
  <c r="E12" i="60" s="1"/>
  <c r="Q2" i="60"/>
  <c r="H2" i="60"/>
  <c r="Q1" i="60"/>
  <c r="H1" i="60"/>
  <c r="U14" i="56"/>
  <c r="D14" i="56"/>
  <c r="G20" i="59"/>
  <c r="G23" i="59"/>
  <c r="G24" i="59"/>
  <c r="E11" i="58"/>
  <c r="F11" i="58" s="1"/>
  <c r="E12" i="58"/>
  <c r="F12" i="58" s="1"/>
  <c r="E13" i="58"/>
  <c r="F13" i="58" s="1"/>
  <c r="E14" i="58"/>
  <c r="F14" i="58" s="1"/>
  <c r="E15" i="58"/>
  <c r="F15" i="58" s="1"/>
  <c r="E16" i="58"/>
  <c r="F16" i="58" s="1"/>
  <c r="E17" i="58"/>
  <c r="F17" i="58" s="1"/>
  <c r="E18" i="58"/>
  <c r="F18" i="58" s="1"/>
  <c r="E19" i="58"/>
  <c r="F19" i="58" s="1"/>
  <c r="E20" i="58"/>
  <c r="F20" i="58" s="1"/>
  <c r="E21" i="58"/>
  <c r="F21" i="58" s="1"/>
  <c r="D23" i="58"/>
  <c r="R23" i="58"/>
  <c r="Q23" i="58"/>
  <c r="P23" i="58"/>
  <c r="O23" i="58"/>
  <c r="N23" i="58"/>
  <c r="M23" i="58"/>
  <c r="L23" i="58"/>
  <c r="K23" i="58"/>
  <c r="J23" i="58"/>
  <c r="I23" i="58"/>
  <c r="H23" i="58"/>
  <c r="G23" i="58"/>
  <c r="O2" i="58"/>
  <c r="H2" i="58"/>
  <c r="O1" i="58"/>
  <c r="H1" i="58"/>
  <c r="D14" i="39"/>
  <c r="C13" i="10"/>
  <c r="N45" i="54"/>
  <c r="O45" i="54"/>
  <c r="P45" i="54"/>
  <c r="Q45" i="54"/>
  <c r="R45" i="54"/>
  <c r="V14" i="56"/>
  <c r="G23" i="8"/>
  <c r="D48" i="78"/>
  <c r="E48" i="78" s="1"/>
  <c r="E11" i="39"/>
  <c r="T14" i="56"/>
  <c r="S14" i="56"/>
  <c r="R14" i="56"/>
  <c r="Q14" i="56"/>
  <c r="P14" i="56"/>
  <c r="O14" i="56"/>
  <c r="N14" i="56"/>
  <c r="M14" i="56"/>
  <c r="L14" i="56"/>
  <c r="K14" i="56"/>
  <c r="J14" i="56"/>
  <c r="I14" i="56"/>
  <c r="H14" i="56"/>
  <c r="G14" i="56"/>
  <c r="F14" i="56"/>
  <c r="C14" i="56"/>
  <c r="H2" i="56"/>
  <c r="Q1" i="56"/>
  <c r="H1" i="56"/>
  <c r="D53" i="78"/>
  <c r="E53" i="78" s="1"/>
  <c r="T29" i="3"/>
  <c r="S29" i="3"/>
  <c r="R29" i="3"/>
  <c r="Q29" i="3"/>
  <c r="P29" i="3"/>
  <c r="O29" i="3"/>
  <c r="N29" i="3"/>
  <c r="L29" i="3"/>
  <c r="K29" i="3"/>
  <c r="J29" i="3"/>
  <c r="I29" i="3"/>
  <c r="H29" i="3"/>
  <c r="G29" i="3"/>
  <c r="F29" i="3"/>
  <c r="E17" i="3"/>
  <c r="E15" i="3"/>
  <c r="G2" i="46"/>
  <c r="H18" i="49"/>
  <c r="L18" i="49"/>
  <c r="K18" i="49"/>
  <c r="J18" i="49"/>
  <c r="I18" i="49"/>
  <c r="G24" i="8"/>
  <c r="E12" i="39"/>
  <c r="F12" i="39" s="1"/>
  <c r="W45" i="54"/>
  <c r="V45" i="54"/>
  <c r="U45" i="54"/>
  <c r="T45" i="54"/>
  <c r="S45" i="54"/>
  <c r="T17" i="53"/>
  <c r="S17" i="53"/>
  <c r="R17" i="53"/>
  <c r="Q17" i="53"/>
  <c r="P17" i="53"/>
  <c r="O17" i="53"/>
  <c r="N17" i="53"/>
  <c r="M17" i="53"/>
  <c r="L17" i="53"/>
  <c r="K17" i="53"/>
  <c r="J17" i="53"/>
  <c r="I17" i="53"/>
  <c r="H17" i="53"/>
  <c r="G17" i="53"/>
  <c r="F17" i="53"/>
  <c r="C17" i="53"/>
  <c r="D16" i="53"/>
  <c r="E16" i="53" s="1"/>
  <c r="D15" i="53"/>
  <c r="E15" i="53" s="1"/>
  <c r="D14" i="53"/>
  <c r="E14" i="53" s="1"/>
  <c r="D13" i="53"/>
  <c r="E13" i="53" s="1"/>
  <c r="D12" i="53"/>
  <c r="E12" i="53" s="1"/>
  <c r="Q2" i="53"/>
  <c r="H2" i="53"/>
  <c r="Q1" i="53"/>
  <c r="H1" i="53"/>
  <c r="T22" i="52"/>
  <c r="S22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F22" i="52"/>
  <c r="C22" i="52"/>
  <c r="D21" i="52"/>
  <c r="E21" i="52" s="1"/>
  <c r="D20" i="52"/>
  <c r="E20" i="52" s="1"/>
  <c r="D19" i="52"/>
  <c r="E19" i="52" s="1"/>
  <c r="D18" i="52"/>
  <c r="E18" i="52" s="1"/>
  <c r="D17" i="52"/>
  <c r="E17" i="52" s="1"/>
  <c r="D16" i="52"/>
  <c r="E16" i="52" s="1"/>
  <c r="D15" i="52"/>
  <c r="E15" i="52" s="1"/>
  <c r="D14" i="52"/>
  <c r="E14" i="52" s="1"/>
  <c r="D13" i="52"/>
  <c r="E13" i="52" s="1"/>
  <c r="D12" i="52"/>
  <c r="E12" i="52" s="1"/>
  <c r="Q2" i="52"/>
  <c r="H2" i="52"/>
  <c r="Q1" i="52"/>
  <c r="H1" i="52"/>
  <c r="C18" i="49"/>
  <c r="D15" i="49"/>
  <c r="E15" i="49" s="1"/>
  <c r="D14" i="49"/>
  <c r="E14" i="49" s="1"/>
  <c r="D16" i="49"/>
  <c r="E16" i="49" s="1"/>
  <c r="D11" i="49"/>
  <c r="E11" i="49" s="1"/>
  <c r="D13" i="49"/>
  <c r="E13" i="49" s="1"/>
  <c r="D12" i="49"/>
  <c r="E12" i="49" s="1"/>
  <c r="I2" i="49"/>
  <c r="I1" i="49"/>
  <c r="G18" i="8"/>
  <c r="G21" i="8"/>
  <c r="G25" i="8"/>
  <c r="G19" i="8"/>
  <c r="G12" i="8"/>
  <c r="G20" i="8"/>
  <c r="G29" i="8"/>
  <c r="G30" i="8"/>
  <c r="G17" i="8"/>
  <c r="G15" i="8"/>
  <c r="G16" i="8"/>
  <c r="G22" i="8"/>
  <c r="G14" i="8"/>
  <c r="G11" i="8"/>
  <c r="G32" i="8"/>
  <c r="G31" i="8"/>
  <c r="T27" i="48"/>
  <c r="S27" i="48"/>
  <c r="R27" i="48"/>
  <c r="Q27" i="48"/>
  <c r="P27" i="48"/>
  <c r="O27" i="48"/>
  <c r="N27" i="48"/>
  <c r="L27" i="48"/>
  <c r="J27" i="48"/>
  <c r="H27" i="48"/>
  <c r="G27" i="48"/>
  <c r="F27" i="48"/>
  <c r="D42" i="78"/>
  <c r="E42" i="78" s="1"/>
  <c r="E25" i="48"/>
  <c r="E24" i="48"/>
  <c r="E23" i="48"/>
  <c r="E22" i="48"/>
  <c r="E21" i="48"/>
  <c r="E20" i="48"/>
  <c r="E19" i="48"/>
  <c r="E18" i="48"/>
  <c r="E17" i="48"/>
  <c r="E15" i="48"/>
  <c r="E14" i="48"/>
  <c r="E13" i="48"/>
  <c r="Q2" i="48"/>
  <c r="H2" i="48"/>
  <c r="Q1" i="48"/>
  <c r="H1" i="48"/>
  <c r="G27" i="8"/>
  <c r="L15" i="9"/>
  <c r="D38" i="78"/>
  <c r="E38" i="78" s="1"/>
  <c r="G13" i="45"/>
  <c r="D11" i="44"/>
  <c r="D13" i="44" s="1"/>
  <c r="M13" i="44"/>
  <c r="N13" i="44"/>
  <c r="O13" i="44"/>
  <c r="P13" i="44"/>
  <c r="Q13" i="44"/>
  <c r="M13" i="10"/>
  <c r="N13" i="10"/>
  <c r="O13" i="10"/>
  <c r="P13" i="10"/>
  <c r="Q13" i="10"/>
  <c r="G13" i="30"/>
  <c r="G11" i="30"/>
  <c r="G12" i="30"/>
  <c r="G14" i="30"/>
  <c r="G15" i="30"/>
  <c r="E13" i="39"/>
  <c r="F13" i="39" s="1"/>
  <c r="N18" i="35"/>
  <c r="O18" i="35"/>
  <c r="P18" i="35"/>
  <c r="Q18" i="35"/>
  <c r="Q16" i="46"/>
  <c r="P16" i="46"/>
  <c r="O16" i="46"/>
  <c r="N16" i="46"/>
  <c r="M16" i="46"/>
  <c r="L16" i="46"/>
  <c r="K16" i="46"/>
  <c r="J16" i="46"/>
  <c r="I16" i="46"/>
  <c r="H16" i="46"/>
  <c r="G16" i="46"/>
  <c r="F16" i="46"/>
  <c r="C16" i="46"/>
  <c r="E12" i="46"/>
  <c r="N2" i="46"/>
  <c r="N1" i="46"/>
  <c r="G1" i="46"/>
  <c r="I2" i="39"/>
  <c r="G2" i="23"/>
  <c r="L13" i="44"/>
  <c r="K13" i="44"/>
  <c r="J13" i="44"/>
  <c r="I13" i="44"/>
  <c r="H13" i="44"/>
  <c r="G13" i="44"/>
  <c r="F13" i="44"/>
  <c r="C13" i="44"/>
  <c r="E15" i="23"/>
  <c r="K18" i="23"/>
  <c r="Q18" i="23"/>
  <c r="P18" i="23"/>
  <c r="O18" i="23"/>
  <c r="N18" i="23"/>
  <c r="M18" i="23"/>
  <c r="L18" i="23"/>
  <c r="I18" i="23"/>
  <c r="J18" i="23"/>
  <c r="H18" i="23"/>
  <c r="D15" i="35"/>
  <c r="E15" i="35" s="1"/>
  <c r="D13" i="35"/>
  <c r="E13" i="35" s="1"/>
  <c r="C18" i="35"/>
  <c r="M18" i="35"/>
  <c r="L18" i="35"/>
  <c r="K18" i="35"/>
  <c r="J18" i="35"/>
  <c r="I18" i="35"/>
  <c r="H18" i="35"/>
  <c r="G18" i="35"/>
  <c r="F18" i="35"/>
  <c r="D11" i="35"/>
  <c r="E11" i="35" s="1"/>
  <c r="D12" i="35"/>
  <c r="E12" i="35" s="1"/>
  <c r="D16" i="35"/>
  <c r="E16" i="35" s="1"/>
  <c r="D14" i="35"/>
  <c r="E14" i="35" s="1"/>
  <c r="J2" i="35"/>
  <c r="J1" i="35"/>
  <c r="L13" i="10"/>
  <c r="K13" i="10"/>
  <c r="J13" i="10"/>
  <c r="I13" i="10"/>
  <c r="H13" i="10"/>
  <c r="G13" i="10"/>
  <c r="F13" i="10"/>
  <c r="E17" i="30"/>
  <c r="E13" i="3"/>
  <c r="E14" i="3"/>
  <c r="E16" i="3"/>
  <c r="E18" i="3"/>
  <c r="E27" i="3"/>
  <c r="E19" i="3"/>
  <c r="E20" i="3"/>
  <c r="E21" i="3"/>
  <c r="E23" i="3"/>
  <c r="E25" i="3"/>
  <c r="E22" i="3"/>
  <c r="E24" i="3"/>
  <c r="E12" i="23"/>
  <c r="F18" i="23"/>
  <c r="G18" i="23"/>
  <c r="C18" i="23"/>
  <c r="D54" i="78" s="1"/>
  <c r="E54" i="78" s="1"/>
  <c r="N2" i="23"/>
  <c r="N1" i="23"/>
  <c r="G1" i="23"/>
  <c r="X1" i="8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C15" i="9"/>
  <c r="K2" i="9"/>
  <c r="K1" i="9"/>
  <c r="Q2" i="1"/>
  <c r="Q1" i="1"/>
  <c r="H2" i="1"/>
  <c r="H1" i="1"/>
  <c r="AE2" i="8"/>
  <c r="X2" i="8"/>
  <c r="AE1" i="8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C42" i="6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E11" i="44"/>
  <c r="E13" i="44" s="1"/>
  <c r="G26" i="8"/>
  <c r="F11" i="39"/>
  <c r="F26" i="62"/>
  <c r="D15" i="62"/>
  <c r="D18" i="49" l="1"/>
  <c r="E18" i="49" s="1"/>
  <c r="F12" i="69"/>
  <c r="E23" i="58"/>
  <c r="F13" i="69"/>
  <c r="F15" i="69" s="1"/>
  <c r="E15" i="69"/>
  <c r="E20" i="61"/>
  <c r="E14" i="63"/>
  <c r="E14" i="39"/>
  <c r="D20" i="61"/>
  <c r="E11" i="65"/>
  <c r="E13" i="65" s="1"/>
  <c r="D42" i="6"/>
  <c r="D26" i="62"/>
  <c r="E11" i="10"/>
  <c r="E13" i="10" s="1"/>
  <c r="D22" i="52"/>
  <c r="D18" i="35"/>
  <c r="D17" i="53"/>
  <c r="E18" i="35"/>
  <c r="E17" i="53"/>
  <c r="E16" i="60"/>
  <c r="F14" i="63"/>
  <c r="F14" i="39"/>
  <c r="E42" i="6"/>
  <c r="E22" i="52"/>
  <c r="F23" i="58"/>
  <c r="E15" i="62"/>
  <c r="E26" i="62" s="1"/>
  <c r="D16" i="60"/>
  <c r="G54" i="59"/>
  <c r="G35" i="71"/>
  <c r="H23" i="68"/>
  <c r="F31" i="68"/>
  <c r="E15" i="9"/>
  <c r="F15" i="9"/>
  <c r="F45" i="54"/>
  <c r="D9" i="78" s="1"/>
  <c r="E9" i="78" s="1"/>
  <c r="F15" i="81"/>
  <c r="F15" i="77"/>
  <c r="F17" i="30"/>
  <c r="G17" i="30"/>
  <c r="D16" i="46"/>
  <c r="D19" i="76"/>
  <c r="H40" i="80"/>
  <c r="D11" i="78"/>
  <c r="E11" i="78" s="1"/>
  <c r="H22" i="68"/>
  <c r="H25" i="68"/>
  <c r="H28" i="68"/>
  <c r="H13" i="68"/>
  <c r="H27" i="68"/>
  <c r="E12" i="56"/>
  <c r="E14" i="56" s="1"/>
  <c r="D18" i="23"/>
  <c r="E13" i="23"/>
  <c r="E18" i="23" s="1"/>
  <c r="G31" i="68"/>
  <c r="E20" i="73"/>
  <c r="D29" i="3"/>
  <c r="D6" i="78" s="1"/>
  <c r="E6" i="78" s="1"/>
  <c r="E12" i="3"/>
  <c r="E29" i="3" s="1"/>
  <c r="I35" i="71"/>
  <c r="H35" i="71"/>
  <c r="D3" i="78" s="1"/>
  <c r="E3" i="78" s="1"/>
  <c r="D2" i="78"/>
  <c r="F33" i="8"/>
  <c r="G33" i="8"/>
  <c r="D27" i="48"/>
  <c r="D5" i="78" s="1"/>
  <c r="E5" i="78" s="1"/>
  <c r="E12" i="48"/>
  <c r="E27" i="48" s="1"/>
  <c r="G15" i="77"/>
  <c r="E16" i="46"/>
  <c r="E12" i="76"/>
  <c r="E19" i="76" s="1"/>
  <c r="G45" i="54"/>
  <c r="G16" i="45"/>
  <c r="F16" i="45"/>
  <c r="I40" i="80"/>
  <c r="E18" i="79"/>
  <c r="D18" i="79"/>
  <c r="D17" i="66"/>
  <c r="E17" i="66"/>
  <c r="D7" i="78"/>
  <c r="E7" i="78" s="1"/>
  <c r="E43" i="1"/>
  <c r="D14" i="78" l="1"/>
  <c r="E14" i="78" s="1"/>
  <c r="E2" i="78"/>
  <c r="H31" i="68"/>
  <c r="F23" i="82" l="1"/>
  <c r="F29" i="82" s="1"/>
  <c r="G23" i="82" l="1"/>
  <c r="G29" i="82" s="1"/>
  <c r="D40" i="78"/>
  <c r="D58" i="78" s="1"/>
  <c r="E40" i="78" l="1"/>
  <c r="E58" i="78" s="1"/>
  <c r="J35" i="97"/>
  <c r="L35" i="97"/>
  <c r="K35" i="97"/>
  <c r="M35" i="97" l="1"/>
  <c r="N35" i="97" l="1"/>
  <c r="O35" i="97" l="1"/>
  <c r="Q35" i="97" l="1"/>
  <c r="P35" i="97"/>
  <c r="R35" i="97" l="1"/>
  <c r="S35" i="97" l="1"/>
  <c r="U35" i="97" l="1"/>
  <c r="T35" i="97"/>
  <c r="V35" i="97" l="1"/>
  <c r="W35" i="97"/>
  <c r="X35" i="97" l="1"/>
  <c r="Y35" i="97" l="1"/>
  <c r="Z35" i="97" l="1"/>
  <c r="AA35" i="97" l="1"/>
  <c r="AB35" i="97" l="1"/>
  <c r="AC35" i="97" l="1"/>
  <c r="AD35" i="97" l="1"/>
  <c r="AE35" i="97"/>
  <c r="AF35" i="97" l="1"/>
  <c r="H12" i="97"/>
  <c r="I12" i="97" l="1"/>
  <c r="I35" i="97" s="1"/>
  <c r="H35" i="97"/>
  <c r="E17" i="120" l="1"/>
</calcChain>
</file>

<file path=xl/comments1.xml><?xml version="1.0" encoding="utf-8"?>
<comments xmlns="http://schemas.openxmlformats.org/spreadsheetml/2006/main">
  <authors>
    <author>Gines, Kristen</author>
  </authors>
  <commentList>
    <comment ref="A41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WAS ORIGINALLY SET UP TO PAY Y652
</t>
        </r>
      </text>
    </comment>
  </commentList>
</comments>
</file>

<file path=xl/comments2.xml><?xml version="1.0" encoding="utf-8"?>
<comments xmlns="http://schemas.openxmlformats.org/spreadsheetml/2006/main">
  <authors>
    <author>Gines, Kristen</author>
  </authors>
  <commentList>
    <comment ref="AA29" authorId="0" shapeId="0">
      <text>
        <r>
          <rPr>
            <b/>
            <sz val="9"/>
            <color indexed="81"/>
            <rFont val="Tahoma"/>
            <family val="2"/>
          </rPr>
          <t>Gines, Kristen:
JAN RFF PROCESSED FEB DUE TO INTERNAL ISSUE</t>
        </r>
      </text>
    </comment>
  </commentList>
</comments>
</file>

<file path=xl/comments3.xml><?xml version="1.0" encoding="utf-8"?>
<comments xmlns="http://schemas.openxmlformats.org/spreadsheetml/2006/main">
  <authors>
    <author>Mosness, Ron</author>
  </authors>
  <commentList>
    <comment ref="L12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Payments were on hold while GBL was set up in CORE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Payments were on hold while GBL was set up in CORE</t>
        </r>
      </text>
    </comment>
  </commentList>
</comments>
</file>

<file path=xl/comments4.xml><?xml version="1.0" encoding="utf-8"?>
<comments xmlns="http://schemas.openxmlformats.org/spreadsheetml/2006/main">
  <authors>
    <author>Mosness, Ron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 was on hold while GBL was set up in CORE</t>
        </r>
      </text>
    </comment>
  </commentList>
</comments>
</file>

<file path=xl/comments5.xml><?xml version="1.0" encoding="utf-8"?>
<comments xmlns="http://schemas.openxmlformats.org/spreadsheetml/2006/main">
  <authors>
    <author>Mosness, Ron</author>
  </authors>
  <commentList>
    <comment ref="L16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March &amp; April Payments</t>
        </r>
      </text>
    </comment>
  </commentList>
</comments>
</file>

<file path=xl/sharedStrings.xml><?xml version="1.0" encoding="utf-8"?>
<sst xmlns="http://schemas.openxmlformats.org/spreadsheetml/2006/main" count="4370" uniqueCount="1126">
  <si>
    <t>Grant:</t>
  </si>
  <si>
    <t>CFDA #</t>
  </si>
  <si>
    <t>GRANT NUMBER:</t>
  </si>
  <si>
    <t>FISCAL YEAR:</t>
  </si>
  <si>
    <t>Code</t>
  </si>
  <si>
    <t>District/Agency Name</t>
  </si>
  <si>
    <t>0030</t>
  </si>
  <si>
    <t>0180</t>
  </si>
  <si>
    <t>0470</t>
  </si>
  <si>
    <t>0480</t>
  </si>
  <si>
    <t>Y001</t>
  </si>
  <si>
    <t>Y295</t>
  </si>
  <si>
    <t>Front Range Community College</t>
  </si>
  <si>
    <t>Y693</t>
  </si>
  <si>
    <t>Y695</t>
  </si>
  <si>
    <t>Y699</t>
  </si>
  <si>
    <t>Northeastern Junior College</t>
  </si>
  <si>
    <t>Y703</t>
  </si>
  <si>
    <t>Y711</t>
  </si>
  <si>
    <t>Y863</t>
  </si>
  <si>
    <t>ALLOCATION</t>
  </si>
  <si>
    <t>PAYMENTS TO DATE</t>
  </si>
  <si>
    <t>BALANCE</t>
  </si>
  <si>
    <t>JULY 2011</t>
  </si>
  <si>
    <t>AUGUST 2011</t>
  </si>
  <si>
    <t>SEPTEMBER 2011</t>
  </si>
  <si>
    <t>OCTOBER 2011</t>
  </si>
  <si>
    <t>NOVEMBER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</si>
  <si>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</si>
  <si>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</si>
  <si>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</si>
  <si>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</si>
  <si>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</si>
  <si>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</si>
  <si>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</si>
  <si>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</si>
  <si>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</si>
  <si>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</si>
  <si>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DECEMBER 2011</t>
  </si>
  <si>
    <t>21st CENTURY GRANT</t>
  </si>
  <si>
    <t>COHORT:</t>
  </si>
  <si>
    <t>Question regarding payments:</t>
  </si>
  <si>
    <t>Tim Kahle  303-866-6034 or kahle_t@cde.state.co.us</t>
  </si>
  <si>
    <t xml:space="preserve">Questions regarding grant: </t>
  </si>
  <si>
    <t>Marti Rodriguez 303-866-6769 or rodrigue_m@cde.state.co.us</t>
  </si>
  <si>
    <t xml:space="preserve">Adult Education </t>
  </si>
  <si>
    <t>Marti Rodriguez  303-866-6769 or rodriguez_m@cde.state.co.us</t>
  </si>
  <si>
    <t>Colorado Springs 11</t>
  </si>
  <si>
    <t>0020</t>
  </si>
  <si>
    <t>0120</t>
  </si>
  <si>
    <t>Summer Scholars</t>
  </si>
  <si>
    <t>LAST DAY TO SUBMIT REQUEST FOR THIS GRANT  - SEPTEMBER 30, 2013</t>
  </si>
  <si>
    <t>April 1, 2012 through June 30, 2013 YEAR ONE ONLY</t>
  </si>
  <si>
    <t>McKinney-Vento Homeless</t>
  </si>
  <si>
    <t>Pueblo 60</t>
  </si>
  <si>
    <t>CARRYOVER:</t>
  </si>
  <si>
    <t>Not allowed on this grant</t>
  </si>
  <si>
    <t>Title II-B Math &amp; Science Partnerships</t>
  </si>
  <si>
    <t>Limited to 15%</t>
  </si>
  <si>
    <t>Denver Public Schools</t>
  </si>
  <si>
    <t>School Name</t>
  </si>
  <si>
    <t>District Name</t>
  </si>
  <si>
    <t>3120</t>
  </si>
  <si>
    <t>84.010</t>
  </si>
  <si>
    <t>Title V - Abstinence Education Grant Program</t>
  </si>
  <si>
    <t>Title V-B Charter School Grant Program</t>
  </si>
  <si>
    <t>84.282A</t>
  </si>
  <si>
    <t>Charter School</t>
  </si>
  <si>
    <t>Fiscal Agent</t>
  </si>
  <si>
    <t>Colorado Graduation Pathways</t>
  </si>
  <si>
    <t>1420</t>
  </si>
  <si>
    <t>2035</t>
  </si>
  <si>
    <t>Mapleton 1</t>
  </si>
  <si>
    <t>Pueblo City 60</t>
  </si>
  <si>
    <t>Schools</t>
  </si>
  <si>
    <t>Y006</t>
  </si>
  <si>
    <t>Y007</t>
  </si>
  <si>
    <t>GBL/ORG:</t>
  </si>
  <si>
    <t>GBL/ORG</t>
  </si>
  <si>
    <t>Boulder Valley RE-2</t>
  </si>
  <si>
    <t>Marti Rodriguez 303-866-6769 or rodriguez_m@cde.state.co.us</t>
  </si>
  <si>
    <t>Morgan Community College</t>
  </si>
  <si>
    <t>Martin Petrov 303-866-6389 or petrov_m@cde.state.co.us</t>
  </si>
  <si>
    <t>Tiered Intervention Grant Cohort 3</t>
  </si>
  <si>
    <t>Title 1A UVA Leadership Pilot</t>
  </si>
  <si>
    <t xml:space="preserve">Title 1A Targeted District Improvement </t>
  </si>
  <si>
    <t>Charter Code</t>
  </si>
  <si>
    <t xml:space="preserve"> </t>
  </si>
  <si>
    <t xml:space="preserve">School Improvement Support </t>
  </si>
  <si>
    <t>Irving Elementary School</t>
  </si>
  <si>
    <t>7/1/13-6/30/14</t>
  </si>
  <si>
    <t>Allocation</t>
  </si>
  <si>
    <t>Approved Carryover</t>
  </si>
  <si>
    <t>Total Amount Available</t>
  </si>
  <si>
    <t>Total Available</t>
  </si>
  <si>
    <t xml:space="preserve">Title IA Targeted District Improvement </t>
  </si>
  <si>
    <t>Aurora Public School District</t>
  </si>
  <si>
    <t>1510</t>
  </si>
  <si>
    <t>2690</t>
  </si>
  <si>
    <t>Pikes Peak Library District</t>
  </si>
  <si>
    <t>Learning Source</t>
  </si>
  <si>
    <t>Adams 14 School District</t>
  </si>
  <si>
    <t>9035</t>
  </si>
  <si>
    <t>Centennial BOCES</t>
  </si>
  <si>
    <t>2790</t>
  </si>
  <si>
    <t>Tiered Intervention Grant Cohort 4</t>
  </si>
  <si>
    <t>SHERIDAN MIDDLE SCHOOL</t>
  </si>
  <si>
    <t>DCIS AT FORD ELEMENTARY SCHOOL</t>
  </si>
  <si>
    <t>CHARLES M. SCHENCK ELEMENTARY SCHOOL</t>
  </si>
  <si>
    <t>WEST HIGH SCHOOL</t>
  </si>
  <si>
    <t>R-5 HIGH SCHOOL</t>
  </si>
  <si>
    <t>Weld RE-8</t>
  </si>
  <si>
    <t>District Wide</t>
  </si>
  <si>
    <t>3140</t>
  </si>
  <si>
    <t>1510-99</t>
  </si>
  <si>
    <t>Lake County School District</t>
  </si>
  <si>
    <t>0240-99</t>
  </si>
  <si>
    <t>Pritchett Re-3</t>
  </si>
  <si>
    <t>3080</t>
  </si>
  <si>
    <t>7837-S</t>
  </si>
  <si>
    <t>3038-S</t>
  </si>
  <si>
    <t>7694-S</t>
  </si>
  <si>
    <t>8006-S</t>
  </si>
  <si>
    <t>9408-S</t>
  </si>
  <si>
    <t>7236-S</t>
  </si>
  <si>
    <t>Gill Foundation STEM Curriculum Unitl Building Grant</t>
  </si>
  <si>
    <t>Boulder Valley School District</t>
  </si>
  <si>
    <t>0870</t>
  </si>
  <si>
    <t>Delta County School District</t>
  </si>
  <si>
    <t>Englewood School District</t>
  </si>
  <si>
    <t>Greeley District 6</t>
  </si>
  <si>
    <t>2020</t>
  </si>
  <si>
    <t>Moffat County School District Re-1</t>
  </si>
  <si>
    <t>Mountain Valley Re-1</t>
  </si>
  <si>
    <t>0970</t>
  </si>
  <si>
    <t>1130</t>
  </si>
  <si>
    <t>1560</t>
  </si>
  <si>
    <t>2505</t>
  </si>
  <si>
    <t>3130</t>
  </si>
  <si>
    <t>Greeley-Evans School District 6</t>
  </si>
  <si>
    <t>Title I Reallocation - DUFIR</t>
  </si>
  <si>
    <t>Jefferson County Public School District</t>
  </si>
  <si>
    <t>Miami Yoder School District JT60</t>
  </si>
  <si>
    <t>1490</t>
  </si>
  <si>
    <t>Bethune School District R-5</t>
  </si>
  <si>
    <t>Project SERV</t>
  </si>
  <si>
    <t>84.184S</t>
  </si>
  <si>
    <t>St. Vrain SD Re-1J</t>
  </si>
  <si>
    <t>Boulder Valley SD RE-2</t>
  </si>
  <si>
    <t>Thompson</t>
  </si>
  <si>
    <t>1570</t>
  </si>
  <si>
    <t>Park SD R3</t>
  </si>
  <si>
    <t>1828</t>
  </si>
  <si>
    <t>Valley SD RE-1</t>
  </si>
  <si>
    <t>Morgan County Re-20J</t>
  </si>
  <si>
    <t>Weld County Re-1</t>
  </si>
  <si>
    <t>Weld County SD 6</t>
  </si>
  <si>
    <t>Weld County SD RE-7</t>
  </si>
  <si>
    <t>Race to the Top STEM</t>
  </si>
  <si>
    <t>71SE/2020</t>
  </si>
  <si>
    <t>Lake County R-1</t>
  </si>
  <si>
    <t>Diagnostic Review</t>
  </si>
  <si>
    <t>Rocky Ford</t>
  </si>
  <si>
    <t>LAST DAY TO SUBMIT REQUESTS FOR THIS GRANT  - SEPTEMBER 30, 2015</t>
  </si>
  <si>
    <t>June 
2015</t>
  </si>
  <si>
    <t>July 
2015</t>
  </si>
  <si>
    <t>August 
2015</t>
  </si>
  <si>
    <t>September 
2015</t>
  </si>
  <si>
    <t>2014-15</t>
  </si>
  <si>
    <t>APRIL 
2015</t>
  </si>
  <si>
    <t>MAY 
2015</t>
  </si>
  <si>
    <t>JUNE 
2015</t>
  </si>
  <si>
    <t>JULY 
2015</t>
  </si>
  <si>
    <t>AUGUST 
2015</t>
  </si>
  <si>
    <t>SEPTEMBER 
2015</t>
  </si>
  <si>
    <t>March
 2015</t>
  </si>
  <si>
    <t>April
 2015</t>
  </si>
  <si>
    <t>May
 2015</t>
  </si>
  <si>
    <t>615D/7000</t>
  </si>
  <si>
    <t>7/1/14-6/30/15</t>
  </si>
  <si>
    <t xml:space="preserve">Adult Education Resource Center </t>
  </si>
  <si>
    <t>Montezuma-Cortez</t>
  </si>
  <si>
    <t>Ron Mosness  303-866-6905 or mosness_r@cde.state.co.us</t>
  </si>
  <si>
    <t>Ron Mosness  303-866-6905  or mosness_r@cde.state.co.us</t>
  </si>
  <si>
    <t>Not allowed on this grant-Final Year</t>
  </si>
  <si>
    <t>Allowed on this grant</t>
  </si>
  <si>
    <t>SCHOOL NAME</t>
  </si>
  <si>
    <t>DISTRICT NAME</t>
  </si>
  <si>
    <t>RELAY Leadership Program</t>
  </si>
  <si>
    <t xml:space="preserve">Calhan RJ-1 </t>
  </si>
  <si>
    <t>Calhan Elementary School</t>
  </si>
  <si>
    <t xml:space="preserve">Lake County </t>
  </si>
  <si>
    <t>Lake County Intermediate School</t>
  </si>
  <si>
    <t>Pueblo City</t>
  </si>
  <si>
    <t xml:space="preserve">Turnaround Network Project </t>
  </si>
  <si>
    <t>1180</t>
  </si>
  <si>
    <t>Tiered Intervention Grant Cohort 5</t>
  </si>
  <si>
    <t>Race to the Top - Training Grant</t>
  </si>
  <si>
    <t>S94D/2021</t>
  </si>
  <si>
    <t>APS</t>
  </si>
  <si>
    <t>Durango</t>
  </si>
  <si>
    <t>FY 14-15 ALLOCATION</t>
  </si>
  <si>
    <t>Total</t>
  </si>
  <si>
    <t>SMITH RENAISSANCE SCHOOL</t>
  </si>
  <si>
    <t>84.377</t>
  </si>
  <si>
    <t>Nicole Dake  303-866-6724 or dake_n@cde.state.co.us</t>
  </si>
  <si>
    <t>FISCAL YEAR(s):</t>
  </si>
  <si>
    <t>AEFLA MtS-CCRS</t>
  </si>
  <si>
    <t>Turnaround Network Implementation Grant</t>
  </si>
  <si>
    <t>Roaring Fork Re-1 School District</t>
  </si>
  <si>
    <t>Crystal River Elementary</t>
  </si>
  <si>
    <t>Boulder Family Literacy</t>
  </si>
  <si>
    <t>SCBOCES</t>
  </si>
  <si>
    <t>Focus Point</t>
  </si>
  <si>
    <t>Right to Read</t>
  </si>
  <si>
    <t>Trinidad State Junior College</t>
  </si>
  <si>
    <t>Supplemental</t>
  </si>
  <si>
    <t>CEO</t>
  </si>
  <si>
    <t>0260</t>
  </si>
  <si>
    <t>Villas School District RE-5</t>
  </si>
  <si>
    <t>Project AWARE</t>
  </si>
  <si>
    <t>Hillcrest Elementary</t>
  </si>
  <si>
    <t>Adams 12 Five Star</t>
  </si>
  <si>
    <t>Evan Davis 303-866-6129 or davis_e@cde.state.co.us</t>
  </si>
  <si>
    <t>Colorado Graduation Pathways - Re-engagement</t>
  </si>
  <si>
    <t>Y585</t>
  </si>
  <si>
    <t>2015-16</t>
  </si>
  <si>
    <t>LAST DAY TO SUBMIT REQUESTS FOR THIS GRANT  - SEPTEMBER 30, 2016</t>
  </si>
  <si>
    <t>June 
2016</t>
  </si>
  <si>
    <t>July 
2016</t>
  </si>
  <si>
    <t>August 
2016</t>
  </si>
  <si>
    <t>September 
2016</t>
  </si>
  <si>
    <t>January 
2016</t>
  </si>
  <si>
    <t>February 
2016</t>
  </si>
  <si>
    <t>March 
2016</t>
  </si>
  <si>
    <t>April 
2016</t>
  </si>
  <si>
    <t>May 
2016</t>
  </si>
  <si>
    <t>2015-15</t>
  </si>
  <si>
    <t>LAST DAY TO SUBMIT REQUESTS FOR THIS GRANT  - December 15, 2016</t>
  </si>
  <si>
    <t>January
2016</t>
  </si>
  <si>
    <t>February
2016</t>
  </si>
  <si>
    <t>March
2016</t>
  </si>
  <si>
    <t>October
2015</t>
  </si>
  <si>
    <t>November
2015</t>
  </si>
  <si>
    <t>December
2015</t>
  </si>
  <si>
    <t>November 
2015</t>
  </si>
  <si>
    <t>December 
2015</t>
  </si>
  <si>
    <t>LAST DAY TO SUBMIT REQUEST FOR THIS GRANT  - October 15, 2016</t>
  </si>
  <si>
    <t>JANUARY
 2016</t>
  </si>
  <si>
    <t>FEBRUARY
 2016</t>
  </si>
  <si>
    <t>MARCH
 2016</t>
  </si>
  <si>
    <t>APRIL
 2016</t>
  </si>
  <si>
    <t>MAY
 2016</t>
  </si>
  <si>
    <t>JUNE
 2016</t>
  </si>
  <si>
    <t>JULY
 2016</t>
  </si>
  <si>
    <t>AUGUST
 2016</t>
  </si>
  <si>
    <t>SEPTEMBER
 2016</t>
  </si>
  <si>
    <t>OCTOBER
 2015</t>
  </si>
  <si>
    <t>NOVEMBER
 2015</t>
  </si>
  <si>
    <t>DECEMBER
 2015</t>
  </si>
  <si>
    <t>696C/7000</t>
  </si>
  <si>
    <t>FY2015-16</t>
  </si>
  <si>
    <t>LAST DAY TO SUBMIT REQUESTS FOR THIS GRANT  - October 15, 2016</t>
  </si>
  <si>
    <t>MARCH 
2016</t>
  </si>
  <si>
    <t>APRIL 
2016</t>
  </si>
  <si>
    <t>MAY 
2016</t>
  </si>
  <si>
    <t>JUNE 
2016</t>
  </si>
  <si>
    <t>JULY 
2016</t>
  </si>
  <si>
    <t>AUGUST 
2016</t>
  </si>
  <si>
    <t>SEPTEMBER 
2016</t>
  </si>
  <si>
    <t>JANUARY 
2016</t>
  </si>
  <si>
    <t>FEBRUARY 
2016</t>
  </si>
  <si>
    <t>OCTOBER 
2015</t>
  </si>
  <si>
    <t>NOVEMBER 
2015</t>
  </si>
  <si>
    <t>DECEMBER 
2015</t>
  </si>
  <si>
    <t>Evan Davis 303-866-6389 or davis_e@cde.state.co.us</t>
  </si>
  <si>
    <t>October 
2015</t>
  </si>
  <si>
    <t>776D/6000</t>
  </si>
  <si>
    <t>Title I-A Reallocated</t>
  </si>
  <si>
    <t>84.010A</t>
  </si>
  <si>
    <t>Robert Hawkins 303-866-6775 or hawkins_r@cde.state.co.us</t>
  </si>
  <si>
    <t>Dist Code</t>
  </si>
  <si>
    <t>School Code</t>
  </si>
  <si>
    <t>Grantee Name</t>
  </si>
  <si>
    <t>Tiered Intervention Grant Cohort 3 Supplemental</t>
  </si>
  <si>
    <t>Title II Reallocated: Healthy Human Capital</t>
  </si>
  <si>
    <t>65XD/7000</t>
  </si>
  <si>
    <t xml:space="preserve">Turnaround Leadership Academy </t>
  </si>
  <si>
    <t>Connect For Success</t>
  </si>
  <si>
    <t>Kristen Gines 303-866-6905 or gines_k@cde.state.co.us</t>
  </si>
  <si>
    <t>Totals</t>
  </si>
  <si>
    <t>Title V-B Charter School Grant Program C1</t>
  </si>
  <si>
    <t>2016-17</t>
  </si>
  <si>
    <t>APRIL 
2017</t>
  </si>
  <si>
    <t>MAY 
2017</t>
  </si>
  <si>
    <t>JUNE 
2017</t>
  </si>
  <si>
    <t>JULY 
2017</t>
  </si>
  <si>
    <t>0070</t>
  </si>
  <si>
    <t>0123</t>
  </si>
  <si>
    <t>0290</t>
  </si>
  <si>
    <t>0580</t>
  </si>
  <si>
    <t>0880</t>
  </si>
  <si>
    <t>1070</t>
  </si>
  <si>
    <t>1530</t>
  </si>
  <si>
    <t>1550</t>
  </si>
  <si>
    <t>2535</t>
  </si>
  <si>
    <t>8001</t>
  </si>
  <si>
    <t>Sheridan School District 2</t>
  </si>
  <si>
    <t>Adams-Arapahoe 28J (APS)</t>
  </si>
  <si>
    <t>Las Animas School District</t>
  </si>
  <si>
    <t>South Conejos School District</t>
  </si>
  <si>
    <t>Hanover School District 28</t>
  </si>
  <si>
    <t>Bayfield School District 10JT-R</t>
  </si>
  <si>
    <t>Poudre School District</t>
  </si>
  <si>
    <t>Thompson School District R-2J</t>
  </si>
  <si>
    <t>Manzanola School District</t>
  </si>
  <si>
    <t>Weld County School District RE-8 (Ft. Lupton)</t>
  </si>
  <si>
    <t>Charter School Institute</t>
  </si>
  <si>
    <t>1812/4986/4990</t>
  </si>
  <si>
    <t>0248/0250</t>
  </si>
  <si>
    <t>7860</t>
  </si>
  <si>
    <t>3054</t>
  </si>
  <si>
    <t>0214</t>
  </si>
  <si>
    <t>4973</t>
  </si>
  <si>
    <t>6758</t>
  </si>
  <si>
    <t>6869</t>
  </si>
  <si>
    <t>0099</t>
  </si>
  <si>
    <t>0220</t>
  </si>
  <si>
    <t>1295</t>
  </si>
  <si>
    <t>1345</t>
  </si>
  <si>
    <t>1928</t>
  </si>
  <si>
    <t>2209</t>
  </si>
  <si>
    <t>2364</t>
  </si>
  <si>
    <t>2757</t>
  </si>
  <si>
    <t>3655</t>
  </si>
  <si>
    <t>5255</t>
  </si>
  <si>
    <t>5448</t>
  </si>
  <si>
    <t>6784</t>
  </si>
  <si>
    <t>6970</t>
  </si>
  <si>
    <t>8422</t>
  </si>
  <si>
    <t>0632</t>
  </si>
  <si>
    <t>5014</t>
  </si>
  <si>
    <t>9674</t>
  </si>
  <si>
    <t>5050</t>
  </si>
  <si>
    <t>4699</t>
  </si>
  <si>
    <t>6219</t>
  </si>
  <si>
    <t>6913</t>
  </si>
  <si>
    <t>7278</t>
  </si>
  <si>
    <t>9785</t>
  </si>
  <si>
    <t>Sherrelwood Elementary</t>
  </si>
  <si>
    <t>Fort Logan Northgate (Sheridan Elementary)</t>
  </si>
  <si>
    <t>Altura Elementary</t>
  </si>
  <si>
    <t>Laredo Elementary</t>
  </si>
  <si>
    <t>Park Lane Elementary</t>
  </si>
  <si>
    <t>Peoria Elementary</t>
  </si>
  <si>
    <t xml:space="preserve">Las Animas Elementary/Junior/High </t>
  </si>
  <si>
    <t>Antonio Middle/Guadalupe Elementary</t>
  </si>
  <si>
    <t>Academy 360</t>
  </si>
  <si>
    <t>Amesse Elementary</t>
  </si>
  <si>
    <t>Collegiate Prepatory Academy</t>
  </si>
  <si>
    <t>Cesar Chavez Academy Denver</t>
  </si>
  <si>
    <t>Cowell Elementary</t>
  </si>
  <si>
    <t>DCIS at Montebello</t>
  </si>
  <si>
    <t>Eagleton Elementary</t>
  </si>
  <si>
    <t>High Tech Early College</t>
  </si>
  <si>
    <t>Greenlee Elementary</t>
  </si>
  <si>
    <t>Lake Intermediate School</t>
  </si>
  <si>
    <t>Manual High School</t>
  </si>
  <si>
    <t>Noel Community Arts School</t>
  </si>
  <si>
    <t>Florida Pitt-Waller ECE-8 School</t>
  </si>
  <si>
    <t>Swansea Elementary</t>
  </si>
  <si>
    <t>Bayfield Elementary</t>
  </si>
  <si>
    <t>Laurel Elementary</t>
  </si>
  <si>
    <t>Winona Elementary</t>
  </si>
  <si>
    <t>Butler Elementary</t>
  </si>
  <si>
    <t>New America School (Thornton)</t>
  </si>
  <si>
    <t>New America School (Lakewood)</t>
  </si>
  <si>
    <t>The Pinnacle Charter School (Middle)</t>
  </si>
  <si>
    <t>Ricardo Flores Magon Academy</t>
  </si>
  <si>
    <t>Youth and Family Academy</t>
  </si>
  <si>
    <t>Approved Carryover a/o 6/30/2016</t>
  </si>
  <si>
    <t>NOVEMBER
2016</t>
  </si>
  <si>
    <t>JULY
2016</t>
  </si>
  <si>
    <t>AUGUST
2016</t>
  </si>
  <si>
    <t>SEPTEMBER
2016</t>
  </si>
  <si>
    <t>OCTOBER
2016</t>
  </si>
  <si>
    <t>DECEMBER
2016</t>
  </si>
  <si>
    <t>JANUARY
2017</t>
  </si>
  <si>
    <t>FEBRUARY
2017</t>
  </si>
  <si>
    <t>MARCH
2017</t>
  </si>
  <si>
    <t>APRIL
2017</t>
  </si>
  <si>
    <t xml:space="preserve">Westminster Public Schools </t>
  </si>
  <si>
    <t>MAY
2017</t>
  </si>
  <si>
    <t>JUNE
2017</t>
  </si>
  <si>
    <t>JULY
2017</t>
  </si>
  <si>
    <t>AUGUST
2017</t>
  </si>
  <si>
    <t>SEPTEMBER
2017</t>
  </si>
  <si>
    <t>OCTOBER
2017</t>
  </si>
  <si>
    <t>NOVEMBER
2017</t>
  </si>
  <si>
    <t>DECEMBER
2017</t>
  </si>
  <si>
    <t>JANUARY
2018</t>
  </si>
  <si>
    <t>FEBRUARY
2018</t>
  </si>
  <si>
    <t>MARCH
2018</t>
  </si>
  <si>
    <t>APRIL
2018</t>
  </si>
  <si>
    <t>MAY
2018</t>
  </si>
  <si>
    <t>JUNE
2018</t>
  </si>
  <si>
    <t>JULY
2018</t>
  </si>
  <si>
    <t>AUGUST
2018</t>
  </si>
  <si>
    <t>SEPTEMBER
2018</t>
  </si>
  <si>
    <t>Tiered Intervention Grant Cohort 6</t>
  </si>
  <si>
    <t>0010</t>
  </si>
  <si>
    <t>Mapleton School District</t>
  </si>
  <si>
    <t>0050</t>
  </si>
  <si>
    <t>Bennett School District 29J</t>
  </si>
  <si>
    <t>Englewood 1</t>
  </si>
  <si>
    <t>Adams-Arapahoe 28J School District</t>
  </si>
  <si>
    <t>1140</t>
  </si>
  <si>
    <t>Fremont School District RE-1</t>
  </si>
  <si>
    <t>Montezuma Cortez School District</t>
  </si>
  <si>
    <t>0501</t>
  </si>
  <si>
    <t>Monterey Community School</t>
  </si>
  <si>
    <t>0509</t>
  </si>
  <si>
    <t>Clayton Partnership School</t>
  </si>
  <si>
    <t>2308</t>
  </si>
  <si>
    <t>Dupont Elementary</t>
  </si>
  <si>
    <t>0770</t>
  </si>
  <si>
    <t>Bennett Elementary School</t>
  </si>
  <si>
    <t>1556</t>
  </si>
  <si>
    <t>Cherrelyn Elementary School</t>
  </si>
  <si>
    <t>7558</t>
  </si>
  <si>
    <t>Sable Elementary</t>
  </si>
  <si>
    <t>9060</t>
  </si>
  <si>
    <t>Vaughn Elementary</t>
  </si>
  <si>
    <t>0650</t>
  </si>
  <si>
    <t>Beach Court Elementary</t>
  </si>
  <si>
    <t>1400</t>
  </si>
  <si>
    <t>Centennial Elementary</t>
  </si>
  <si>
    <t>1846</t>
  </si>
  <si>
    <t>Columbine Elementary</t>
  </si>
  <si>
    <t>3512</t>
  </si>
  <si>
    <t>Goldrick Elementary</t>
  </si>
  <si>
    <t>3778</t>
  </si>
  <si>
    <t>Harrington Elementary</t>
  </si>
  <si>
    <t>5608</t>
  </si>
  <si>
    <t>Mathematics and Science Leadership Academy</t>
  </si>
  <si>
    <t>Oakland Elementary School</t>
  </si>
  <si>
    <t>7698</t>
  </si>
  <si>
    <t>Schmitt Elementary School</t>
  </si>
  <si>
    <t>9050</t>
  </si>
  <si>
    <t>Valverde Elementary School</t>
  </si>
  <si>
    <t>5704</t>
  </si>
  <si>
    <t>McKinley Elementary</t>
  </si>
  <si>
    <t>5836</t>
  </si>
  <si>
    <t>Mesa Elementary</t>
  </si>
  <si>
    <t>Pinnacle Charter School</t>
  </si>
  <si>
    <t>Y003</t>
  </si>
  <si>
    <t>Y009</t>
  </si>
  <si>
    <t>Y013</t>
  </si>
  <si>
    <t>Y014</t>
  </si>
  <si>
    <t>Y646</t>
  </si>
  <si>
    <t>Y694</t>
  </si>
  <si>
    <t>Y700</t>
  </si>
  <si>
    <t>Y701</t>
  </si>
  <si>
    <t>Y705</t>
  </si>
  <si>
    <t>Y706</t>
  </si>
  <si>
    <t>Y709</t>
  </si>
  <si>
    <t>Y743</t>
  </si>
  <si>
    <t>Y815</t>
  </si>
  <si>
    <t>1010</t>
  </si>
  <si>
    <t>2180</t>
  </si>
  <si>
    <t>ILC-Adams 14</t>
  </si>
  <si>
    <t>Boulder Valley Family Literacy Program</t>
  </si>
  <si>
    <t>Adult &amp; Family Education SD11</t>
  </si>
  <si>
    <t>Jeffco</t>
  </si>
  <si>
    <t>Lake</t>
  </si>
  <si>
    <t>Montrose School District RE-1J</t>
  </si>
  <si>
    <t>South Central BOCES</t>
  </si>
  <si>
    <t>TSJC - Adult Education Services</t>
  </si>
  <si>
    <t>Unlimited Learning</t>
  </si>
  <si>
    <t>Community Ed Outreach</t>
  </si>
  <si>
    <t>SEL</t>
  </si>
  <si>
    <t>Community Partnership Family Resource Center</t>
  </si>
  <si>
    <t>El  Comite de Longmont-St Vrain Adult Education</t>
  </si>
  <si>
    <t>Colorado Mountain College</t>
  </si>
  <si>
    <t>Metro State Family Literacy</t>
  </si>
  <si>
    <t>Focus Points Family Resource Center</t>
  </si>
  <si>
    <t>Pine River Community Learning Center</t>
  </si>
  <si>
    <t>Learning Source for Adults and Families</t>
  </si>
  <si>
    <t>Phillips County Family Education Services</t>
  </si>
  <si>
    <t>Spring Institute for Intercultural Learning</t>
  </si>
  <si>
    <t>Durango Adult Education Center,  Inc.</t>
  </si>
  <si>
    <t>Delta County Public Library District</t>
  </si>
  <si>
    <t>Community College of Denver</t>
  </si>
  <si>
    <t>Right to Read of Weld County, Inc.</t>
  </si>
  <si>
    <t>Valley Campus of Trinidad State Jr. College</t>
  </si>
  <si>
    <t>Asian Pacific Development Center</t>
  </si>
  <si>
    <t>Adams 12 Five Star Schools</t>
  </si>
  <si>
    <t>Adams County School District 14</t>
  </si>
  <si>
    <t>Westminster Public Schools</t>
  </si>
  <si>
    <t>St. Vrain Valley School District RE-1J</t>
  </si>
  <si>
    <t>1000</t>
  </si>
  <si>
    <t>El Paso County School District 8</t>
  </si>
  <si>
    <t>Jefferson County School District R-1</t>
  </si>
  <si>
    <t>Thompson School District R2J</t>
  </si>
  <si>
    <t>2000</t>
  </si>
  <si>
    <t>Mesa County Valley School District #51</t>
  </si>
  <si>
    <t>Pueblo City School District No. 60</t>
  </si>
  <si>
    <t>Mountain Valley School RE 1</t>
  </si>
  <si>
    <t>Weld County School District 6</t>
  </si>
  <si>
    <t>Centennial Board of Cooperative Educational Services</t>
  </si>
  <si>
    <t>9055</t>
  </si>
  <si>
    <t>San Luis Valley Board of Cooperative Services</t>
  </si>
  <si>
    <t>Adult ESL Dual Language</t>
  </si>
  <si>
    <t>MCC</t>
  </si>
  <si>
    <t>Right to Read Weld</t>
  </si>
  <si>
    <t>Asian Pacific</t>
  </si>
  <si>
    <t>IEL CIVICS</t>
  </si>
  <si>
    <t>Reading Ignite Literacy</t>
  </si>
  <si>
    <t>FY 15-16 ALLOCATION</t>
  </si>
  <si>
    <t>0900</t>
  </si>
  <si>
    <t>Douglas County School District</t>
  </si>
  <si>
    <t>3995</t>
  </si>
  <si>
    <t>Hope Online Academy</t>
  </si>
  <si>
    <t>Pueblo School District</t>
  </si>
  <si>
    <t>0822</t>
  </si>
  <si>
    <t>Bessmer Academy</t>
  </si>
  <si>
    <t>Adams County School District 50</t>
  </si>
  <si>
    <t>22XF/7000</t>
  </si>
  <si>
    <t>Y947</t>
  </si>
  <si>
    <t>Aurora Public Schools</t>
  </si>
  <si>
    <t>Metropolitan State University of Denver</t>
  </si>
  <si>
    <t>Y042</t>
  </si>
  <si>
    <t>0990</t>
  </si>
  <si>
    <t>Adams 12</t>
  </si>
  <si>
    <t>Lake County</t>
  </si>
  <si>
    <t>Greeley</t>
  </si>
  <si>
    <t>Prairie Heights Middle School</t>
  </si>
  <si>
    <t>Pathways Early Action</t>
  </si>
  <si>
    <t>1390</t>
  </si>
  <si>
    <t>Weld County Schools District 6</t>
  </si>
  <si>
    <t>0954</t>
  </si>
  <si>
    <t>Denver University</t>
  </si>
  <si>
    <t>84.206A</t>
  </si>
  <si>
    <t>Grant</t>
  </si>
  <si>
    <t>SumOfPayment</t>
  </si>
  <si>
    <t>21st Century_C6</t>
  </si>
  <si>
    <t>AEFLA</t>
  </si>
  <si>
    <t>EL Civics</t>
  </si>
  <si>
    <t>McKinney Vento</t>
  </si>
  <si>
    <t>RTTT TEACH</t>
  </si>
  <si>
    <t>RTTT_ELC</t>
  </si>
  <si>
    <t>Title IA DR</t>
  </si>
  <si>
    <t>Title IC</t>
  </si>
  <si>
    <t>Turnaround Network Proj</t>
  </si>
  <si>
    <t>Dist W/S</t>
  </si>
  <si>
    <t>Diff</t>
  </si>
  <si>
    <t>This is NCLB (ties)</t>
  </si>
  <si>
    <t>Dist Code (Payee Code)</t>
  </si>
  <si>
    <t>Y004</t>
  </si>
  <si>
    <t>Y861</t>
  </si>
  <si>
    <t>Y897</t>
  </si>
  <si>
    <t>0502</t>
  </si>
  <si>
    <t>0206</t>
  </si>
  <si>
    <t>0965</t>
  </si>
  <si>
    <t>Meadow Community School</t>
  </si>
  <si>
    <t>Colorado's Finest High School of Choice</t>
  </si>
  <si>
    <t>Brady Exp School</t>
  </si>
  <si>
    <t>Centennial ES, Prairie Heights MS, Northridge HS</t>
  </si>
  <si>
    <t>Cherrelyn ES</t>
  </si>
  <si>
    <t>Colfax, Cowell, Eagleton, Lake</t>
  </si>
  <si>
    <t>Coronado Hills, Hillcrest, Malley, North Star, Stuckey, Thornton</t>
  </si>
  <si>
    <t>Englewood Middle School</t>
  </si>
  <si>
    <t>Fulton, Sable, Vaughn</t>
  </si>
  <si>
    <t>Grant Beacon MS</t>
  </si>
  <si>
    <t>Jefferson HS, Wheat Ridge, Lumberg, Stevens ES</t>
  </si>
  <si>
    <t>Lake County Intermediate School, Lake County High School</t>
  </si>
  <si>
    <t>Munroe ES</t>
  </si>
  <si>
    <t>Pennington ES</t>
  </si>
  <si>
    <t>Place Bridge Academy</t>
  </si>
  <si>
    <t>Alicia Sanchez ES</t>
  </si>
  <si>
    <t>Boys and Girls Club of Metro Denver</t>
  </si>
  <si>
    <t>YMCA of Metropolitan Denver</t>
  </si>
  <si>
    <t>Summer Scholars - Columbine</t>
  </si>
  <si>
    <t>YMCA of the Pikes Peak Region - Fountain</t>
  </si>
  <si>
    <t>0203</t>
  </si>
  <si>
    <t>6350</t>
  </si>
  <si>
    <t>Mapleton Public Schools</t>
  </si>
  <si>
    <t>Jefferson County School District</t>
  </si>
  <si>
    <t xml:space="preserve">Denver Public Schools </t>
  </si>
  <si>
    <t>Adams Arapahoe 28J (Aurora Public Schools)</t>
  </si>
  <si>
    <t>Cole, Godsman, Johnson</t>
  </si>
  <si>
    <t>Hinkley HS</t>
  </si>
  <si>
    <t>Wyatt Academy</t>
  </si>
  <si>
    <t>Columbine, Harrington, John Amesse, Oakland</t>
  </si>
  <si>
    <t>Welte Center</t>
  </si>
  <si>
    <t>Bruce Randolph, Kepner, Kunsmiller, Manual</t>
  </si>
  <si>
    <t>LAST DAY TO SUBMIT REQUESTS FOR THIS GRANT  - SEPTEMBER 30, 2018</t>
  </si>
  <si>
    <t>61XD/7000</t>
  </si>
  <si>
    <t>61XM/7000</t>
  </si>
  <si>
    <t>28XC/7000</t>
  </si>
  <si>
    <t>LAST DAY TO SUBMIT REQUEST FOR THIS GRANT  - SEPTEMBER 30, 2018</t>
  </si>
  <si>
    <t>78XX/7000</t>
  </si>
  <si>
    <t>69XC/7000</t>
  </si>
  <si>
    <t>LAST DAY TO SUBMIT REQUEST FOR THIS GRANT  - October 15, 2018</t>
  </si>
  <si>
    <t>27XC/7000</t>
  </si>
  <si>
    <t>LAST DAY TO SUBMIT REQUESTS FOR THIS GRANT  - September 15, 2018</t>
  </si>
  <si>
    <t>30XC/7000</t>
  </si>
  <si>
    <t>LAST DAY TO SUBMIT REQUESTS FOR THIS GRANT  - October 15, 2018</t>
  </si>
  <si>
    <t>Y038</t>
  </si>
  <si>
    <t>Y056</t>
  </si>
  <si>
    <t>Y583</t>
  </si>
  <si>
    <t>Y584</t>
  </si>
  <si>
    <t>National Abstience Education Foundation-DBA NAEF</t>
  </si>
  <si>
    <t>Colorado Uplift</t>
  </si>
  <si>
    <t>Boys &amp; Girls Club SLV Center</t>
  </si>
  <si>
    <t>Friends First</t>
  </si>
  <si>
    <t>Center for Relationship Education</t>
  </si>
  <si>
    <t>Y041</t>
  </si>
  <si>
    <t>SumOfAllocation</t>
  </si>
  <si>
    <t>21st Century_C7</t>
  </si>
  <si>
    <t>AEFLA_LACES</t>
  </si>
  <si>
    <t>Javits</t>
  </si>
  <si>
    <t>RTTT_ELCI</t>
  </si>
  <si>
    <t>Title IA Connect for Success</t>
  </si>
  <si>
    <t>Title IA Read Ignite Literacy</t>
  </si>
  <si>
    <t>Title III WIDA</t>
  </si>
  <si>
    <t>Title V Abstinence</t>
  </si>
  <si>
    <t>Admin</t>
  </si>
  <si>
    <t xml:space="preserve">Adams-Arapahoe 28J </t>
  </si>
  <si>
    <t>9140</t>
  </si>
  <si>
    <t>9514</t>
  </si>
  <si>
    <t xml:space="preserve">Adams 12 </t>
  </si>
  <si>
    <t>Sheridan 2</t>
  </si>
  <si>
    <t>West End RE-2</t>
  </si>
  <si>
    <t>2405</t>
  </si>
  <si>
    <t>6050</t>
  </si>
  <si>
    <t>9150</t>
  </si>
  <si>
    <t>Montrose RE-1J</t>
  </si>
  <si>
    <t>Morgan RE-3</t>
  </si>
  <si>
    <t>San Juan BOCES</t>
  </si>
  <si>
    <t>San Luis Valley BOCES</t>
  </si>
  <si>
    <t>Santa Fe Trail BOCES</t>
  </si>
  <si>
    <t>SMITH ELEMENTARY SCHOOL</t>
  </si>
  <si>
    <t xml:space="preserve">WEST HIGH SCHOOL </t>
  </si>
  <si>
    <t>0022-S</t>
  </si>
  <si>
    <t>Lester Arnold High School</t>
  </si>
  <si>
    <t>0418-S</t>
  </si>
  <si>
    <t>1528-S</t>
  </si>
  <si>
    <t>1948-S</t>
  </si>
  <si>
    <t>2880-S</t>
  </si>
  <si>
    <t>9496-S</t>
  </si>
  <si>
    <t>Adams-Arapahoe 28J</t>
  </si>
  <si>
    <t>Ashley Elementary School</t>
  </si>
  <si>
    <t>Cheltenham Elementary School</t>
  </si>
  <si>
    <t>Crawford Elementary School</t>
  </si>
  <si>
    <t>Fairview Elementary School</t>
  </si>
  <si>
    <t>Castro Elementary School</t>
  </si>
  <si>
    <t>0263-S</t>
  </si>
  <si>
    <t>0914-S</t>
  </si>
  <si>
    <t>6728-S</t>
  </si>
  <si>
    <t>Global Leadership Academy</t>
  </si>
  <si>
    <t>Boston K-8 School</t>
  </si>
  <si>
    <t>Paris Elementary School</t>
  </si>
  <si>
    <t>1110</t>
  </si>
  <si>
    <t>2580</t>
  </si>
  <si>
    <t>Falcon School District 49</t>
  </si>
  <si>
    <t>M. Scott Carpenter Middle School</t>
  </si>
  <si>
    <t>1458-S</t>
  </si>
  <si>
    <t>Aurora Central High School</t>
  </si>
  <si>
    <t>5388-S</t>
  </si>
  <si>
    <t>Garfield 2</t>
  </si>
  <si>
    <t>NWBOCES</t>
  </si>
  <si>
    <t>CARRYOVER</t>
  </si>
  <si>
    <t>0071</t>
  </si>
  <si>
    <t>1451</t>
  </si>
  <si>
    <t>1882</t>
  </si>
  <si>
    <t>1939</t>
  </si>
  <si>
    <t>2067</t>
  </si>
  <si>
    <t>2175</t>
  </si>
  <si>
    <t>2218</t>
  </si>
  <si>
    <t>2244</t>
  </si>
  <si>
    <t>3327</t>
  </si>
  <si>
    <t>3393</t>
  </si>
  <si>
    <t>6653</t>
  </si>
  <si>
    <t>6718</t>
  </si>
  <si>
    <t>6957</t>
  </si>
  <si>
    <t>7243</t>
  </si>
  <si>
    <t>7361</t>
  </si>
  <si>
    <t>7471</t>
  </si>
  <si>
    <t>7496</t>
  </si>
  <si>
    <t>8467</t>
  </si>
  <si>
    <t>9397</t>
  </si>
  <si>
    <t>9665</t>
  </si>
  <si>
    <t>Aspen Ridge Preparatory School-Expansion</t>
  </si>
  <si>
    <t>Addenbrooke Classical Academy-K-5</t>
  </si>
  <si>
    <t>Community Leadership</t>
  </si>
  <si>
    <t>Compass Academy</t>
  </si>
  <si>
    <t>Colorado Early Colleges Fort Collins</t>
  </si>
  <si>
    <t>DSST Cole High School</t>
  </si>
  <si>
    <t>DSST Conservatory Green Middle School</t>
  </si>
  <si>
    <t>DSST College View HS</t>
  </si>
  <si>
    <t>Global Village Academy-Douglas County</t>
  </si>
  <si>
    <t>Golden View Classical Academy</t>
  </si>
  <si>
    <t>Power Technical Early College</t>
  </si>
  <si>
    <t>Paradox Valley School</t>
  </si>
  <si>
    <t>University Prep - Steele Street</t>
  </si>
  <si>
    <t>REACH K-5</t>
  </si>
  <si>
    <t>Rise Up Community School</t>
  </si>
  <si>
    <t>Rocky Mountain Prep - SW K-5</t>
  </si>
  <si>
    <t>Roots Elementary</t>
  </si>
  <si>
    <t>Salida del Sol Academy</t>
  </si>
  <si>
    <t>World Compass Academy</t>
  </si>
  <si>
    <t>Windsor Charter Academy</t>
  </si>
  <si>
    <t>2190</t>
  </si>
  <si>
    <t>3100</t>
  </si>
  <si>
    <t>St Vrain</t>
  </si>
  <si>
    <t>CSI</t>
  </si>
  <si>
    <t>DPS</t>
  </si>
  <si>
    <t>Douglas</t>
  </si>
  <si>
    <t>West End SD</t>
  </si>
  <si>
    <t>Weld School District RE-4 (Windsor)</t>
  </si>
  <si>
    <t>Fountain Fort Carson</t>
  </si>
  <si>
    <t>Y039</t>
  </si>
  <si>
    <t>Creed Connections, Inc.</t>
  </si>
  <si>
    <t>6719</t>
  </si>
  <si>
    <t>Parker Performing Arts Charter School</t>
  </si>
  <si>
    <t>C010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</si>
  <si>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</si>
  <si>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</si>
  <si>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</si>
  <si>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</si>
  <si>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</si>
  <si>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</si>
  <si>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</si>
  <si>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</si>
  <si>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</si>
  <si>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C011</t>
  </si>
  <si>
    <t>The Juniper School</t>
  </si>
  <si>
    <t>Rocky Mountain Preparatory Schools - Fletcher Campus</t>
  </si>
  <si>
    <t>Vega Collegiate Academy Charter School</t>
  </si>
  <si>
    <t>Near Northeast Community Engagement School</t>
  </si>
  <si>
    <t>Renaissance Secondary School</t>
  </si>
  <si>
    <t>Pueblo School for the Arts and Sciences Fulton Heights</t>
  </si>
  <si>
    <t>The Boys School of Denver -</t>
  </si>
  <si>
    <t>Pagosa Peak Open School</t>
  </si>
  <si>
    <t>Heritage Heights Academy</t>
  </si>
  <si>
    <t>Doral Academy of Colorado</t>
  </si>
  <si>
    <t>Mountain Middle School</t>
  </si>
  <si>
    <t>1520</t>
  </si>
  <si>
    <t>0550</t>
  </si>
  <si>
    <t>0130</t>
  </si>
  <si>
    <t>Durango School District 9R</t>
  </si>
  <si>
    <t>Douglas County School District RE-1</t>
  </si>
  <si>
    <t>Pueblo City Schools District 60</t>
  </si>
  <si>
    <t>Archuleta School District 50JT</t>
  </si>
  <si>
    <t>Cherry Creek School District</t>
  </si>
  <si>
    <t>8061</t>
  </si>
  <si>
    <t>Salida Montessori Charter School</t>
  </si>
  <si>
    <t>5147</t>
  </si>
  <si>
    <t>Launch Charter School</t>
  </si>
  <si>
    <t>2116</t>
  </si>
  <si>
    <t>DSST Henry MS</t>
  </si>
  <si>
    <t>C012</t>
  </si>
  <si>
    <t>Academy of Advanced Learning</t>
  </si>
  <si>
    <t>C013</t>
  </si>
  <si>
    <t>CEC-Aurora</t>
  </si>
  <si>
    <t>C014</t>
  </si>
  <si>
    <t>Monument View</t>
  </si>
  <si>
    <t>Tiered Intervention Grant Cohort 7</t>
  </si>
  <si>
    <t>Multi-Tiered System of Supports (MTSS)</t>
  </si>
  <si>
    <t>84.323A</t>
  </si>
  <si>
    <t>Jenny Hambleton 303-866-6905 or hambleton_j@cde.state.co.us</t>
  </si>
  <si>
    <t>1360</t>
  </si>
  <si>
    <t>1380</t>
  </si>
  <si>
    <t>2590</t>
  </si>
  <si>
    <t>2780</t>
  </si>
  <si>
    <t>2830</t>
  </si>
  <si>
    <t>2840</t>
  </si>
  <si>
    <t>3090</t>
  </si>
  <si>
    <t>3210</t>
  </si>
  <si>
    <t>Adams County 14</t>
  </si>
  <si>
    <t>Arapahoe County #1</t>
  </si>
  <si>
    <t>Delta 50J</t>
  </si>
  <si>
    <t>Douglas County</t>
  </si>
  <si>
    <t>Widefield School District 3</t>
  </si>
  <si>
    <t xml:space="preserve">Gunnison </t>
  </si>
  <si>
    <t xml:space="preserve">Hinsdale County RE-1 </t>
  </si>
  <si>
    <t>Durango School District 9-R</t>
  </si>
  <si>
    <t>Laplata County 10 JT R</t>
  </si>
  <si>
    <t>Mesa County Valley  #51</t>
  </si>
  <si>
    <t>Ouray R-1</t>
  </si>
  <si>
    <t xml:space="preserve">Ouray County R-2 </t>
  </si>
  <si>
    <t xml:space="preserve">South Routt Re-3 </t>
  </si>
  <si>
    <t>Telluride School District R-1</t>
  </si>
  <si>
    <t>Norwood R2JT</t>
  </si>
  <si>
    <t>Weld County RE-3J</t>
  </si>
  <si>
    <t>Wray School District RD-2</t>
  </si>
  <si>
    <t>2017-18</t>
  </si>
  <si>
    <t>LAST DAY TO SUBMIT REQUESTS FOR THIS GRANT  - SEPTEMBER 30, 2019</t>
  </si>
  <si>
    <t>OCTOBER
2018</t>
  </si>
  <si>
    <t>NOVEMBER
2018</t>
  </si>
  <si>
    <t>JANUARY
2019</t>
  </si>
  <si>
    <t>FEBRUARY
2019</t>
  </si>
  <si>
    <t>MARCH
2019</t>
  </si>
  <si>
    <t>APRIL
2019</t>
  </si>
  <si>
    <t>MAY
2019</t>
  </si>
  <si>
    <t>JUNE
2019</t>
  </si>
  <si>
    <t>JULY
2019</t>
  </si>
  <si>
    <t>AUGUST
2019</t>
  </si>
  <si>
    <t>SEPTEMBER
2019</t>
  </si>
  <si>
    <t>DECEMBER
2018</t>
  </si>
  <si>
    <t>DECEMBER
2019</t>
  </si>
  <si>
    <t>LAST DAY TO SUBMIT REQUESTS FOR THIS GRANT  - October 15, 2019</t>
  </si>
  <si>
    <t>AUGUST 
2017</t>
  </si>
  <si>
    <t>SEPTEMBER 2017</t>
  </si>
  <si>
    <t>OCTOBER 2017</t>
  </si>
  <si>
    <t>NOVEMBER 2017</t>
  </si>
  <si>
    <t>DECEMBER 2017</t>
  </si>
  <si>
    <t>JANUARY 2018</t>
  </si>
  <si>
    <t>FEBRUARY 2018</t>
  </si>
  <si>
    <t>MARCH 
2018</t>
  </si>
  <si>
    <t>APRIL 
2018</t>
  </si>
  <si>
    <t>MAY 
2018</t>
  </si>
  <si>
    <t>JUNE 
2018</t>
  </si>
  <si>
    <t>JULY 
2018</t>
  </si>
  <si>
    <t>OCTOBER 
2018</t>
  </si>
  <si>
    <t>NOVEMBER 
2018</t>
  </si>
  <si>
    <t>84.287</t>
  </si>
  <si>
    <t>5287</t>
  </si>
  <si>
    <t>LAST DAY TO SUBMIT REQUESTS FOR THIS GRANT  - SEPTEMBER 15, 2018</t>
  </si>
  <si>
    <t>LAST DAY TO SUBMIT REQUEST FOR THIS GRANT  - SEPTEMBER 15, 2018</t>
  </si>
  <si>
    <t>LAST DAY TO SUBMIT REQUEST FOR THIS GRANT  - November 15, 2018</t>
  </si>
  <si>
    <t>LAST DAY TO SUBMIT REQUESTS FOR THIS GRANT  - November 15, 2018</t>
  </si>
  <si>
    <t xml:space="preserve">Javits Gifted and Talented - Right 4 Rural </t>
  </si>
  <si>
    <t>6376</t>
  </si>
  <si>
    <t>8361</t>
  </si>
  <si>
    <t>8842</t>
  </si>
  <si>
    <t>5982</t>
  </si>
  <si>
    <t>6310</t>
  </si>
  <si>
    <t>6952</t>
  </si>
  <si>
    <t>3920</t>
  </si>
  <si>
    <t>8457</t>
  </si>
  <si>
    <t>9404</t>
  </si>
  <si>
    <t>5988</t>
  </si>
  <si>
    <t>9618</t>
  </si>
  <si>
    <t>9154</t>
  </si>
  <si>
    <t>5354</t>
  </si>
  <si>
    <t>5972</t>
  </si>
  <si>
    <t>4904</t>
  </si>
  <si>
    <t>5170</t>
  </si>
  <si>
    <t>8918</t>
  </si>
  <si>
    <t>6486</t>
  </si>
  <si>
    <t>1304</t>
  </si>
  <si>
    <t>8030</t>
  </si>
  <si>
    <t>5048</t>
  </si>
  <si>
    <t>4376</t>
  </si>
  <si>
    <t>1384</t>
  </si>
  <si>
    <t>4438</t>
  </si>
  <si>
    <t>3162</t>
  </si>
  <si>
    <t>6774</t>
  </si>
  <si>
    <t>North Star Elementary</t>
  </si>
  <si>
    <t>Stukey Elementary</t>
  </si>
  <si>
    <t>Thornton Elementary</t>
  </si>
  <si>
    <t>Monaco Elementary</t>
  </si>
  <si>
    <t>North Middle School</t>
  </si>
  <si>
    <t>South Middle School</t>
  </si>
  <si>
    <t>Virginia Court Elementary</t>
  </si>
  <si>
    <t>Wheeling Elementary</t>
  </si>
  <si>
    <t>Pinello Elementary</t>
  </si>
  <si>
    <t>Henry Elementary</t>
  </si>
  <si>
    <t>Jack Swigert Aerospace Academy</t>
  </si>
  <si>
    <t>West Elementary</t>
  </si>
  <si>
    <t>Monroe Elementary</t>
  </si>
  <si>
    <t>Rogers Elementary</t>
  </si>
  <si>
    <t>Vivian Elementary</t>
  </si>
  <si>
    <t>Lumberg Elementary</t>
  </si>
  <si>
    <t>Molholm Elementary</t>
  </si>
  <si>
    <t xml:space="preserve">Lake County High </t>
  </si>
  <si>
    <t>Lincoln Elementary</t>
  </si>
  <si>
    <t>Truscott Elementary</t>
  </si>
  <si>
    <t>Olathe Middle School</t>
  </si>
  <si>
    <t>Bessemer Elementary</t>
  </si>
  <si>
    <t>Bradford Elementary</t>
  </si>
  <si>
    <t>Carlile Elementary</t>
  </si>
  <si>
    <t>Heroes Academy</t>
  </si>
  <si>
    <t>Pueblo Academy of the Arts</t>
  </si>
  <si>
    <t>Risley International</t>
  </si>
  <si>
    <t>Franklin Middle School</t>
  </si>
  <si>
    <t>Martinez Elementary</t>
  </si>
  <si>
    <t>Adams 14</t>
  </si>
  <si>
    <t>Widefield  3</t>
  </si>
  <si>
    <t>Widefield 3</t>
  </si>
  <si>
    <t xml:space="preserve">Jefferson County </t>
  </si>
  <si>
    <t xml:space="preserve">Thompson </t>
  </si>
  <si>
    <t xml:space="preserve">Montrose </t>
  </si>
  <si>
    <t>CODE</t>
  </si>
  <si>
    <t>DISTRICT/AGENCY NAME</t>
  </si>
  <si>
    <t>Y028</t>
  </si>
  <si>
    <t>Y027</t>
  </si>
  <si>
    <t>Colorado Northwestern Community College</t>
  </si>
  <si>
    <t>Community Colllege of Aurora</t>
  </si>
  <si>
    <t>Y031</t>
  </si>
  <si>
    <t>Emily Griffith Technical College</t>
  </si>
  <si>
    <t>Y196</t>
  </si>
  <si>
    <t>Hilltop Community Resources</t>
  </si>
  <si>
    <t>Pikes Peak Region AEFL Consortium</t>
  </si>
  <si>
    <t>Montezuma-Cortez Sch Dist RE 1 (INC)</t>
  </si>
  <si>
    <t>SCHOOLS</t>
  </si>
  <si>
    <t>APPROVED
CARRYOVER</t>
  </si>
  <si>
    <t>Migrant Student Information Exchange</t>
  </si>
  <si>
    <t>4144</t>
  </si>
  <si>
    <t>Not allowed</t>
  </si>
  <si>
    <t>LAST DAY TO SUBMIT REQUEST FOR FUNDS FOR THIS GRANT:  October 15, 2017</t>
  </si>
  <si>
    <t>84.144C</t>
  </si>
  <si>
    <t>74xC / 7000</t>
  </si>
  <si>
    <t>Mesa 51</t>
  </si>
  <si>
    <t xml:space="preserve">Race To The Top- Early Learning Challenge </t>
  </si>
  <si>
    <t>5412</t>
  </si>
  <si>
    <t>S9XE/1473</t>
  </si>
  <si>
    <t>Colorado Seminary DBA University of Denver</t>
  </si>
  <si>
    <t>Y044</t>
  </si>
  <si>
    <t>Adams State University</t>
  </si>
  <si>
    <t>Y046</t>
  </si>
  <si>
    <t>Regents of the University of Colorado, The dba Colorado Springs Campus</t>
  </si>
  <si>
    <t>Y047</t>
  </si>
  <si>
    <t>Y051</t>
  </si>
  <si>
    <t>Regents of the University of Colorado, The dba Denver Campus</t>
  </si>
  <si>
    <t>Y052</t>
  </si>
  <si>
    <t>Y053</t>
  </si>
  <si>
    <t>Y054</t>
  </si>
  <si>
    <t>Y055</t>
  </si>
  <si>
    <t xml:space="preserve">Naropa University </t>
  </si>
  <si>
    <t>Y401</t>
  </si>
  <si>
    <t>Colorado State University</t>
  </si>
  <si>
    <t>Y641</t>
  </si>
  <si>
    <t>University of Northern Colorado</t>
  </si>
  <si>
    <t>Y652</t>
  </si>
  <si>
    <t>Y907</t>
  </si>
  <si>
    <t>Y929</t>
  </si>
  <si>
    <t>Fort Lewis College</t>
  </si>
  <si>
    <t>LAST DAY TO SUBMIT REQUEST FOR FUNDS FOR THIS GRANT:  SEPTEMBER 15, 2018</t>
  </si>
  <si>
    <t>0910</t>
  </si>
  <si>
    <t>Eagle County School District Re-50 J</t>
  </si>
  <si>
    <t>4646</t>
  </si>
  <si>
    <t>Kenton Elementary</t>
  </si>
  <si>
    <t>7932</t>
  </si>
  <si>
    <t>Sixth Avenue Elementary</t>
  </si>
  <si>
    <t>1816</t>
  </si>
  <si>
    <t>Columbian Elementary</t>
  </si>
  <si>
    <t xml:space="preserve">Eagleton Elementary </t>
  </si>
  <si>
    <t>4450</t>
  </si>
  <si>
    <t>Johnson Elementary</t>
  </si>
  <si>
    <t>4782</t>
  </si>
  <si>
    <t>Hallett Fundamental Academy</t>
  </si>
  <si>
    <t>0109</t>
  </si>
  <si>
    <t>Arvada K-8</t>
  </si>
  <si>
    <t>2740</t>
  </si>
  <si>
    <t>Monte Vista School District 8</t>
  </si>
  <si>
    <t>6036</t>
  </si>
  <si>
    <t>Bill Metz Elementary</t>
  </si>
  <si>
    <t>Pathways Implementation</t>
  </si>
  <si>
    <t>0040</t>
  </si>
  <si>
    <t>Brighton School District 27J</t>
  </si>
  <si>
    <t>1620</t>
  </si>
  <si>
    <t>Huerfano School District RE-1</t>
  </si>
  <si>
    <t>Aguilar School District Re-6</t>
  </si>
  <si>
    <t>GRANTEE NAME</t>
  </si>
  <si>
    <t>LAST DAY TO SUBMIT REQUEST FUNDS FOR THIS GRANT:  NOVEMBER 15, 2018</t>
  </si>
  <si>
    <t>2017-18 - October 1st through September 30th</t>
  </si>
  <si>
    <t xml:space="preserve">SCHOOL CODE
</t>
  </si>
  <si>
    <t>Y810</t>
  </si>
  <si>
    <t>Colorado Mesa University</t>
  </si>
  <si>
    <t>LAST DAY TO SUBMIT REQUESTS FOR THIS GRANT  - SEPTEMBER 15, 2017</t>
  </si>
  <si>
    <t>DISTRICT/AGENCY CODE</t>
  </si>
  <si>
    <t>PRIOR YEAR(S)
CARRYFORWARD</t>
  </si>
  <si>
    <t>SCHOOL CODE</t>
  </si>
  <si>
    <t>DISTRICT
CODE</t>
  </si>
  <si>
    <t>9140-S</t>
  </si>
  <si>
    <t>Virginia Court Elementary School</t>
  </si>
  <si>
    <t>9486-S</t>
  </si>
  <si>
    <t>West Park Elementary School</t>
  </si>
  <si>
    <t>CHARTER CODE</t>
  </si>
  <si>
    <t>CHARTER SCHOOL</t>
  </si>
  <si>
    <t>DISTRICT CODE</t>
  </si>
  <si>
    <t>FISCAL AGENT</t>
  </si>
  <si>
    <t>C015</t>
  </si>
  <si>
    <t>Great Works Montessori</t>
  </si>
  <si>
    <t>0126</t>
  </si>
  <si>
    <t>1633</t>
  </si>
  <si>
    <t>2189</t>
  </si>
  <si>
    <t>4189</t>
  </si>
  <si>
    <t>Launch</t>
  </si>
  <si>
    <t>5453</t>
  </si>
  <si>
    <t>5845</t>
  </si>
  <si>
    <t>6679</t>
  </si>
  <si>
    <t>6775</t>
  </si>
  <si>
    <t>7244</t>
  </si>
  <si>
    <t>8787</t>
  </si>
  <si>
    <t>LAST DAY TO SUBMIT REQUESTS FOR THIS GRANT  - September 15, 2019</t>
  </si>
  <si>
    <t>National Abstinence Education Foundation-DBA NAEF</t>
  </si>
  <si>
    <t>LAST DAY TO SUBMIT REQUESTS FOR THIS GRANT  - November 15, 2019</t>
  </si>
  <si>
    <t>LAST DAY TO SUBMIT REQUESTS FOR THIS GRANT  - OCTOBER 15, 2018</t>
  </si>
  <si>
    <t>SUPPLEMENTAL</t>
  </si>
  <si>
    <t>TOTAL AVAILABLE</t>
  </si>
  <si>
    <t>-</t>
  </si>
  <si>
    <t>TOTAL ALLOCATION</t>
  </si>
  <si>
    <t>TOTAL
ALLOCATION</t>
  </si>
  <si>
    <t xml:space="preserve">The Boys School of Denver </t>
  </si>
  <si>
    <t>ALLOCATION-No new Allocation in FY1718</t>
  </si>
  <si>
    <t xml:space="preserve">Adams State University </t>
  </si>
  <si>
    <t>Pueblo School District 70</t>
  </si>
  <si>
    <t>2700</t>
  </si>
  <si>
    <t>Mesa County Valley School District 51</t>
  </si>
  <si>
    <t>September
2019</t>
  </si>
  <si>
    <t>August
2019</t>
  </si>
  <si>
    <t>July
2019</t>
  </si>
  <si>
    <t>June
2019</t>
  </si>
  <si>
    <t>May
2019</t>
  </si>
  <si>
    <t>April
2019</t>
  </si>
  <si>
    <t>March
2019</t>
  </si>
  <si>
    <t>February
2019</t>
  </si>
  <si>
    <t>January
2019</t>
  </si>
  <si>
    <t>December
2018</t>
  </si>
  <si>
    <t>November
2018</t>
  </si>
  <si>
    <t>October
2018</t>
  </si>
  <si>
    <t>September
2018</t>
  </si>
  <si>
    <t>August
2018</t>
  </si>
  <si>
    <t>July
2018</t>
  </si>
  <si>
    <t>June
2018</t>
  </si>
  <si>
    <t>May
2018</t>
  </si>
  <si>
    <t>April
2018</t>
  </si>
  <si>
    <t>March
2018</t>
  </si>
  <si>
    <t>February
2018</t>
  </si>
  <si>
    <t>January
2018</t>
  </si>
  <si>
    <t>December
2017</t>
  </si>
  <si>
    <t>November
2017</t>
  </si>
  <si>
    <t>October
2017</t>
  </si>
  <si>
    <t>September
2017</t>
  </si>
  <si>
    <t>August
2017</t>
  </si>
  <si>
    <t>July
2017</t>
  </si>
  <si>
    <t>Balance of Grant</t>
  </si>
  <si>
    <t>Payments to Date</t>
  </si>
  <si>
    <t>District</t>
  </si>
  <si>
    <t>JULY 1, 2017 THROUGH AUGUST 31, 2018 - LAST DAY TO SUBMIT REQUEST FOR THIS GRANT: OCT 15, 2018</t>
  </si>
  <si>
    <t>GRANT PERIOD:</t>
  </si>
  <si>
    <t>1ST OF EACH MONTH</t>
  </si>
  <si>
    <t>PAYMENTS PROCESSED:</t>
  </si>
  <si>
    <t>32XG-7000</t>
  </si>
  <si>
    <t>Questions regarding payments:</t>
  </si>
  <si>
    <t>Title I-C Migrant</t>
  </si>
  <si>
    <t>0250</t>
  </si>
  <si>
    <t>0940</t>
  </si>
  <si>
    <t>Big Sandy 100J</t>
  </si>
  <si>
    <t>1780</t>
  </si>
  <si>
    <t>2620</t>
  </si>
  <si>
    <t>2630</t>
  </si>
  <si>
    <t>2650</t>
  </si>
  <si>
    <t>2720</t>
  </si>
  <si>
    <t>2760</t>
  </si>
  <si>
    <t>3010</t>
  </si>
  <si>
    <t>3050</t>
  </si>
  <si>
    <t>Title VI Rural Education</t>
  </si>
  <si>
    <t>84.358B</t>
  </si>
  <si>
    <t>FY1718</t>
  </si>
  <si>
    <t>35XD/7000</t>
  </si>
  <si>
    <t>7/1/17 THROUGH 9/30/19</t>
  </si>
  <si>
    <t>Springfield School District Re-4</t>
  </si>
  <si>
    <t>Genoa-Hugo C-113</t>
  </si>
  <si>
    <t>HOLYOKE SCHOOL DISTRICT RE-1J</t>
  </si>
  <si>
    <t>Haxtun School District RE-2J</t>
  </si>
  <si>
    <t>Granada Schools</t>
  </si>
  <si>
    <t>Rangely Public Schools RE-4</t>
  </si>
  <si>
    <t>Hayden School District R1</t>
  </si>
  <si>
    <t>Teller County School District 1</t>
  </si>
  <si>
    <t>Otis School District R-3</t>
  </si>
  <si>
    <t>5998/8131</t>
  </si>
  <si>
    <t>8070/8078</t>
  </si>
  <si>
    <t>0654</t>
  </si>
  <si>
    <t>5844/7188/8145</t>
  </si>
  <si>
    <t>4546/5436/5836</t>
  </si>
  <si>
    <t>0822/8030</t>
  </si>
  <si>
    <t>3162/6774</t>
  </si>
  <si>
    <t>0024</t>
  </si>
  <si>
    <t>3863</t>
  </si>
  <si>
    <t>3847</t>
  </si>
  <si>
    <t>0063</t>
  </si>
  <si>
    <t>0058</t>
  </si>
  <si>
    <t>8038</t>
  </si>
  <si>
    <t>Adams City High School</t>
  </si>
  <si>
    <t xml:space="preserve">Hope Online Learning Academy Elementary </t>
  </si>
  <si>
    <t>Hope Online Learning Middle School</t>
  </si>
  <si>
    <t>Peakview PK-8 School</t>
  </si>
  <si>
    <t>Aguilar Jr./Sr. High School</t>
  </si>
  <si>
    <t>Bessemer Academy</t>
  </si>
  <si>
    <t>James H Risley Middle School</t>
  </si>
  <si>
    <t>Heroes K-8 Academy</t>
  </si>
  <si>
    <t>Huerfano Re-1</t>
  </si>
  <si>
    <t>0504</t>
  </si>
  <si>
    <t>1021</t>
  </si>
  <si>
    <t>4494</t>
  </si>
  <si>
    <t>4901</t>
  </si>
  <si>
    <t>Welby Community School</t>
  </si>
  <si>
    <t>Brighton Heritage Academy</t>
  </si>
  <si>
    <t>Antonio Middle School</t>
  </si>
  <si>
    <t>CLA, Summit, and PUSH Academy</t>
  </si>
  <si>
    <t>Denver Justice High School</t>
  </si>
  <si>
    <t>Peakview School</t>
  </si>
  <si>
    <t>Kemper,Manaugh, Mesa Elementary Schools</t>
  </si>
  <si>
    <t>District, Bessemer, Heroes Schools</t>
  </si>
  <si>
    <t>Franklin Middle and Martinez Elementary School</t>
  </si>
  <si>
    <t>GBL/Org:</t>
  </si>
  <si>
    <t>67xC</t>
  </si>
  <si>
    <t>GBL/Org</t>
  </si>
  <si>
    <t>70xC</t>
  </si>
  <si>
    <t>LAST DAY TO SUBMIT REQUESTS FOR THIS GRANT  - September 30, 2018</t>
  </si>
  <si>
    <t>C016</t>
  </si>
  <si>
    <t>Ascent Classical Academy of Douglas County</t>
  </si>
  <si>
    <t>C017</t>
  </si>
  <si>
    <t>Colorado High School GES</t>
  </si>
  <si>
    <t>C018</t>
  </si>
  <si>
    <t>Colorado Military Academy</t>
  </si>
  <si>
    <t>C019</t>
  </si>
  <si>
    <t>Liberty Tree Academy</t>
  </si>
  <si>
    <t>Mountain Village</t>
  </si>
  <si>
    <t>Falcon 49</t>
  </si>
  <si>
    <t>5423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</si>
</sst>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  <numFmt numFmtId="169" formatCode="_(* #,##0.00_);_(* \(#,##0.00\);_(* &quot;-&quot;_);_(@_)"/>
    <numFmt numFmtId="170" formatCode="&quot;$&quot;#,##0"/>
  </numFmts>
  <fonts count="7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ourier"/>
      <family val="3"/>
    </font>
    <font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48E840"/>
        <bgColor indexed="64"/>
      </patternFill>
    </fill>
    <fill>
      <patternFill patternType="solid">
        <fgColor rgb="FFBCFA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indexed="64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 style="medium">
        <color theme="6" tint="0.399945066682943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/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/>
      <diagonal/>
    </border>
    <border>
      <left/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6" tint="0.39988402966399123"/>
      </left>
      <right style="medium">
        <color theme="6" tint="0.39988402966399123"/>
      </right>
      <top style="medium">
        <color theme="6" tint="0.39988402966399123"/>
      </top>
      <bottom style="medium">
        <color theme="6" tint="0.39988402966399123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theme="6" tint="0.39994506668294322"/>
      </left>
      <right/>
      <top style="medium">
        <color indexed="64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85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6" borderId="31" applyNumberFormat="0" applyAlignment="0" applyProtection="0"/>
    <xf numFmtId="0" fontId="25" fillId="20" borderId="32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33" applyNumberFormat="0" applyFill="0" applyAlignment="0" applyProtection="0"/>
    <xf numFmtId="0" fontId="29" fillId="0" borderId="34" applyNumberFormat="0" applyFill="0" applyAlignment="0" applyProtection="0"/>
    <xf numFmtId="0" fontId="30" fillId="0" borderId="3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31" applyNumberFormat="0" applyAlignment="0" applyProtection="0"/>
    <xf numFmtId="0" fontId="32" fillId="0" borderId="36" applyNumberFormat="0" applyFill="0" applyAlignment="0" applyProtection="0"/>
    <xf numFmtId="0" fontId="33" fillId="12" borderId="0" applyNumberFormat="0" applyBorder="0" applyAlignment="0" applyProtection="0"/>
    <xf numFmtId="0" fontId="2" fillId="0" borderId="0"/>
    <xf numFmtId="0" fontId="21" fillId="8" borderId="37" applyNumberFormat="0" applyFont="0" applyAlignment="0" applyProtection="0"/>
    <xf numFmtId="0" fontId="34" fillId="6" borderId="38" applyNumberFormat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6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8" fillId="0" borderId="0"/>
    <xf numFmtId="0" fontId="14" fillId="6" borderId="0"/>
    <xf numFmtId="0" fontId="4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0" borderId="52" applyNumberFormat="0" applyFill="0" applyAlignment="0" applyProtection="0"/>
    <xf numFmtId="0" fontId="54" fillId="0" borderId="53" applyNumberFormat="0" applyFill="0" applyAlignment="0" applyProtection="0"/>
    <xf numFmtId="0" fontId="55" fillId="0" borderId="54" applyNumberFormat="0" applyFill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55" applyNumberFormat="0" applyAlignment="0" applyProtection="0"/>
    <xf numFmtId="0" fontId="60" fillId="27" borderId="56" applyNumberFormat="0" applyAlignment="0" applyProtection="0"/>
    <xf numFmtId="0" fontId="61" fillId="27" borderId="55" applyNumberFormat="0" applyAlignment="0" applyProtection="0"/>
    <xf numFmtId="0" fontId="62" fillId="0" borderId="57" applyNumberFormat="0" applyFill="0" applyAlignment="0" applyProtection="0"/>
    <xf numFmtId="0" fontId="63" fillId="28" borderId="58" applyNumberFormat="0" applyAlignment="0" applyProtection="0"/>
    <xf numFmtId="0" fontId="64" fillId="0" borderId="0" applyNumberFormat="0" applyFill="0" applyBorder="0" applyAlignment="0" applyProtection="0"/>
    <xf numFmtId="0" fontId="3" fillId="29" borderId="59" applyNumberFormat="0" applyFont="0" applyAlignment="0" applyProtection="0"/>
    <xf numFmtId="0" fontId="65" fillId="0" borderId="0" applyNumberFormat="0" applyFill="0" applyBorder="0" applyAlignment="0" applyProtection="0"/>
    <xf numFmtId="0" fontId="4" fillId="0" borderId="60" applyNumberFormat="0" applyFill="0" applyAlignment="0" applyProtection="0"/>
    <xf numFmtId="0" fontId="6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66" fillId="53" borderId="0" applyNumberFormat="0" applyBorder="0" applyAlignment="0" applyProtection="0"/>
    <xf numFmtId="0" fontId="40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2" fillId="0" borderId="0"/>
    <xf numFmtId="0" fontId="1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>
      <alignment vertical="top"/>
    </xf>
    <xf numFmtId="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5" fontId="41" fillId="0" borderId="0"/>
    <xf numFmtId="0" fontId="14" fillId="0" borderId="0"/>
    <xf numFmtId="0" fontId="3" fillId="0" borderId="0"/>
    <xf numFmtId="5" fontId="41" fillId="0" borderId="0"/>
    <xf numFmtId="0" fontId="40" fillId="0" borderId="0"/>
    <xf numFmtId="0" fontId="14" fillId="6" borderId="0"/>
    <xf numFmtId="0" fontId="40" fillId="0" borderId="0"/>
    <xf numFmtId="0" fontId="68" fillId="6" borderId="0"/>
    <xf numFmtId="0" fontId="68" fillId="6" borderId="0"/>
    <xf numFmtId="0" fontId="3" fillId="0" borderId="0"/>
    <xf numFmtId="0" fontId="68" fillId="6" borderId="0"/>
    <xf numFmtId="0" fontId="40" fillId="0" borderId="0"/>
    <xf numFmtId="0" fontId="69" fillId="0" borderId="61">
      <alignment vertical="center"/>
    </xf>
    <xf numFmtId="0" fontId="70" fillId="0" borderId="61" applyNumberFormat="0" applyFont="0" applyFill="0" applyBorder="0" applyAlignment="0" applyProtection="0">
      <alignment vertical="center"/>
    </xf>
  </cellStyleXfs>
  <cellXfs count="588">
    <xf numFmtId="0" fontId="0" fillId="0" borderId="0" xfId="0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" fontId="4" fillId="0" borderId="0" xfId="0" quotePrefix="1" applyNumberFormat="1" applyFont="1" applyAlignment="1">
      <alignment horizontal="center" wrapText="1"/>
    </xf>
    <xf numFmtId="0" fontId="0" fillId="0" borderId="0" xfId="0" applyFill="1"/>
    <xf numFmtId="49" fontId="0" fillId="2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3" fontId="0" fillId="0" borderId="0" xfId="0" applyNumberFormat="1" applyFill="1"/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49" fontId="0" fillId="4" borderId="0" xfId="0" applyNumberFormat="1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6" fillId="4" borderId="0" xfId="0" applyFont="1" applyFill="1"/>
    <xf numFmtId="0" fontId="4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3" fontId="0" fillId="4" borderId="8" xfId="0" applyNumberFormat="1" applyFill="1" applyBorder="1"/>
    <xf numFmtId="17" fontId="4" fillId="0" borderId="3" xfId="0" quotePrefix="1" applyNumberFormat="1" applyFont="1" applyBorder="1" applyAlignment="1">
      <alignment horizontal="center" wrapText="1"/>
    </xf>
    <xf numFmtId="17" fontId="4" fillId="0" borderId="1" xfId="0" quotePrefix="1" applyNumberFormat="1" applyFont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17" fontId="4" fillId="0" borderId="1" xfId="0" quotePrefix="1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0" fillId="4" borderId="0" xfId="0" applyFont="1" applyFill="1"/>
    <xf numFmtId="3" fontId="4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0" fontId="8" fillId="4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4" borderId="0" xfId="0" applyFont="1" applyFill="1"/>
    <xf numFmtId="0" fontId="9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6" fillId="4" borderId="0" xfId="0" applyFont="1" applyFill="1"/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17" fontId="4" fillId="0" borderId="1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left"/>
    </xf>
    <xf numFmtId="0" fontId="7" fillId="4" borderId="0" xfId="0" applyFont="1" applyFill="1"/>
    <xf numFmtId="0" fontId="9" fillId="4" borderId="0" xfId="0" applyFont="1" applyFill="1"/>
    <xf numFmtId="3" fontId="4" fillId="4" borderId="8" xfId="0" applyNumberFormat="1" applyFont="1" applyFill="1" applyBorder="1"/>
    <xf numFmtId="0" fontId="4" fillId="4" borderId="11" xfId="0" applyFont="1" applyFill="1" applyBorder="1"/>
    <xf numFmtId="0" fontId="0" fillId="4" borderId="6" xfId="0" applyFill="1" applyBorder="1"/>
    <xf numFmtId="0" fontId="4" fillId="5" borderId="4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1" fillId="4" borderId="11" xfId="0" applyFont="1" applyFill="1" applyBorder="1" applyAlignment="1">
      <alignment horizontal="left"/>
    </xf>
    <xf numFmtId="0" fontId="9" fillId="4" borderId="0" xfId="0" quotePrefix="1" applyFont="1" applyFill="1" applyAlignment="1">
      <alignment horizontal="left"/>
    </xf>
    <xf numFmtId="3" fontId="0" fillId="4" borderId="8" xfId="0" applyNumberFormat="1" applyFont="1" applyFill="1" applyBorder="1"/>
    <xf numFmtId="3" fontId="0" fillId="4" borderId="14" xfId="0" applyNumberFormat="1" applyFont="1" applyFill="1" applyBorder="1"/>
    <xf numFmtId="3" fontId="0" fillId="4" borderId="12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3" fontId="0" fillId="4" borderId="13" xfId="0" applyNumberFormat="1" applyFont="1" applyFill="1" applyBorder="1"/>
    <xf numFmtId="0" fontId="17" fillId="4" borderId="7" xfId="0" applyFont="1" applyFill="1" applyBorder="1" applyAlignment="1">
      <alignment horizontal="center"/>
    </xf>
    <xf numFmtId="3" fontId="17" fillId="4" borderId="8" xfId="0" applyNumberFormat="1" applyFont="1" applyFill="1" applyBorder="1" applyAlignment="1">
      <alignment horizontal="left"/>
    </xf>
    <xf numFmtId="0" fontId="17" fillId="4" borderId="7" xfId="0" quotePrefix="1" applyFont="1" applyFill="1" applyBorder="1" applyAlignment="1">
      <alignment horizontal="left"/>
    </xf>
    <xf numFmtId="3" fontId="5" fillId="4" borderId="8" xfId="0" applyNumberFormat="1" applyFont="1" applyFill="1" applyBorder="1" applyAlignment="1">
      <alignment horizontal="left"/>
    </xf>
    <xf numFmtId="0" fontId="0" fillId="4" borderId="5" xfId="0" quotePrefix="1" applyFont="1" applyFill="1" applyBorder="1" applyAlignment="1">
      <alignment horizontal="center"/>
    </xf>
    <xf numFmtId="0" fontId="0" fillId="4" borderId="5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38" fontId="0" fillId="0" borderId="0" xfId="0" applyNumberFormat="1" applyFill="1" applyAlignment="1">
      <alignment wrapText="1"/>
    </xf>
    <xf numFmtId="38" fontId="0" fillId="0" borderId="0" xfId="0" applyNumberFormat="1" applyFill="1"/>
    <xf numFmtId="4" fontId="0" fillId="4" borderId="8" xfId="0" quotePrefix="1" applyNumberFormat="1" applyFill="1" applyBorder="1"/>
    <xf numFmtId="0" fontId="4" fillId="0" borderId="0" xfId="0" applyFont="1" applyFill="1"/>
    <xf numFmtId="0" fontId="4" fillId="5" borderId="4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17" fontId="4" fillId="0" borderId="3" xfId="0" quotePrefix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3" fontId="0" fillId="4" borderId="8" xfId="0" applyNumberForma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4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/>
    <xf numFmtId="0" fontId="4" fillId="5" borderId="4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/>
    <xf numFmtId="4" fontId="0" fillId="4" borderId="8" xfId="0" applyNumberFormat="1" applyFill="1" applyBorder="1"/>
    <xf numFmtId="0" fontId="9" fillId="4" borderId="0" xfId="0" quotePrefix="1" applyFont="1" applyFill="1" applyAlignment="1">
      <alignment horizontal="left"/>
    </xf>
    <xf numFmtId="164" fontId="0" fillId="4" borderId="8" xfId="0" applyNumberFormat="1" applyFill="1" applyBorder="1" applyAlignment="1">
      <alignment horizontal="left"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3" fontId="0" fillId="4" borderId="8" xfId="0" applyNumberFormat="1" applyFill="1" applyBorder="1" applyAlignment="1">
      <alignment vertical="top"/>
    </xf>
    <xf numFmtId="3" fontId="0" fillId="4" borderId="8" xfId="0" applyNumberFormat="1" applyFill="1" applyBorder="1" applyAlignment="1">
      <alignment vertical="top" wrapText="1"/>
    </xf>
    <xf numFmtId="0" fontId="4" fillId="5" borderId="1" xfId="0" applyFont="1" applyFill="1" applyBorder="1" applyAlignment="1">
      <alignment horizontal="center" wrapText="1"/>
    </xf>
    <xf numFmtId="3" fontId="0" fillId="4" borderId="15" xfId="0" applyNumberFormat="1" applyFill="1" applyBorder="1" applyAlignment="1">
      <alignment vertical="top" wrapText="1"/>
    </xf>
    <xf numFmtId="165" fontId="0" fillId="0" borderId="0" xfId="24" applyNumberFormat="1" applyFont="1" applyFill="1"/>
    <xf numFmtId="3" fontId="0" fillId="0" borderId="0" xfId="0" applyNumberFormat="1"/>
    <xf numFmtId="3" fontId="0" fillId="4" borderId="6" xfId="0" applyNumberFormat="1" applyFill="1" applyBorder="1"/>
    <xf numFmtId="3" fontId="0" fillId="4" borderId="8" xfId="0" applyNumberFormat="1" applyFill="1" applyBorder="1"/>
    <xf numFmtId="0" fontId="19" fillId="4" borderId="0" xfId="0" applyFont="1" applyFill="1" applyAlignment="1">
      <alignment horizontal="center"/>
    </xf>
    <xf numFmtId="0" fontId="5" fillId="4" borderId="19" xfId="0" quotePrefix="1" applyFont="1" applyFill="1" applyBorder="1" applyAlignment="1">
      <alignment horizontal="center"/>
    </xf>
    <xf numFmtId="0" fontId="5" fillId="4" borderId="20" xfId="0" applyFont="1" applyFill="1" applyBorder="1" applyAlignment="1">
      <alignment horizontal="left" wrapText="1"/>
    </xf>
    <xf numFmtId="38" fontId="0" fillId="4" borderId="20" xfId="0" applyNumberFormat="1" applyFill="1" applyBorder="1" applyAlignment="1">
      <alignment vertical="top"/>
    </xf>
    <xf numFmtId="38" fontId="0" fillId="4" borderId="21" xfId="0" applyNumberFormat="1" applyFill="1" applyBorder="1" applyAlignment="1">
      <alignment vertical="top"/>
    </xf>
    <xf numFmtId="0" fontId="5" fillId="4" borderId="22" xfId="0" quotePrefix="1" applyFont="1" applyFill="1" applyBorder="1" applyAlignment="1">
      <alignment horizontal="center"/>
    </xf>
    <xf numFmtId="0" fontId="5" fillId="4" borderId="23" xfId="0" applyFont="1" applyFill="1" applyBorder="1" applyAlignment="1">
      <alignment horizontal="left" wrapText="1"/>
    </xf>
    <xf numFmtId="38" fontId="0" fillId="4" borderId="23" xfId="0" applyNumberFormat="1" applyFill="1" applyBorder="1" applyAlignment="1">
      <alignment vertical="top"/>
    </xf>
    <xf numFmtId="38" fontId="0" fillId="4" borderId="24" xfId="0" applyNumberFormat="1" applyFill="1" applyBorder="1" applyAlignment="1">
      <alignment vertical="top"/>
    </xf>
    <xf numFmtId="0" fontId="5" fillId="4" borderId="23" xfId="0" quotePrefix="1" applyFont="1" applyFill="1" applyBorder="1" applyAlignment="1">
      <alignment horizontal="left" wrapText="1"/>
    </xf>
    <xf numFmtId="0" fontId="5" fillId="4" borderId="22" xfId="0" applyFont="1" applyFill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0" fontId="0" fillId="4" borderId="23" xfId="0" applyFont="1" applyFill="1" applyBorder="1"/>
    <xf numFmtId="38" fontId="5" fillId="4" borderId="24" xfId="0" applyNumberFormat="1" applyFont="1" applyFill="1" applyBorder="1" applyAlignment="1">
      <alignment horizontal="right" vertical="top"/>
    </xf>
    <xf numFmtId="38" fontId="5" fillId="4" borderId="20" xfId="0" applyNumberFormat="1" applyFont="1" applyFill="1" applyBorder="1" applyAlignment="1">
      <alignment horizontal="right"/>
    </xf>
    <xf numFmtId="38" fontId="5" fillId="4" borderId="23" xfId="0" applyNumberFormat="1" applyFont="1" applyFill="1" applyBorder="1" applyAlignment="1">
      <alignment horizontal="right"/>
    </xf>
    <xf numFmtId="38" fontId="0" fillId="4" borderId="23" xfId="0" applyNumberFormat="1" applyFont="1" applyFill="1" applyBorder="1" applyAlignment="1">
      <alignment horizontal="right"/>
    </xf>
    <xf numFmtId="38" fontId="17" fillId="4" borderId="23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4" borderId="20" xfId="0" applyFill="1" applyBorder="1"/>
    <xf numFmtId="38" fontId="0" fillId="4" borderId="24" xfId="0" applyNumberFormat="1" applyFont="1" applyFill="1" applyBorder="1" applyAlignment="1">
      <alignment horizontal="right"/>
    </xf>
    <xf numFmtId="49" fontId="0" fillId="4" borderId="19" xfId="0" applyNumberFormat="1" applyFill="1" applyBorder="1"/>
    <xf numFmtId="49" fontId="0" fillId="4" borderId="22" xfId="0" applyNumberFormat="1" applyFill="1" applyBorder="1"/>
    <xf numFmtId="0" fontId="0" fillId="4" borderId="23" xfId="0" applyFill="1" applyBorder="1"/>
    <xf numFmtId="49" fontId="0" fillId="4" borderId="28" xfId="0" applyNumberFormat="1" applyFill="1" applyBorder="1"/>
    <xf numFmtId="0" fontId="0" fillId="4" borderId="29" xfId="0" applyFill="1" applyBorder="1"/>
    <xf numFmtId="3" fontId="5" fillId="4" borderId="23" xfId="0" applyNumberFormat="1" applyFont="1" applyFill="1" applyBorder="1"/>
    <xf numFmtId="3" fontId="0" fillId="4" borderId="23" xfId="0" applyNumberFormat="1" applyFont="1" applyFill="1" applyBorder="1"/>
    <xf numFmtId="0" fontId="0" fillId="4" borderId="26" xfId="0" applyFont="1" applyFill="1" applyBorder="1"/>
    <xf numFmtId="0" fontId="0" fillId="4" borderId="27" xfId="0" applyFont="1" applyFill="1" applyBorder="1"/>
    <xf numFmtId="40" fontId="0" fillId="4" borderId="27" xfId="0" applyNumberFormat="1" applyFont="1" applyFill="1" applyBorder="1"/>
    <xf numFmtId="3" fontId="0" fillId="0" borderId="0" xfId="0" applyNumberFormat="1" applyFont="1" applyFill="1"/>
    <xf numFmtId="0" fontId="4" fillId="0" borderId="2" xfId="0" applyFont="1" applyFill="1" applyBorder="1" applyAlignment="1">
      <alignment horizontal="center" wrapText="1"/>
    </xf>
    <xf numFmtId="44" fontId="0" fillId="4" borderId="10" xfId="25" applyFont="1" applyFill="1" applyBorder="1" applyAlignment="1">
      <alignment horizontal="right"/>
    </xf>
    <xf numFmtId="44" fontId="0" fillId="4" borderId="8" xfId="25" applyFont="1" applyFill="1" applyBorder="1"/>
    <xf numFmtId="44" fontId="0" fillId="4" borderId="8" xfId="25" applyFont="1" applyFill="1" applyBorder="1" applyAlignment="1">
      <alignment vertical="top"/>
    </xf>
    <xf numFmtId="44" fontId="4" fillId="4" borderId="11" xfId="25" applyFont="1" applyFill="1" applyBorder="1"/>
    <xf numFmtId="44" fontId="0" fillId="4" borderId="6" xfId="25" applyFont="1" applyFill="1" applyBorder="1"/>
    <xf numFmtId="3" fontId="0" fillId="4" borderId="8" xfId="0" quotePrefix="1" applyNumberFormat="1" applyFill="1" applyBorder="1"/>
    <xf numFmtId="44" fontId="4" fillId="4" borderId="8" xfId="25" applyFont="1" applyFill="1" applyBorder="1"/>
    <xf numFmtId="44" fontId="0" fillId="4" borderId="10" xfId="25" applyFont="1" applyFill="1" applyBorder="1"/>
    <xf numFmtId="0" fontId="0" fillId="0" borderId="0" xfId="0"/>
    <xf numFmtId="0" fontId="0" fillId="0" borderId="0" xfId="0"/>
    <xf numFmtId="3" fontId="0" fillId="4" borderId="0" xfId="0" applyNumberFormat="1" applyFill="1"/>
    <xf numFmtId="3" fontId="4" fillId="0" borderId="1" xfId="0" quotePrefix="1" applyNumberFormat="1" applyFont="1" applyFill="1" applyBorder="1" applyAlignment="1">
      <alignment horizontal="center" wrapText="1"/>
    </xf>
    <xf numFmtId="3" fontId="4" fillId="0" borderId="3" xfId="0" quotePrefix="1" applyNumberFormat="1" applyFont="1" applyFill="1" applyBorder="1" applyAlignment="1">
      <alignment horizontal="center" wrapText="1"/>
    </xf>
    <xf numFmtId="3" fontId="4" fillId="0" borderId="3" xfId="0" quotePrefix="1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/>
    </xf>
    <xf numFmtId="3" fontId="0" fillId="0" borderId="27" xfId="0" applyNumberFormat="1" applyFont="1" applyFill="1" applyBorder="1"/>
    <xf numFmtId="0" fontId="7" fillId="4" borderId="0" xfId="0" applyNumberFormat="1" applyFont="1" applyFill="1"/>
    <xf numFmtId="0" fontId="9" fillId="4" borderId="0" xfId="0" applyNumberFormat="1" applyFont="1" applyFill="1"/>
    <xf numFmtId="0" fontId="4" fillId="0" borderId="2" xfId="0" applyNumberFormat="1" applyFont="1" applyFill="1" applyBorder="1" applyAlignment="1">
      <alignment horizontal="center" wrapText="1"/>
    </xf>
    <xf numFmtId="0" fontId="17" fillId="4" borderId="7" xfId="0" quotePrefix="1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applyNumberFormat="1"/>
    <xf numFmtId="0" fontId="5" fillId="4" borderId="7" xfId="0" quotePrefix="1" applyNumberFormat="1" applyFont="1" applyFill="1" applyBorder="1" applyAlignment="1">
      <alignment horizontal="right"/>
    </xf>
    <xf numFmtId="0" fontId="17" fillId="4" borderId="7" xfId="0" quotePrefix="1" applyNumberFormat="1" applyFont="1" applyFill="1" applyBorder="1" applyAlignment="1">
      <alignment horizontal="right"/>
    </xf>
    <xf numFmtId="3" fontId="0" fillId="4" borderId="6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wrapText="1"/>
    </xf>
    <xf numFmtId="0" fontId="0" fillId="0" borderId="0" xfId="0"/>
    <xf numFmtId="0" fontId="0" fillId="4" borderId="11" xfId="0" applyFont="1" applyFill="1" applyBorder="1"/>
    <xf numFmtId="44" fontId="3" fillId="4" borderId="11" xfId="25" applyFont="1" applyFill="1" applyBorder="1"/>
    <xf numFmtId="0" fontId="0" fillId="4" borderId="15" xfId="0" applyFill="1" applyBorder="1"/>
    <xf numFmtId="49" fontId="0" fillId="4" borderId="15" xfId="0" quotePrefix="1" applyNumberFormat="1" applyFill="1" applyBorder="1" applyAlignment="1">
      <alignment vertical="top"/>
    </xf>
    <xf numFmtId="3" fontId="0" fillId="4" borderId="40" xfId="0" applyNumberFormat="1" applyFill="1" applyBorder="1" applyAlignment="1">
      <alignment vertical="top"/>
    </xf>
    <xf numFmtId="49" fontId="0" fillId="4" borderId="41" xfId="0" quotePrefix="1" applyNumberFormat="1" applyFill="1" applyBorder="1" applyAlignment="1">
      <alignment vertical="top"/>
    </xf>
    <xf numFmtId="0" fontId="0" fillId="4" borderId="22" xfId="0" quotePrefix="1" applyFill="1" applyBorder="1" applyAlignment="1">
      <alignment horizontal="center"/>
    </xf>
    <xf numFmtId="0" fontId="8" fillId="4" borderId="0" xfId="0" applyFont="1" applyFill="1" applyAlignment="1">
      <alignment wrapText="1"/>
    </xf>
    <xf numFmtId="0" fontId="4" fillId="4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22" xfId="0" quotePrefix="1" applyFont="1" applyFill="1" applyBorder="1" applyAlignment="1">
      <alignment horizontal="center"/>
    </xf>
    <xf numFmtId="3" fontId="0" fillId="4" borderId="8" xfId="0" quotePrefix="1" applyNumberFormat="1" applyFill="1" applyBorder="1" applyAlignment="1">
      <alignment vertical="top" wrapText="1"/>
    </xf>
    <xf numFmtId="168" fontId="0" fillId="0" borderId="0" xfId="25" applyNumberFormat="1" applyFont="1" applyFill="1" applyAlignment="1">
      <alignment vertical="top"/>
    </xf>
    <xf numFmtId="168" fontId="0" fillId="0" borderId="0" xfId="25" applyNumberFormat="1" applyFont="1"/>
    <xf numFmtId="3" fontId="0" fillId="0" borderId="0" xfId="0" applyNumberFormat="1" applyFill="1" applyAlignment="1">
      <alignment wrapText="1"/>
    </xf>
    <xf numFmtId="49" fontId="0" fillId="4" borderId="43" xfId="0" applyNumberFormat="1" applyFill="1" applyBorder="1"/>
    <xf numFmtId="0" fontId="0" fillId="4" borderId="43" xfId="0" applyFill="1" applyBorder="1"/>
    <xf numFmtId="49" fontId="0" fillId="4" borderId="22" xfId="0" quotePrefix="1" applyNumberFormat="1" applyFill="1" applyBorder="1"/>
    <xf numFmtId="0" fontId="5" fillId="4" borderId="19" xfId="0" applyFont="1" applyFill="1" applyBorder="1" applyAlignment="1">
      <alignment horizontal="center"/>
    </xf>
    <xf numFmtId="44" fontId="4" fillId="0" borderId="11" xfId="25" applyFont="1" applyFill="1" applyBorder="1"/>
    <xf numFmtId="0" fontId="0" fillId="0" borderId="0" xfId="0"/>
    <xf numFmtId="44" fontId="4" fillId="0" borderId="8" xfId="25" applyFont="1" applyFill="1" applyBorder="1"/>
    <xf numFmtId="2" fontId="9" fillId="4" borderId="0" xfId="0" quotePrefix="1" applyNumberFormat="1" applyFont="1" applyFill="1" applyAlignment="1">
      <alignment horizontal="left"/>
    </xf>
    <xf numFmtId="0" fontId="0" fillId="0" borderId="0" xfId="0"/>
    <xf numFmtId="0" fontId="0" fillId="0" borderId="0" xfId="0"/>
    <xf numFmtId="49" fontId="0" fillId="4" borderId="42" xfId="0" quotePrefix="1" applyNumberFormat="1" applyFill="1" applyBorder="1" applyAlignment="1">
      <alignment vertical="top"/>
    </xf>
    <xf numFmtId="168" fontId="4" fillId="4" borderId="11" xfId="25" applyNumberFormat="1" applyFont="1" applyFill="1" applyBorder="1"/>
    <xf numFmtId="3" fontId="0" fillId="4" borderId="18" xfId="0" applyNumberFormat="1" applyFont="1" applyFill="1" applyBorder="1"/>
    <xf numFmtId="3" fontId="0" fillId="4" borderId="9" xfId="0" applyNumberFormat="1" applyFont="1" applyFill="1" applyBorder="1"/>
    <xf numFmtId="3" fontId="4" fillId="4" borderId="9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3" fontId="0" fillId="4" borderId="49" xfId="0" applyNumberFormat="1" applyFont="1" applyFill="1" applyBorder="1"/>
    <xf numFmtId="0" fontId="4" fillId="0" borderId="50" xfId="0" applyFont="1" applyFill="1" applyBorder="1" applyAlignment="1">
      <alignment horizontal="center" wrapText="1"/>
    </xf>
    <xf numFmtId="0" fontId="4" fillId="5" borderId="47" xfId="0" applyFont="1" applyFill="1" applyBorder="1" applyAlignment="1">
      <alignment horizontal="center" wrapText="1"/>
    </xf>
    <xf numFmtId="3" fontId="4" fillId="4" borderId="5" xfId="0" applyNumberFormat="1" applyFont="1" applyFill="1" applyBorder="1"/>
    <xf numFmtId="3" fontId="4" fillId="4" borderId="6" xfId="0" applyNumberFormat="1" applyFont="1" applyFill="1" applyBorder="1"/>
    <xf numFmtId="3" fontId="0" fillId="4" borderId="48" xfId="0" applyNumberFormat="1" applyFont="1" applyFill="1" applyBorder="1"/>
    <xf numFmtId="4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/>
    <xf numFmtId="3" fontId="4" fillId="4" borderId="8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 wrapText="1"/>
    </xf>
    <xf numFmtId="3" fontId="0" fillId="4" borderId="8" xfId="0" quotePrefix="1" applyNumberFormat="1" applyFont="1" applyFill="1" applyBorder="1" applyAlignment="1">
      <alignment horizontal="center" vertical="center"/>
    </xf>
    <xf numFmtId="3" fontId="0" fillId="4" borderId="8" xfId="0" applyNumberFormat="1" applyFont="1" applyFill="1" applyBorder="1" applyAlignment="1">
      <alignment horizontal="center" vertical="center" wrapText="1"/>
    </xf>
    <xf numFmtId="165" fontId="0" fillId="0" borderId="0" xfId="24" applyNumberFormat="1" applyFont="1"/>
    <xf numFmtId="165" fontId="0" fillId="0" borderId="0" xfId="24" applyNumberFormat="1" applyFont="1" applyFill="1" applyAlignment="1">
      <alignment wrapText="1"/>
    </xf>
    <xf numFmtId="165" fontId="0" fillId="0" borderId="0" xfId="24" applyNumberFormat="1" applyFont="1" applyFill="1" applyAlignment="1">
      <alignment horizontal="right"/>
    </xf>
    <xf numFmtId="165" fontId="0" fillId="0" borderId="0" xfId="24" applyNumberFormat="1" applyFont="1" applyFill="1" applyBorder="1"/>
    <xf numFmtId="165" fontId="0" fillId="0" borderId="0" xfId="0" applyNumberFormat="1"/>
    <xf numFmtId="49" fontId="0" fillId="4" borderId="8" xfId="0" quotePrefix="1" applyNumberFormat="1" applyFill="1" applyBorder="1"/>
    <xf numFmtId="168" fontId="0" fillId="0" borderId="0" xfId="0" applyNumberFormat="1" applyFill="1"/>
    <xf numFmtId="3" fontId="0" fillId="4" borderId="8" xfId="0" quotePrefix="1" applyNumberFormat="1" applyFont="1" applyFill="1" applyBorder="1"/>
    <xf numFmtId="3" fontId="0" fillId="4" borderId="40" xfId="0" quotePrefix="1" applyNumberFormat="1" applyFill="1" applyBorder="1" applyAlignment="1">
      <alignment vertical="top" wrapText="1"/>
    </xf>
    <xf numFmtId="49" fontId="4" fillId="4" borderId="22" xfId="0" applyNumberFormat="1" applyFont="1" applyFill="1" applyBorder="1"/>
    <xf numFmtId="0" fontId="4" fillId="4" borderId="23" xfId="0" applyFont="1" applyFill="1" applyBorder="1"/>
    <xf numFmtId="38" fontId="4" fillId="4" borderId="23" xfId="0" applyNumberFormat="1" applyFont="1" applyFill="1" applyBorder="1" applyAlignment="1">
      <alignment horizontal="right"/>
    </xf>
    <xf numFmtId="49" fontId="0" fillId="4" borderId="0" xfId="0" quotePrefix="1" applyNumberFormat="1" applyFill="1" applyBorder="1" applyAlignment="1">
      <alignment vertical="top"/>
    </xf>
    <xf numFmtId="3" fontId="0" fillId="4" borderId="0" xfId="0" applyNumberFormat="1" applyFill="1" applyBorder="1" applyAlignment="1">
      <alignment vertical="top" wrapText="1"/>
    </xf>
    <xf numFmtId="0" fontId="5" fillId="4" borderId="5" xfId="0" applyFont="1" applyFill="1" applyBorder="1" applyAlignment="1">
      <alignment horizontal="center"/>
    </xf>
    <xf numFmtId="0" fontId="0" fillId="4" borderId="7" xfId="0" quotePrefix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left"/>
    </xf>
    <xf numFmtId="0" fontId="0" fillId="4" borderId="8" xfId="0" applyFill="1" applyBorder="1"/>
    <xf numFmtId="49" fontId="0" fillId="4" borderId="8" xfId="0" quotePrefix="1" applyNumberFormat="1" applyFill="1" applyBorder="1" applyAlignment="1">
      <alignment vertical="top" wrapText="1"/>
    </xf>
    <xf numFmtId="49" fontId="0" fillId="4" borderId="8" xfId="0" applyNumberFormat="1" applyFill="1" applyBorder="1"/>
    <xf numFmtId="49" fontId="0" fillId="4" borderId="8" xfId="0" applyNumberFormat="1" applyFill="1" applyBorder="1" applyAlignment="1">
      <alignment vertical="top" wrapText="1"/>
    </xf>
    <xf numFmtId="0" fontId="4" fillId="4" borderId="22" xfId="0" applyFont="1" applyFill="1" applyBorder="1"/>
    <xf numFmtId="3" fontId="4" fillId="4" borderId="8" xfId="0" applyNumberFormat="1" applyFont="1" applyFill="1" applyBorder="1" applyAlignment="1">
      <alignment vertical="top"/>
    </xf>
    <xf numFmtId="165" fontId="0" fillId="4" borderId="21" xfId="24" applyNumberFormat="1" applyFont="1" applyFill="1" applyBorder="1"/>
    <xf numFmtId="165" fontId="0" fillId="4" borderId="6" xfId="24" applyNumberFormat="1" applyFont="1" applyFill="1" applyBorder="1"/>
    <xf numFmtId="165" fontId="0" fillId="4" borderId="24" xfId="24" applyNumberFormat="1" applyFont="1" applyFill="1" applyBorder="1"/>
    <xf numFmtId="165" fontId="0" fillId="4" borderId="30" xfId="24" applyNumberFormat="1" applyFont="1" applyFill="1" applyBorder="1"/>
    <xf numFmtId="165" fontId="4" fillId="4" borderId="11" xfId="24" applyNumberFormat="1" applyFont="1" applyFill="1" applyBorder="1"/>
    <xf numFmtId="165" fontId="0" fillId="4" borderId="8" xfId="24" applyNumberFormat="1" applyFont="1" applyFill="1" applyBorder="1" applyAlignment="1">
      <alignment vertical="top" wrapText="1"/>
    </xf>
    <xf numFmtId="165" fontId="0" fillId="4" borderId="8" xfId="24" applyNumberFormat="1" applyFont="1" applyFill="1" applyBorder="1" applyAlignment="1">
      <alignment vertical="top"/>
    </xf>
    <xf numFmtId="165" fontId="0" fillId="4" borderId="8" xfId="24" applyNumberFormat="1" applyFont="1" applyFill="1" applyBorder="1"/>
    <xf numFmtId="165" fontId="4" fillId="4" borderId="8" xfId="24" applyNumberFormat="1" applyFont="1" applyFill="1" applyBorder="1"/>
    <xf numFmtId="165" fontId="0" fillId="4" borderId="23" xfId="24" applyNumberFormat="1" applyFont="1" applyFill="1" applyBorder="1" applyAlignment="1">
      <alignment horizontal="right"/>
    </xf>
    <xf numFmtId="165" fontId="0" fillId="4" borderId="15" xfId="24" applyNumberFormat="1" applyFont="1" applyFill="1" applyBorder="1" applyAlignment="1">
      <alignment vertical="top"/>
    </xf>
    <xf numFmtId="165" fontId="0" fillId="4" borderId="15" xfId="24" applyNumberFormat="1" applyFont="1" applyFill="1" applyBorder="1"/>
    <xf numFmtId="165" fontId="0" fillId="4" borderId="40" xfId="24" applyNumberFormat="1" applyFont="1" applyFill="1" applyBorder="1"/>
    <xf numFmtId="165" fontId="0" fillId="4" borderId="40" xfId="24" applyNumberFormat="1" applyFont="1" applyFill="1" applyBorder="1" applyAlignment="1">
      <alignment vertical="top"/>
    </xf>
    <xf numFmtId="0" fontId="4" fillId="4" borderId="16" xfId="0" applyFont="1" applyFill="1" applyBorder="1"/>
    <xf numFmtId="165" fontId="4" fillId="4" borderId="16" xfId="24" applyNumberFormat="1" applyFont="1" applyFill="1" applyBorder="1"/>
    <xf numFmtId="165" fontId="0" fillId="4" borderId="8" xfId="24" applyNumberFormat="1" applyFont="1" applyFill="1" applyBorder="1" applyAlignment="1">
      <alignment horizontal="center" vertical="center"/>
    </xf>
    <xf numFmtId="165" fontId="4" fillId="4" borderId="8" xfId="24" applyNumberFormat="1" applyFont="1" applyFill="1" applyBorder="1" applyAlignment="1">
      <alignment horizontal="center" vertical="center"/>
    </xf>
    <xf numFmtId="165" fontId="0" fillId="4" borderId="0" xfId="24" applyNumberFormat="1" applyFont="1" applyFill="1" applyBorder="1" applyAlignment="1">
      <alignment vertical="top"/>
    </xf>
    <xf numFmtId="165" fontId="3" fillId="4" borderId="8" xfId="24" applyNumberFormat="1" applyFont="1" applyFill="1" applyBorder="1" applyAlignment="1">
      <alignment horizontal="center" vertical="center"/>
    </xf>
    <xf numFmtId="165" fontId="5" fillId="4" borderId="23" xfId="24" applyNumberFormat="1" applyFont="1" applyFill="1" applyBorder="1"/>
    <xf numFmtId="165" fontId="0" fillId="4" borderId="24" xfId="24" applyNumberFormat="1" applyFont="1" applyFill="1" applyBorder="1" applyAlignment="1">
      <alignment horizontal="right"/>
    </xf>
    <xf numFmtId="165" fontId="0" fillId="4" borderId="23" xfId="24" applyNumberFormat="1" applyFont="1" applyFill="1" applyBorder="1"/>
    <xf numFmtId="165" fontId="0" fillId="4" borderId="25" xfId="24" applyNumberFormat="1" applyFont="1" applyFill="1" applyBorder="1" applyAlignment="1">
      <alignment horizontal="right"/>
    </xf>
    <xf numFmtId="165" fontId="4" fillId="4" borderId="23" xfId="24" applyNumberFormat="1" applyFont="1" applyFill="1" applyBorder="1"/>
    <xf numFmtId="3" fontId="0" fillId="4" borderId="8" xfId="0" applyNumberFormat="1" applyFill="1" applyBorder="1" applyAlignment="1">
      <alignment vertical="top" wrapText="1"/>
    </xf>
    <xf numFmtId="3" fontId="0" fillId="4" borderId="8" xfId="0" quotePrefix="1" applyNumberFormat="1" applyFill="1" applyBorder="1" applyAlignment="1">
      <alignment vertical="top" wrapText="1"/>
    </xf>
    <xf numFmtId="165" fontId="0" fillId="4" borderId="8" xfId="24" applyNumberFormat="1" applyFont="1" applyFill="1" applyBorder="1" applyAlignment="1">
      <alignment vertical="top" wrapText="1"/>
    </xf>
    <xf numFmtId="165" fontId="0" fillId="4" borderId="8" xfId="24" applyNumberFormat="1" applyFont="1" applyFill="1" applyBorder="1" applyAlignment="1">
      <alignment vertical="top"/>
    </xf>
    <xf numFmtId="3" fontId="0" fillId="4" borderId="8" xfId="0" applyNumberFormat="1" applyFill="1" applyBorder="1" applyAlignment="1">
      <alignment vertical="top" wrapText="1"/>
    </xf>
    <xf numFmtId="165" fontId="0" fillId="0" borderId="0" xfId="24" applyNumberFormat="1" applyFont="1"/>
    <xf numFmtId="165" fontId="4" fillId="4" borderId="8" xfId="24" applyNumberFormat="1" applyFont="1" applyFill="1" applyBorder="1"/>
    <xf numFmtId="1" fontId="0" fillId="4" borderId="8" xfId="24" quotePrefix="1" applyNumberFormat="1" applyFont="1" applyFill="1" applyBorder="1" applyAlignment="1">
      <alignment vertical="top" wrapText="1"/>
    </xf>
    <xf numFmtId="0" fontId="0" fillId="0" borderId="0" xfId="0"/>
    <xf numFmtId="3" fontId="5" fillId="4" borderId="8" xfId="0" applyNumberFormat="1" applyFont="1" applyFill="1" applyBorder="1" applyAlignment="1">
      <alignment horizontal="right"/>
    </xf>
    <xf numFmtId="165" fontId="4" fillId="4" borderId="23" xfId="24" applyNumberFormat="1" applyFont="1" applyFill="1" applyBorder="1" applyAlignment="1">
      <alignment horizontal="right"/>
    </xf>
    <xf numFmtId="49" fontId="5" fillId="4" borderId="19" xfId="0" quotePrefix="1" applyNumberFormat="1" applyFont="1" applyFill="1" applyBorder="1" applyAlignment="1">
      <alignment horizontal="center"/>
    </xf>
    <xf numFmtId="49" fontId="5" fillId="4" borderId="22" xfId="0" quotePrefix="1" applyNumberFormat="1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3" fontId="0" fillId="4" borderId="8" xfId="0" applyNumberFormat="1" applyFill="1" applyBorder="1"/>
    <xf numFmtId="17" fontId="4" fillId="0" borderId="1" xfId="0" quotePrefix="1" applyNumberFormat="1" applyFont="1" applyFill="1" applyBorder="1" applyAlignment="1">
      <alignment horizontal="center" wrapText="1"/>
    </xf>
    <xf numFmtId="0" fontId="10" fillId="4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/>
    <xf numFmtId="0" fontId="9" fillId="4" borderId="0" xfId="0" quotePrefix="1" applyFont="1" applyFill="1" applyAlignment="1">
      <alignment horizontal="left"/>
    </xf>
    <xf numFmtId="17" fontId="4" fillId="0" borderId="3" xfId="0" quotePrefix="1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vertical="top" wrapText="1"/>
    </xf>
    <xf numFmtId="165" fontId="0" fillId="0" borderId="0" xfId="24" applyNumberFormat="1" applyFont="1" applyFill="1"/>
    <xf numFmtId="3" fontId="0" fillId="4" borderId="0" xfId="0" applyNumberFormat="1" applyFill="1"/>
    <xf numFmtId="3" fontId="8" fillId="4" borderId="0" xfId="0" applyNumberFormat="1" applyFont="1" applyFill="1"/>
    <xf numFmtId="3" fontId="0" fillId="4" borderId="8" xfId="0" quotePrefix="1" applyNumberFormat="1" applyFill="1" applyBorder="1" applyAlignment="1">
      <alignment vertical="top" wrapText="1"/>
    </xf>
    <xf numFmtId="165" fontId="0" fillId="0" borderId="0" xfId="24" applyNumberFormat="1" applyFont="1"/>
    <xf numFmtId="165" fontId="0" fillId="4" borderId="8" xfId="24" applyNumberFormat="1" applyFont="1" applyFill="1" applyBorder="1" applyAlignment="1">
      <alignment vertical="top" wrapText="1"/>
    </xf>
    <xf numFmtId="165" fontId="0" fillId="4" borderId="8" xfId="24" applyNumberFormat="1" applyFont="1" applyFill="1" applyBorder="1" applyAlignment="1">
      <alignment vertical="top"/>
    </xf>
    <xf numFmtId="165" fontId="0" fillId="4" borderId="8" xfId="24" applyNumberFormat="1" applyFont="1" applyFill="1" applyBorder="1"/>
    <xf numFmtId="165" fontId="4" fillId="4" borderId="8" xfId="24" applyNumberFormat="1" applyFont="1" applyFill="1" applyBorder="1"/>
    <xf numFmtId="3" fontId="4" fillId="0" borderId="0" xfId="0" quotePrefix="1" applyNumberFormat="1" applyFont="1" applyFill="1" applyBorder="1" applyAlignment="1">
      <alignment horizontal="center" wrapText="1"/>
    </xf>
    <xf numFmtId="3" fontId="0" fillId="0" borderId="0" xfId="0" quotePrefix="1" applyNumberFormat="1" applyFont="1" applyFill="1" applyBorder="1" applyAlignment="1">
      <alignment horizontal="right" vertical="center" wrapText="1"/>
    </xf>
    <xf numFmtId="49" fontId="0" fillId="4" borderId="6" xfId="25" applyNumberFormat="1" applyFont="1" applyFill="1" applyBorder="1"/>
    <xf numFmtId="49" fontId="0" fillId="4" borderId="6" xfId="0" quotePrefix="1" applyNumberFormat="1" applyFill="1" applyBorder="1"/>
    <xf numFmtId="4" fontId="0" fillId="4" borderId="6" xfId="0" applyNumberFormat="1" applyFill="1" applyBorder="1"/>
    <xf numFmtId="4" fontId="0" fillId="4" borderId="6" xfId="0" quotePrefix="1" applyNumberFormat="1" applyFill="1" applyBorder="1"/>
    <xf numFmtId="49" fontId="0" fillId="4" borderId="6" xfId="0" applyNumberFormat="1" applyFill="1" applyBorder="1"/>
    <xf numFmtId="49" fontId="0" fillId="4" borderId="0" xfId="0" quotePrefix="1" applyNumberFormat="1" applyFill="1" applyBorder="1"/>
    <xf numFmtId="0" fontId="5" fillId="4" borderId="45" xfId="0" applyFont="1" applyFill="1" applyBorder="1" applyAlignment="1">
      <alignment horizontal="right" wrapText="1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left" wrapText="1"/>
    </xf>
    <xf numFmtId="38" fontId="5" fillId="4" borderId="45" xfId="0" applyNumberFormat="1" applyFont="1" applyFill="1" applyBorder="1" applyAlignment="1">
      <alignment horizontal="right"/>
    </xf>
    <xf numFmtId="0" fontId="21" fillId="22" borderId="51" xfId="150" applyFont="1" applyFill="1" applyBorder="1" applyAlignment="1">
      <alignment horizontal="center"/>
    </xf>
    <xf numFmtId="0" fontId="21" fillId="0" borderId="37" xfId="150" applyFont="1" applyFill="1" applyBorder="1" applyAlignment="1">
      <alignment wrapText="1"/>
    </xf>
    <xf numFmtId="43" fontId="21" fillId="22" borderId="51" xfId="24" applyFont="1" applyFill="1" applyBorder="1" applyAlignment="1">
      <alignment horizontal="center"/>
    </xf>
    <xf numFmtId="43" fontId="0" fillId="0" borderId="0" xfId="24" applyFont="1"/>
    <xf numFmtId="49" fontId="7" fillId="4" borderId="0" xfId="0" applyNumberFormat="1" applyFont="1" applyFill="1"/>
    <xf numFmtId="49" fontId="9" fillId="4" borderId="0" xfId="0" applyNumberFormat="1" applyFont="1" applyFill="1"/>
    <xf numFmtId="49" fontId="0" fillId="4" borderId="8" xfId="0" applyNumberFormat="1" applyFill="1" applyBorder="1" applyAlignment="1">
      <alignment vertical="top"/>
    </xf>
    <xf numFmtId="49" fontId="0" fillId="4" borderId="8" xfId="0" quotePrefix="1" applyNumberFormat="1" applyFill="1" applyBorder="1" applyAlignment="1">
      <alignment vertical="top"/>
    </xf>
    <xf numFmtId="49" fontId="4" fillId="4" borderId="8" xfId="0" applyNumberFormat="1" applyFont="1" applyFill="1" applyBorder="1" applyAlignment="1">
      <alignment vertical="top"/>
    </xf>
    <xf numFmtId="49" fontId="0" fillId="0" borderId="0" xfId="0" applyNumberFormat="1"/>
    <xf numFmtId="49" fontId="7" fillId="4" borderId="0" xfId="0" applyNumberFormat="1" applyFont="1" applyFill="1" applyAlignment="1">
      <alignment horizontal="left"/>
    </xf>
    <xf numFmtId="49" fontId="9" fillId="4" borderId="0" xfId="0" applyNumberFormat="1" applyFont="1" applyFill="1" applyAlignment="1">
      <alignment horizontal="left"/>
    </xf>
    <xf numFmtId="43" fontId="0" fillId="0" borderId="0" xfId="0" applyNumberFormat="1"/>
    <xf numFmtId="0" fontId="50" fillId="22" borderId="51" xfId="164" applyFont="1" applyFill="1" applyBorder="1" applyAlignment="1">
      <alignment horizontal="center"/>
    </xf>
    <xf numFmtId="0" fontId="50" fillId="0" borderId="37" xfId="164" applyFont="1" applyFill="1" applyBorder="1" applyAlignment="1">
      <alignment wrapText="1"/>
    </xf>
    <xf numFmtId="43" fontId="50" fillId="0" borderId="37" xfId="24" applyFont="1" applyFill="1" applyBorder="1" applyAlignment="1">
      <alignment horizontal="right" wrapText="1"/>
    </xf>
    <xf numFmtId="0" fontId="50" fillId="0" borderId="37" xfId="164" applyFont="1" applyFill="1" applyBorder="1" applyAlignment="1"/>
    <xf numFmtId="165" fontId="50" fillId="0" borderId="37" xfId="24" applyNumberFormat="1" applyFont="1" applyFill="1" applyBorder="1" applyAlignment="1">
      <alignment horizontal="right"/>
    </xf>
    <xf numFmtId="0" fontId="5" fillId="4" borderId="44" xfId="0" applyFont="1" applyFill="1" applyBorder="1" applyAlignment="1">
      <alignment horizontal="left"/>
    </xf>
    <xf numFmtId="38" fontId="5" fillId="4" borderId="45" xfId="0" applyNumberFormat="1" applyFont="1" applyFill="1" applyBorder="1" applyAlignment="1">
      <alignment horizontal="right" wrapText="1"/>
    </xf>
    <xf numFmtId="3" fontId="0" fillId="0" borderId="0" xfId="0" quotePrefix="1" applyNumberFormat="1" applyFont="1" applyFill="1" applyBorder="1" applyAlignment="1">
      <alignment horizontal="center" wrapText="1"/>
    </xf>
    <xf numFmtId="3" fontId="5" fillId="4" borderId="9" xfId="0" applyNumberFormat="1" applyFont="1" applyFill="1" applyBorder="1" applyAlignment="1">
      <alignment horizontal="right"/>
    </xf>
    <xf numFmtId="49" fontId="0" fillId="4" borderId="8" xfId="25" applyNumberFormat="1" applyFont="1" applyFill="1" applyBorder="1"/>
    <xf numFmtId="49" fontId="0" fillId="4" borderId="11" xfId="0" applyNumberFormat="1" applyFill="1" applyBorder="1"/>
    <xf numFmtId="49" fontId="0" fillId="4" borderId="6" xfId="0" applyNumberFormat="1" applyFont="1" applyFill="1" applyBorder="1"/>
    <xf numFmtId="165" fontId="0" fillId="4" borderId="0" xfId="24" applyNumberFormat="1" applyFont="1" applyFill="1" applyBorder="1"/>
    <xf numFmtId="17" fontId="4" fillId="0" borderId="0" xfId="0" quotePrefix="1" applyNumberFormat="1" applyFont="1" applyFill="1" applyBorder="1" applyAlignment="1">
      <alignment horizontal="center" wrapText="1"/>
    </xf>
    <xf numFmtId="0" fontId="0" fillId="4" borderId="42" xfId="0" applyFill="1" applyBorder="1"/>
    <xf numFmtId="165" fontId="0" fillId="4" borderId="42" xfId="24" applyNumberFormat="1" applyFont="1" applyFill="1" applyBorder="1"/>
    <xf numFmtId="49" fontId="0" fillId="4" borderId="40" xfId="0" quotePrefix="1" applyNumberFormat="1" applyFill="1" applyBorder="1" applyAlignment="1">
      <alignment vertical="top"/>
    </xf>
    <xf numFmtId="3" fontId="0" fillId="4" borderId="42" xfId="0" applyNumberFormat="1" applyFill="1" applyBorder="1" applyAlignment="1">
      <alignment vertical="top"/>
    </xf>
    <xf numFmtId="0" fontId="0" fillId="4" borderId="40" xfId="0" applyFill="1" applyBorder="1"/>
    <xf numFmtId="3" fontId="0" fillId="4" borderId="17" xfId="0" applyNumberFormat="1" applyFill="1" applyBorder="1" applyAlignment="1">
      <alignment vertical="top"/>
    </xf>
    <xf numFmtId="3" fontId="0" fillId="4" borderId="42" xfId="0" quotePrefix="1" applyNumberFormat="1" applyFill="1" applyBorder="1" applyAlignment="1">
      <alignment vertical="top" wrapText="1"/>
    </xf>
    <xf numFmtId="3" fontId="0" fillId="4" borderId="17" xfId="0" quotePrefix="1" applyNumberFormat="1" applyFill="1" applyBorder="1" applyAlignment="1">
      <alignment vertical="top" wrapText="1"/>
    </xf>
    <xf numFmtId="0" fontId="0" fillId="4" borderId="40" xfId="0" quotePrefix="1" applyFill="1" applyBorder="1"/>
    <xf numFmtId="165" fontId="0" fillId="4" borderId="42" xfId="24" applyNumberFormat="1" applyFont="1" applyFill="1" applyBorder="1" applyAlignment="1">
      <alignment vertical="top"/>
    </xf>
    <xf numFmtId="165" fontId="0" fillId="4" borderId="17" xfId="24" applyNumberFormat="1" applyFont="1" applyFill="1" applyBorder="1" applyAlignment="1">
      <alignment vertical="top"/>
    </xf>
    <xf numFmtId="165" fontId="0" fillId="0" borderId="0" xfId="24" applyNumberFormat="1" applyFont="1" applyFill="1" applyBorder="1" applyAlignment="1">
      <alignment vertical="top"/>
    </xf>
    <xf numFmtId="165" fontId="0" fillId="0" borderId="15" xfId="24" applyNumberFormat="1" applyFont="1" applyFill="1" applyBorder="1"/>
    <xf numFmtId="49" fontId="5" fillId="4" borderId="19" xfId="0" quotePrefix="1" applyNumberFormat="1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 wrapText="1"/>
    </xf>
    <xf numFmtId="41" fontId="0" fillId="4" borderId="21" xfId="0" applyNumberFormat="1" applyFill="1" applyBorder="1" applyAlignment="1">
      <alignment vertical="center"/>
    </xf>
    <xf numFmtId="41" fontId="0" fillId="0" borderId="0" xfId="24" applyNumberFormat="1" applyFont="1" applyAlignment="1">
      <alignment vertical="center"/>
    </xf>
    <xf numFmtId="49" fontId="5" fillId="4" borderId="22" xfId="0" quotePrefix="1" applyNumberFormat="1" applyFont="1" applyFill="1" applyBorder="1" applyAlignment="1">
      <alignment horizontal="center" vertical="center"/>
    </xf>
    <xf numFmtId="0" fontId="5" fillId="4" borderId="23" xfId="0" quotePrefix="1" applyFont="1" applyFill="1" applyBorder="1" applyAlignment="1">
      <alignment horizontal="left" vertical="center" wrapText="1"/>
    </xf>
    <xf numFmtId="41" fontId="0" fillId="4" borderId="24" xfId="0" applyNumberFormat="1" applyFill="1" applyBorder="1" applyAlignment="1">
      <alignment vertical="center"/>
    </xf>
    <xf numFmtId="49" fontId="5" fillId="4" borderId="22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 wrapText="1"/>
    </xf>
    <xf numFmtId="49" fontId="0" fillId="4" borderId="22" xfId="0" applyNumberFormat="1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vertical="center"/>
    </xf>
    <xf numFmtId="49" fontId="0" fillId="4" borderId="22" xfId="0" applyNumberFormat="1" applyFill="1" applyBorder="1" applyAlignment="1">
      <alignment horizontal="center" vertical="center"/>
    </xf>
    <xf numFmtId="41" fontId="17" fillId="4" borderId="23" xfId="0" applyNumberFormat="1" applyFont="1" applyFill="1" applyBorder="1" applyAlignment="1">
      <alignment horizontal="right" vertical="center" wrapText="1"/>
    </xf>
    <xf numFmtId="41" fontId="0" fillId="0" borderId="0" xfId="24" applyNumberFormat="1" applyFont="1" applyFill="1" applyAlignment="1">
      <alignment vertical="center" wrapText="1"/>
    </xf>
    <xf numFmtId="49" fontId="4" fillId="4" borderId="22" xfId="0" applyNumberFormat="1" applyFont="1" applyFill="1" applyBorder="1" applyAlignment="1">
      <alignment horizontal="center" vertical="center"/>
    </xf>
    <xf numFmtId="41" fontId="4" fillId="4" borderId="23" xfId="0" applyNumberFormat="1" applyFont="1" applyFill="1" applyBorder="1" applyAlignment="1">
      <alignment horizontal="right" vertical="center"/>
    </xf>
    <xf numFmtId="49" fontId="5" fillId="4" borderId="23" xfId="0" applyNumberFormat="1" applyFont="1" applyFill="1" applyBorder="1" applyAlignment="1">
      <alignment horizontal="left" vertical="center" wrapText="1"/>
    </xf>
    <xf numFmtId="41" fontId="0" fillId="4" borderId="23" xfId="24" applyNumberFormat="1" applyFont="1" applyFill="1" applyBorder="1" applyAlignment="1">
      <alignment horizontal="right" vertical="center"/>
    </xf>
    <xf numFmtId="41" fontId="0" fillId="4" borderId="24" xfId="24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0" fontId="5" fillId="4" borderId="22" xfId="0" applyFont="1" applyFill="1" applyBorder="1" applyAlignment="1">
      <alignment horizontal="center" vertical="center"/>
    </xf>
    <xf numFmtId="49" fontId="5" fillId="4" borderId="23" xfId="0" quotePrefix="1" applyNumberFormat="1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 vertical="center"/>
    </xf>
    <xf numFmtId="49" fontId="0" fillId="4" borderId="23" xfId="0" applyNumberFormat="1" applyFont="1" applyFill="1" applyBorder="1" applyAlignment="1">
      <alignment horizontal="left" vertical="center" wrapText="1"/>
    </xf>
    <xf numFmtId="41" fontId="0" fillId="4" borderId="25" xfId="24" applyNumberFormat="1" applyFont="1" applyFill="1" applyBorder="1" applyAlignment="1">
      <alignment horizontal="right" vertical="center"/>
    </xf>
    <xf numFmtId="41" fontId="0" fillId="0" borderId="0" xfId="24" applyNumberFormat="1" applyFont="1" applyFill="1" applyBorder="1" applyAlignment="1">
      <alignment horizontal="right" vertical="center"/>
    </xf>
    <xf numFmtId="0" fontId="4" fillId="4" borderId="22" xfId="0" applyFont="1" applyFill="1" applyBorder="1" applyAlignment="1">
      <alignment horizontal="center" vertical="center"/>
    </xf>
    <xf numFmtId="41" fontId="4" fillId="4" borderId="23" xfId="24" applyNumberFormat="1" applyFont="1" applyFill="1" applyBorder="1" applyAlignment="1">
      <alignment horizontal="right" vertical="center"/>
    </xf>
    <xf numFmtId="0" fontId="0" fillId="4" borderId="0" xfId="0" applyFill="1" applyAlignment="1"/>
    <xf numFmtId="0" fontId="10" fillId="4" borderId="0" xfId="0" applyFont="1" applyFill="1" applyAlignment="1"/>
    <xf numFmtId="0" fontId="0" fillId="4" borderId="0" xfId="0" applyFill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4" borderId="7" xfId="0" quotePrefix="1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vertical="center" wrapText="1"/>
    </xf>
    <xf numFmtId="41" fontId="0" fillId="4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5" fillId="4" borderId="9" xfId="0" applyNumberFormat="1" applyFont="1" applyFill="1" applyBorder="1" applyAlignment="1">
      <alignment horizontal="right" vertical="center"/>
    </xf>
    <xf numFmtId="0" fontId="17" fillId="4" borderId="7" xfId="0" quotePrefix="1" applyNumberFormat="1" applyFont="1" applyFill="1" applyBorder="1" applyAlignment="1">
      <alignment horizontal="center" vertical="center"/>
    </xf>
    <xf numFmtId="41" fontId="4" fillId="4" borderId="8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3" fontId="0" fillId="0" borderId="0" xfId="0" applyNumberFormat="1" applyAlignment="1"/>
    <xf numFmtId="0" fontId="0" fillId="0" borderId="0" xfId="0" applyAlignment="1"/>
    <xf numFmtId="49" fontId="0" fillId="4" borderId="8" xfId="0" quotePrefix="1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left" vertical="center" wrapText="1"/>
    </xf>
    <xf numFmtId="41" fontId="0" fillId="4" borderId="8" xfId="0" applyNumberFormat="1" applyFill="1" applyBorder="1" applyAlignment="1">
      <alignment horizontal="right" vertical="center"/>
    </xf>
    <xf numFmtId="41" fontId="0" fillId="4" borderId="6" xfId="0" applyNumberFormat="1" applyFill="1" applyBorder="1" applyAlignment="1">
      <alignment horizontal="right" vertical="center"/>
    </xf>
    <xf numFmtId="49" fontId="0" fillId="4" borderId="8" xfId="0" applyNumberFormat="1" applyFill="1" applyBorder="1" applyAlignment="1">
      <alignment horizontal="center" vertical="center"/>
    </xf>
    <xf numFmtId="41" fontId="0" fillId="4" borderId="10" xfId="0" applyNumberFormat="1" applyFill="1" applyBorder="1" applyAlignment="1">
      <alignment horizontal="right" vertical="center"/>
    </xf>
    <xf numFmtId="49" fontId="0" fillId="4" borderId="8" xfId="0" quotePrefix="1" applyNumberFormat="1" applyFill="1" applyBorder="1" applyAlignment="1">
      <alignment horizontal="center" vertical="center" wrapText="1"/>
    </xf>
    <xf numFmtId="49" fontId="0" fillId="4" borderId="8" xfId="0" applyNumberFormat="1" applyFill="1" applyBorder="1" applyAlignment="1">
      <alignment horizontal="center" vertical="center" wrapText="1"/>
    </xf>
    <xf numFmtId="49" fontId="4" fillId="4" borderId="8" xfId="0" applyNumberFormat="1" applyFont="1" applyFill="1" applyBorder="1" applyAlignment="1">
      <alignment horizontal="center" vertical="center"/>
    </xf>
    <xf numFmtId="0" fontId="9" fillId="4" borderId="0" xfId="0" quotePrefix="1" applyFont="1" applyFill="1"/>
    <xf numFmtId="4" fontId="7" fillId="4" borderId="0" xfId="0" applyNumberFormat="1" applyFont="1" applyFill="1" applyAlignment="1">
      <alignment horizontal="left"/>
    </xf>
    <xf numFmtId="4" fontId="7" fillId="4" borderId="0" xfId="0" applyNumberFormat="1" applyFont="1" applyFill="1"/>
    <xf numFmtId="4" fontId="8" fillId="4" borderId="0" xfId="0" applyNumberFormat="1" applyFont="1" applyFill="1"/>
    <xf numFmtId="4" fontId="0" fillId="4" borderId="0" xfId="0" applyNumberFormat="1" applyFill="1" applyAlignment="1">
      <alignment wrapText="1"/>
    </xf>
    <xf numFmtId="4" fontId="9" fillId="4" borderId="0" xfId="0" applyNumberFormat="1" applyFont="1" applyFill="1" applyAlignment="1">
      <alignment horizontal="left"/>
    </xf>
    <xf numFmtId="4" fontId="9" fillId="4" borderId="0" xfId="0" applyNumberFormat="1" applyFont="1" applyFill="1"/>
    <xf numFmtId="4" fontId="6" fillId="4" borderId="0" xfId="0" applyNumberFormat="1" applyFont="1" applyFill="1"/>
    <xf numFmtId="4" fontId="9" fillId="4" borderId="0" xfId="0" quotePrefix="1" applyNumberFormat="1" applyFont="1" applyFill="1" applyAlignment="1">
      <alignment horizontal="left"/>
    </xf>
    <xf numFmtId="0" fontId="9" fillId="4" borderId="0" xfId="0" applyFont="1" applyFill="1" applyBorder="1"/>
    <xf numFmtId="0" fontId="0" fillId="4" borderId="0" xfId="0" applyFill="1" applyBorder="1"/>
    <xf numFmtId="4" fontId="9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 wrapText="1"/>
    </xf>
    <xf numFmtId="4" fontId="0" fillId="4" borderId="0" xfId="0" applyNumberFormat="1" applyFill="1" applyBorder="1" applyAlignment="1">
      <alignment horizontal="center" wrapText="1"/>
    </xf>
    <xf numFmtId="4" fontId="4" fillId="4" borderId="0" xfId="0" applyNumberFormat="1" applyFont="1" applyFill="1" applyAlignment="1">
      <alignment horizontal="center" wrapText="1"/>
    </xf>
    <xf numFmtId="4" fontId="0" fillId="4" borderId="0" xfId="0" applyNumberFormat="1" applyFill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0" fontId="5" fillId="4" borderId="22" xfId="0" quotePrefix="1" applyFont="1" applyFill="1" applyBorder="1" applyAlignment="1">
      <alignment horizontal="center" vertical="center"/>
    </xf>
    <xf numFmtId="41" fontId="5" fillId="4" borderId="23" xfId="24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4" borderId="23" xfId="24" applyNumberFormat="1" applyFont="1" applyFill="1" applyBorder="1" applyAlignment="1">
      <alignment vertical="center"/>
    </xf>
    <xf numFmtId="41" fontId="0" fillId="4" borderId="24" xfId="24" applyNumberFormat="1" applyFont="1" applyFill="1" applyBorder="1" applyAlignment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17" fillId="4" borderId="23" xfId="0" applyFont="1" applyFill="1" applyBorder="1" applyAlignment="1">
      <alignment horizontal="left" wrapText="1"/>
    </xf>
    <xf numFmtId="41" fontId="17" fillId="4" borderId="23" xfId="24" applyNumberFormat="1" applyFont="1" applyFill="1" applyBorder="1" applyAlignment="1">
      <alignment horizontal="right" vertical="center"/>
    </xf>
    <xf numFmtId="4" fontId="0" fillId="0" borderId="0" xfId="0" applyNumberFormat="1"/>
    <xf numFmtId="41" fontId="5" fillId="4" borderId="8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center"/>
    </xf>
    <xf numFmtId="169" fontId="4" fillId="4" borderId="8" xfId="0" applyNumberFormat="1" applyFont="1" applyFill="1" applyBorder="1" applyAlignment="1">
      <alignment horizontal="right" vertical="center"/>
    </xf>
    <xf numFmtId="41" fontId="0" fillId="4" borderId="8" xfId="24" applyNumberFormat="1" applyFont="1" applyFill="1" applyBorder="1" applyAlignment="1">
      <alignment horizontal="right" vertical="center"/>
    </xf>
    <xf numFmtId="49" fontId="0" fillId="4" borderId="8" xfId="0" applyNumberFormat="1" applyFill="1" applyBorder="1" applyAlignment="1">
      <alignment horizontal="left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49" fontId="0" fillId="4" borderId="15" xfId="0" quotePrefix="1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left" vertical="center" wrapText="1"/>
    </xf>
    <xf numFmtId="41" fontId="0" fillId="4" borderId="15" xfId="24" applyNumberFormat="1" applyFont="1" applyFill="1" applyBorder="1" applyAlignment="1">
      <alignment horizontal="right" vertical="center"/>
    </xf>
    <xf numFmtId="49" fontId="0" fillId="4" borderId="0" xfId="0" quotePrefix="1" applyNumberFormat="1" applyFill="1" applyBorder="1" applyAlignment="1">
      <alignment horizontal="center" vertical="center"/>
    </xf>
    <xf numFmtId="41" fontId="0" fillId="4" borderId="0" xfId="24" applyNumberFormat="1" applyFont="1" applyFill="1" applyBorder="1" applyAlignment="1">
      <alignment horizontal="right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3" xfId="0" applyFont="1" applyFill="1" applyBorder="1"/>
    <xf numFmtId="41" fontId="4" fillId="4" borderId="63" xfId="24" applyNumberFormat="1" applyFont="1" applyFill="1" applyBorder="1" applyAlignment="1">
      <alignment horizontal="right" vertical="center"/>
    </xf>
    <xf numFmtId="0" fontId="5" fillId="4" borderId="44" xfId="0" applyFont="1" applyFill="1" applyBorder="1" applyAlignment="1">
      <alignment horizontal="center" vertical="center"/>
    </xf>
    <xf numFmtId="49" fontId="5" fillId="4" borderId="45" xfId="0" applyNumberFormat="1" applyFont="1" applyFill="1" applyBorder="1" applyAlignment="1">
      <alignment horizontal="left" vertical="center" wrapText="1"/>
    </xf>
    <xf numFmtId="41" fontId="5" fillId="4" borderId="45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17" fillId="4" borderId="23" xfId="0" applyNumberFormat="1" applyFont="1" applyFill="1" applyBorder="1" applyAlignment="1">
      <alignment horizontal="right" vertical="center"/>
    </xf>
    <xf numFmtId="41" fontId="0" fillId="4" borderId="23" xfId="0" applyNumberFormat="1" applyFont="1" applyFill="1" applyBorder="1" applyAlignment="1">
      <alignment horizontal="right" vertical="center"/>
    </xf>
    <xf numFmtId="41" fontId="4" fillId="4" borderId="11" xfId="24" applyNumberFormat="1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center" vertical="center"/>
    </xf>
    <xf numFmtId="41" fontId="0" fillId="4" borderId="6" xfId="24" applyNumberFormat="1" applyFont="1" applyFill="1" applyBorder="1" applyAlignment="1">
      <alignment horizontal="right" vertical="center"/>
    </xf>
    <xf numFmtId="41" fontId="0" fillId="4" borderId="30" xfId="24" applyNumberFormat="1" applyFont="1" applyFill="1" applyBorder="1" applyAlignment="1">
      <alignment horizontal="right" vertical="center"/>
    </xf>
    <xf numFmtId="49" fontId="0" fillId="4" borderId="28" xfId="0" applyNumberFormat="1" applyFill="1" applyBorder="1" applyAlignment="1">
      <alignment horizontal="center" vertical="center"/>
    </xf>
    <xf numFmtId="49" fontId="0" fillId="4" borderId="43" xfId="0" applyNumberFormat="1" applyFill="1" applyBorder="1" applyAlignment="1">
      <alignment horizontal="left" vertical="center" wrapText="1"/>
    </xf>
    <xf numFmtId="49" fontId="0" fillId="4" borderId="29" xfId="0" applyNumberFormat="1" applyFill="1" applyBorder="1" applyAlignment="1">
      <alignment horizontal="left" vertical="center" wrapText="1"/>
    </xf>
    <xf numFmtId="49" fontId="0" fillId="4" borderId="23" xfId="0" applyNumberFormat="1" applyFill="1" applyBorder="1" applyAlignment="1">
      <alignment horizontal="left" vertical="center" wrapText="1"/>
    </xf>
    <xf numFmtId="41" fontId="0" fillId="4" borderId="21" xfId="24" applyNumberFormat="1" applyFont="1" applyFill="1" applyBorder="1" applyAlignment="1">
      <alignment horizontal="right" vertical="center"/>
    </xf>
    <xf numFmtId="49" fontId="0" fillId="4" borderId="20" xfId="0" applyNumberFormat="1" applyFill="1" applyBorder="1" applyAlignment="1">
      <alignment horizontal="left" vertical="center" wrapText="1"/>
    </xf>
    <xf numFmtId="164" fontId="0" fillId="4" borderId="43" xfId="0" applyNumberFormat="1" applyFill="1" applyBorder="1" applyAlignment="1">
      <alignment horizontal="left" vertical="center" wrapText="1"/>
    </xf>
    <xf numFmtId="41" fontId="0" fillId="0" borderId="47" xfId="24" applyNumberFormat="1" applyFont="1" applyBorder="1" applyAlignment="1">
      <alignment horizontal="right" vertical="center"/>
    </xf>
    <xf numFmtId="41" fontId="0" fillId="0" borderId="64" xfId="0" applyNumberFormat="1" applyFill="1" applyBorder="1" applyAlignment="1">
      <alignment horizontal="right" vertical="center"/>
    </xf>
    <xf numFmtId="41" fontId="0" fillId="0" borderId="47" xfId="0" applyNumberFormat="1" applyFill="1" applyBorder="1" applyAlignment="1">
      <alignment horizontal="right" vertical="center"/>
    </xf>
    <xf numFmtId="4" fontId="0" fillId="4" borderId="8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wrapText="1"/>
    </xf>
    <xf numFmtId="165" fontId="0" fillId="0" borderId="0" xfId="0" applyNumberFormat="1" applyFill="1"/>
    <xf numFmtId="3" fontId="0" fillId="4" borderId="8" xfId="0" applyNumberFormat="1" applyFont="1" applyFill="1" applyBorder="1" applyAlignment="1">
      <alignment horizontal="center" vertical="center"/>
    </xf>
    <xf numFmtId="41" fontId="0" fillId="4" borderId="8" xfId="24" applyNumberFormat="1" applyFont="1" applyFill="1" applyBorder="1"/>
    <xf numFmtId="41" fontId="0" fillId="0" borderId="0" xfId="24" applyNumberFormat="1" applyFont="1" applyFill="1"/>
    <xf numFmtId="3" fontId="0" fillId="4" borderId="8" xfId="0" applyNumberFormat="1" applyFill="1" applyBorder="1" applyAlignment="1">
      <alignment horizontal="center" vertical="center"/>
    </xf>
    <xf numFmtId="41" fontId="4" fillId="4" borderId="8" xfId="24" applyNumberFormat="1" applyFont="1" applyFill="1" applyBorder="1"/>
    <xf numFmtId="41" fontId="4" fillId="4" borderId="11" xfId="24" applyNumberFormat="1" applyFont="1" applyFill="1" applyBorder="1"/>
    <xf numFmtId="0" fontId="4" fillId="4" borderId="11" xfId="0" applyFont="1" applyFill="1" applyBorder="1" applyAlignment="1">
      <alignment horizontal="center" vertical="center"/>
    </xf>
    <xf numFmtId="49" fontId="0" fillId="4" borderId="40" xfId="0" quotePrefix="1" applyNumberFormat="1" applyFill="1" applyBorder="1" applyAlignment="1">
      <alignment horizontal="center" vertical="center"/>
    </xf>
    <xf numFmtId="49" fontId="0" fillId="4" borderId="40" xfId="0" applyNumberFormat="1" applyFill="1" applyBorder="1" applyAlignment="1">
      <alignment horizontal="left" vertical="center" wrapText="1"/>
    </xf>
    <xf numFmtId="49" fontId="0" fillId="4" borderId="40" xfId="0" quotePrefix="1" applyNumberFormat="1" applyFill="1" applyBorder="1" applyAlignment="1">
      <alignment horizontal="left" vertical="center" wrapText="1"/>
    </xf>
    <xf numFmtId="3" fontId="0" fillId="4" borderId="40" xfId="0" applyNumberFormat="1" applyFill="1" applyBorder="1" applyAlignment="1">
      <alignment horizontal="center" vertical="center"/>
    </xf>
    <xf numFmtId="3" fontId="0" fillId="4" borderId="40" xfId="0" quotePrefix="1" applyNumberFormat="1" applyFill="1" applyBorder="1" applyAlignment="1">
      <alignment horizontal="center" vertical="center" wrapText="1"/>
    </xf>
    <xf numFmtId="41" fontId="4" fillId="0" borderId="0" xfId="0" quotePrefix="1" applyNumberFormat="1" applyFont="1" applyFill="1" applyBorder="1" applyAlignment="1">
      <alignment horizontal="right" vertical="center" wrapText="1"/>
    </xf>
    <xf numFmtId="41" fontId="0" fillId="4" borderId="40" xfId="24" applyNumberFormat="1" applyFont="1" applyFill="1" applyBorder="1" applyAlignment="1">
      <alignment horizontal="right" vertical="center"/>
    </xf>
    <xf numFmtId="41" fontId="0" fillId="0" borderId="15" xfId="24" applyNumberFormat="1" applyFont="1" applyFill="1" applyBorder="1" applyAlignment="1">
      <alignment horizontal="right" vertical="center"/>
    </xf>
    <xf numFmtId="49" fontId="0" fillId="4" borderId="17" xfId="0" applyNumberFormat="1" applyFill="1" applyBorder="1" applyAlignment="1">
      <alignment horizontal="left" vertical="center" wrapText="1"/>
    </xf>
    <xf numFmtId="3" fontId="0" fillId="4" borderId="17" xfId="0" quotePrefix="1" applyNumberFormat="1" applyFill="1" applyBorder="1" applyAlignment="1">
      <alignment horizontal="center" vertical="center" wrapText="1"/>
    </xf>
    <xf numFmtId="41" fontId="0" fillId="4" borderId="17" xfId="24" applyNumberFormat="1" applyFont="1" applyFill="1" applyBorder="1" applyAlignment="1">
      <alignment horizontal="right" vertical="center"/>
    </xf>
    <xf numFmtId="49" fontId="0" fillId="4" borderId="42" xfId="0" applyNumberFormat="1" applyFill="1" applyBorder="1" applyAlignment="1">
      <alignment horizontal="left" vertical="center" wrapText="1"/>
    </xf>
    <xf numFmtId="3" fontId="0" fillId="4" borderId="42" xfId="0" quotePrefix="1" applyNumberFormat="1" applyFill="1" applyBorder="1" applyAlignment="1">
      <alignment horizontal="center" vertical="center" wrapText="1"/>
    </xf>
    <xf numFmtId="41" fontId="0" fillId="4" borderId="42" xfId="24" applyNumberFormat="1" applyFont="1" applyFill="1" applyBorder="1" applyAlignment="1">
      <alignment horizontal="right" vertical="center"/>
    </xf>
    <xf numFmtId="49" fontId="0" fillId="4" borderId="42" xfId="0" quotePrefix="1" applyNumberFormat="1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49" fontId="0" fillId="4" borderId="41" xfId="0" quotePrefix="1" applyNumberFormat="1" applyFill="1" applyBorder="1" applyAlignment="1">
      <alignment horizontal="center" vertical="top"/>
    </xf>
    <xf numFmtId="41" fontId="0" fillId="4" borderId="15" xfId="24" applyNumberFormat="1" applyFont="1" applyFill="1" applyBorder="1" applyAlignment="1">
      <alignment vertical="top"/>
    </xf>
    <xf numFmtId="49" fontId="0" fillId="4" borderId="41" xfId="0" quotePrefix="1" applyNumberFormat="1" applyFill="1" applyBorder="1" applyAlignment="1">
      <alignment horizontal="center" vertical="center"/>
    </xf>
    <xf numFmtId="41" fontId="0" fillId="4" borderId="40" xfId="24" applyNumberFormat="1" applyFont="1" applyFill="1" applyBorder="1" applyAlignment="1">
      <alignment vertical="top"/>
    </xf>
    <xf numFmtId="0" fontId="4" fillId="4" borderId="16" xfId="0" applyFont="1" applyFill="1" applyBorder="1" applyAlignment="1">
      <alignment horizontal="center" vertical="center"/>
    </xf>
    <xf numFmtId="41" fontId="4" fillId="4" borderId="16" xfId="24" applyNumberFormat="1" applyFont="1" applyFill="1" applyBorder="1"/>
    <xf numFmtId="41" fontId="4" fillId="4" borderId="8" xfId="24" applyNumberFormat="1" applyFont="1" applyFill="1" applyBorder="1" applyAlignment="1">
      <alignment horizontal="right" vertical="center"/>
    </xf>
    <xf numFmtId="0" fontId="0" fillId="4" borderId="40" xfId="0" quotePrefix="1" applyNumberFormat="1" applyFill="1" applyBorder="1" applyAlignment="1">
      <alignment horizontal="center" vertical="center"/>
    </xf>
    <xf numFmtId="0" fontId="0" fillId="4" borderId="40" xfId="0" applyNumberFormat="1" applyFill="1" applyBorder="1" applyAlignment="1">
      <alignment horizontal="center" vertical="center"/>
    </xf>
    <xf numFmtId="0" fontId="0" fillId="4" borderId="42" xfId="0" applyNumberFormat="1" applyFill="1" applyBorder="1" applyAlignment="1">
      <alignment horizontal="center" vertical="center"/>
    </xf>
    <xf numFmtId="0" fontId="0" fillId="4" borderId="42" xfId="0" quotePrefix="1" applyNumberFormat="1" applyFill="1" applyBorder="1" applyAlignment="1">
      <alignment horizontal="center" vertical="center"/>
    </xf>
    <xf numFmtId="41" fontId="0" fillId="4" borderId="9" xfId="0" applyNumberFormat="1" applyFont="1" applyFill="1" applyBorder="1" applyAlignment="1">
      <alignment horizontal="right" vertical="center"/>
    </xf>
    <xf numFmtId="49" fontId="0" fillId="4" borderId="8" xfId="0" applyNumberFormat="1" applyFont="1" applyFill="1" applyBorder="1" applyAlignment="1">
      <alignment horizontal="left" vertical="center"/>
    </xf>
    <xf numFmtId="41" fontId="0" fillId="4" borderId="8" xfId="24" quotePrefix="1" applyNumberFormat="1" applyFont="1" applyFill="1" applyBorder="1" applyAlignment="1">
      <alignment horizontal="right" vertical="center"/>
    </xf>
    <xf numFmtId="170" fontId="0" fillId="0" borderId="0" xfId="0" applyNumberFormat="1"/>
    <xf numFmtId="170" fontId="4" fillId="0" borderId="0" xfId="0" applyNumberFormat="1" applyFont="1"/>
    <xf numFmtId="165" fontId="6" fillId="0" borderId="0" xfId="24" applyNumberFormat="1" applyFont="1"/>
    <xf numFmtId="0" fontId="72" fillId="0" borderId="0" xfId="0" applyFont="1" applyBorder="1"/>
    <xf numFmtId="165" fontId="6" fillId="0" borderId="0" xfId="24" applyNumberFormat="1" applyFont="1" applyBorder="1"/>
    <xf numFmtId="0" fontId="0" fillId="0" borderId="0" xfId="0" applyAlignment="1">
      <alignment vertical="center"/>
    </xf>
    <xf numFmtId="49" fontId="4" fillId="0" borderId="0" xfId="0" quotePrefix="1" applyNumberFormat="1" applyFont="1" applyFill="1" applyBorder="1" applyAlignment="1">
      <alignment horizontal="center" vertical="center" wrapText="1"/>
    </xf>
    <xf numFmtId="165" fontId="4" fillId="0" borderId="1" xfId="24" quotePrefix="1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4" fillId="4" borderId="0" xfId="0" applyFont="1" applyFill="1"/>
    <xf numFmtId="49" fontId="73" fillId="4" borderId="70" xfId="0" applyNumberFormat="1" applyFont="1" applyFill="1" applyBorder="1" applyAlignment="1">
      <alignment horizontal="left"/>
    </xf>
    <xf numFmtId="0" fontId="73" fillId="4" borderId="69" xfId="0" applyFont="1" applyFill="1" applyBorder="1"/>
    <xf numFmtId="165" fontId="6" fillId="4" borderId="69" xfId="24" applyNumberFormat="1" applyFont="1" applyFill="1" applyBorder="1"/>
    <xf numFmtId="165" fontId="6" fillId="4" borderId="68" xfId="24" applyNumberFormat="1" applyFont="1" applyFill="1" applyBorder="1"/>
    <xf numFmtId="49" fontId="71" fillId="4" borderId="70" xfId="0" quotePrefix="1" applyNumberFormat="1" applyFont="1" applyFill="1" applyBorder="1" applyAlignment="1" applyProtection="1">
      <alignment horizontal="left"/>
    </xf>
    <xf numFmtId="0" fontId="71" fillId="4" borderId="69" xfId="0" applyFont="1" applyFill="1" applyBorder="1" applyAlignment="1" applyProtection="1">
      <alignment horizontal="left" wrapText="1"/>
    </xf>
    <xf numFmtId="3" fontId="71" fillId="4" borderId="69" xfId="0" applyNumberFormat="1" applyFont="1" applyFill="1" applyBorder="1" applyAlignment="1" applyProtection="1">
      <alignment horizontal="left"/>
    </xf>
    <xf numFmtId="164" fontId="71" fillId="4" borderId="66" xfId="0" quotePrefix="1" applyNumberFormat="1" applyFont="1" applyFill="1" applyBorder="1" applyAlignment="1" applyProtection="1">
      <alignment horizontal="left"/>
    </xf>
    <xf numFmtId="0" fontId="6" fillId="4" borderId="65" xfId="0" applyFont="1" applyFill="1" applyBorder="1" applyAlignment="1" applyProtection="1">
      <alignment horizontal="left"/>
    </xf>
    <xf numFmtId="165" fontId="6" fillId="4" borderId="65" xfId="24" applyNumberFormat="1" applyFont="1" applyFill="1" applyBorder="1"/>
    <xf numFmtId="165" fontId="6" fillId="4" borderId="67" xfId="24" applyNumberFormat="1" applyFont="1" applyFill="1" applyBorder="1"/>
    <xf numFmtId="164" fontId="9" fillId="4" borderId="66" xfId="0" applyNumberFormat="1" applyFont="1" applyFill="1" applyBorder="1" applyAlignment="1">
      <alignment horizontal="left"/>
    </xf>
    <xf numFmtId="170" fontId="9" fillId="4" borderId="65" xfId="0" applyNumberFormat="1" applyFont="1" applyFill="1" applyBorder="1"/>
    <xf numFmtId="165" fontId="9" fillId="4" borderId="65" xfId="24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38" fontId="6" fillId="0" borderId="0" xfId="0" applyNumberFormat="1" applyFont="1"/>
    <xf numFmtId="0" fontId="6" fillId="4" borderId="0" xfId="0" applyFont="1" applyFill="1" applyBorder="1"/>
    <xf numFmtId="0" fontId="0" fillId="4" borderId="0" xfId="0" applyFill="1" applyBorder="1" applyAlignment="1">
      <alignment horizontal="center" wrapText="1"/>
    </xf>
    <xf numFmtId="165" fontId="73" fillId="4" borderId="69" xfId="24" applyNumberFormat="1" applyFont="1" applyFill="1" applyBorder="1"/>
    <xf numFmtId="49" fontId="73" fillId="4" borderId="69" xfId="0" applyNumberFormat="1" applyFont="1" applyFill="1" applyBorder="1" applyAlignment="1">
      <alignment horizontal="left"/>
    </xf>
    <xf numFmtId="168" fontId="73" fillId="4" borderId="69" xfId="25" applyNumberFormat="1" applyFont="1" applyFill="1" applyBorder="1"/>
    <xf numFmtId="0" fontId="9" fillId="4" borderId="70" xfId="0" applyFont="1" applyFill="1" applyBorder="1"/>
    <xf numFmtId="0" fontId="9" fillId="4" borderId="69" xfId="0" applyFont="1" applyFill="1" applyBorder="1"/>
    <xf numFmtId="165" fontId="9" fillId="4" borderId="69" xfId="24" applyNumberFormat="1" applyFont="1" applyFill="1" applyBorder="1"/>
    <xf numFmtId="165" fontId="9" fillId="4" borderId="67" xfId="24" applyNumberFormat="1" applyFont="1" applyFill="1" applyBorder="1" applyAlignment="1">
      <alignment horizontal="right"/>
    </xf>
    <xf numFmtId="41" fontId="0" fillId="0" borderId="0" xfId="0" quotePrefix="1" applyNumberFormat="1" applyFont="1" applyFill="1" applyBorder="1" applyAlignment="1">
      <alignment horizontal="right" vertical="center" wrapText="1"/>
    </xf>
    <xf numFmtId="4" fontId="0" fillId="4" borderId="0" xfId="0" applyNumberFormat="1" applyFill="1" applyBorder="1"/>
    <xf numFmtId="49" fontId="0" fillId="4" borderId="23" xfId="0" applyNumberFormat="1" applyFont="1" applyFill="1" applyBorder="1" applyAlignment="1">
      <alignment vertical="center" wrapText="1"/>
    </xf>
    <xf numFmtId="49" fontId="0" fillId="4" borderId="22" xfId="0" quotePrefix="1" applyNumberFormat="1" applyFill="1" applyBorder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8" fillId="4" borderId="62" xfId="0" applyFont="1" applyFill="1" applyBorder="1" applyAlignment="1">
      <alignment horizontal="left"/>
    </xf>
    <xf numFmtId="0" fontId="19" fillId="0" borderId="62" xfId="0" applyFont="1" applyBorder="1" applyAlignment="1">
      <alignment horizontal="left"/>
    </xf>
    <xf numFmtId="0" fontId="0" fillId="0" borderId="62" xfId="0" applyBorder="1" applyAlignment="1"/>
  </cellXfs>
  <cellStyles count="285">
    <cellStyle name="20% - Accent1" xfId="183" builtinId="30" customBuiltin="1"/>
    <cellStyle name="20% - Accent1 2" xfId="26"/>
    <cellStyle name="20% - Accent2" xfId="187" builtinId="34" customBuiltin="1"/>
    <cellStyle name="20% - Accent2 2" xfId="27"/>
    <cellStyle name="20% - Accent3" xfId="191" builtinId="38" customBuiltin="1"/>
    <cellStyle name="20% - Accent3 2" xfId="28"/>
    <cellStyle name="20% - Accent4" xfId="195" builtinId="42" customBuiltin="1"/>
    <cellStyle name="20% - Accent4 2" xfId="29"/>
    <cellStyle name="20% - Accent5" xfId="199" builtinId="46" customBuiltin="1"/>
    <cellStyle name="20% - Accent5 2" xfId="30"/>
    <cellStyle name="20% - Accent6" xfId="203" builtinId="50" customBuiltin="1"/>
    <cellStyle name="20% - Accent6 2" xfId="31"/>
    <cellStyle name="40% - Accent1" xfId="184" builtinId="31" customBuiltin="1"/>
    <cellStyle name="40% - Accent1 2" xfId="32"/>
    <cellStyle name="40% - Accent2" xfId="188" builtinId="35" customBuiltin="1"/>
    <cellStyle name="40% - Accent2 2" xfId="33"/>
    <cellStyle name="40% - Accent3" xfId="192" builtinId="39" customBuiltin="1"/>
    <cellStyle name="40% - Accent3 2" xfId="34"/>
    <cellStyle name="40% - Accent4" xfId="196" builtinId="43" customBuiltin="1"/>
    <cellStyle name="40% - Accent4 2" xfId="35"/>
    <cellStyle name="40% - Accent5" xfId="200" builtinId="47" customBuiltin="1"/>
    <cellStyle name="40% - Accent5 2" xfId="36"/>
    <cellStyle name="40% - Accent6" xfId="204" builtinId="51" customBuiltin="1"/>
    <cellStyle name="40% - Accent6 2" xfId="37"/>
    <cellStyle name="60% - Accent1" xfId="185" builtinId="32" customBuiltin="1"/>
    <cellStyle name="60% - Accent1 2" xfId="38"/>
    <cellStyle name="60% - Accent2" xfId="189" builtinId="36" customBuiltin="1"/>
    <cellStyle name="60% - Accent2 2" xfId="39"/>
    <cellStyle name="60% - Accent3" xfId="193" builtinId="40" customBuiltin="1"/>
    <cellStyle name="60% - Accent3 2" xfId="40"/>
    <cellStyle name="60% - Accent4" xfId="197" builtinId="44" customBuiltin="1"/>
    <cellStyle name="60% - Accent4 2" xfId="41"/>
    <cellStyle name="60% - Accent5" xfId="201" builtinId="48" customBuiltin="1"/>
    <cellStyle name="60% - Accent5 2" xfId="42"/>
    <cellStyle name="60% - Accent6" xfId="205" builtinId="52" customBuiltin="1"/>
    <cellStyle name="60% - Accent6 2" xfId="43"/>
    <cellStyle name="Accent1" xfId="182" builtinId="29" customBuiltin="1"/>
    <cellStyle name="Accent1 2" xfId="44"/>
    <cellStyle name="Accent2" xfId="186" builtinId="33" customBuiltin="1"/>
    <cellStyle name="Accent2 2" xfId="45"/>
    <cellStyle name="Accent3" xfId="190" builtinId="37" customBuiltin="1"/>
    <cellStyle name="Accent3 2" xfId="46"/>
    <cellStyle name="Accent4" xfId="194" builtinId="41" customBuiltin="1"/>
    <cellStyle name="Accent4 2" xfId="47"/>
    <cellStyle name="Accent5" xfId="198" builtinId="45" customBuiltin="1"/>
    <cellStyle name="Accent5 2" xfId="48"/>
    <cellStyle name="Accent6" xfId="202" builtinId="49" customBuiltin="1"/>
    <cellStyle name="Accent6 2" xfId="49"/>
    <cellStyle name="Bad" xfId="171" builtinId="27" customBuiltin="1"/>
    <cellStyle name="Bad 2" xfId="50"/>
    <cellStyle name="Calculation" xfId="175" builtinId="22" customBuiltin="1"/>
    <cellStyle name="Calculation 2" xfId="51"/>
    <cellStyle name="Check Cell" xfId="177" builtinId="23" customBuiltin="1"/>
    <cellStyle name="Check Cell 2" xfId="52"/>
    <cellStyle name="Comma" xfId="24" builtinId="3"/>
    <cellStyle name="Comma 12" xfId="208"/>
    <cellStyle name="Comma 12 2" xfId="209"/>
    <cellStyle name="Comma 12 2 2" xfId="210"/>
    <cellStyle name="Comma 12 3" xfId="211"/>
    <cellStyle name="Comma 2" xfId="1"/>
    <cellStyle name="Comma 2 2" xfId="5"/>
    <cellStyle name="Comma 2 2 2" xfId="81"/>
    <cellStyle name="Comma 2 2 2 2" xfId="269"/>
    <cellStyle name="Comma 2 3" xfId="6"/>
    <cellStyle name="Comma 2 3 2" xfId="82"/>
    <cellStyle name="Comma 2 3 3" xfId="268"/>
    <cellStyle name="Comma 2 4" xfId="4"/>
    <cellStyle name="Comma 2 4 2" xfId="76"/>
    <cellStyle name="Comma 2 4 3" xfId="80"/>
    <cellStyle name="Comma 2 4 4" xfId="74"/>
    <cellStyle name="Comma 2 5" xfId="20"/>
    <cellStyle name="Comma 3" xfId="17"/>
    <cellStyle name="Comma 3 2" xfId="88"/>
    <cellStyle name="Comma 4" xfId="93"/>
    <cellStyle name="Comma 4 2" xfId="117"/>
    <cellStyle name="Comma 5" xfId="112"/>
    <cellStyle name="Comma 5 2" xfId="142"/>
    <cellStyle name="Comma 6" xfId="212"/>
    <cellStyle name="Comma 6 2" xfId="213"/>
    <cellStyle name="Comma 8" xfId="118"/>
    <cellStyle name="Comma0" xfId="94"/>
    <cellStyle name="Comma0 2" xfId="95"/>
    <cellStyle name="Currency" xfId="25" builtinId="4"/>
    <cellStyle name="Currency 2" xfId="12"/>
    <cellStyle name="Currency 2 2" xfId="86"/>
    <cellStyle name="Currency 2 2 2" xfId="126"/>
    <cellStyle name="Currency 2 2 2 2" xfId="270"/>
    <cellStyle name="Currency 2 3" xfId="137"/>
    <cellStyle name="Currency 3" xfId="15"/>
    <cellStyle name="Currency 3 2" xfId="97"/>
    <cellStyle name="Currency 3 3" xfId="127"/>
    <cellStyle name="Currency 4" xfId="96"/>
    <cellStyle name="Currency 4 2" xfId="138"/>
    <cellStyle name="Currency 4 2 2" xfId="149"/>
    <cellStyle name="Currency 4 2 3" xfId="163"/>
    <cellStyle name="Currency 4 3" xfId="141"/>
    <cellStyle name="Currency 4 4" xfId="158"/>
    <cellStyle name="Currency 5" xfId="154"/>
    <cellStyle name="Currency 6" xfId="116"/>
    <cellStyle name="Currency 8" xfId="53"/>
    <cellStyle name="Explanatory Text" xfId="180" builtinId="53" customBuiltin="1"/>
    <cellStyle name="Explanatory Text 2" xfId="54"/>
    <cellStyle name="Good" xfId="170" builtinId="26" customBuiltin="1"/>
    <cellStyle name="Good 2" xfId="55"/>
    <cellStyle name="Heading 1" xfId="166" builtinId="16" customBuiltin="1"/>
    <cellStyle name="Heading 1 2" xfId="56"/>
    <cellStyle name="Heading 2" xfId="167" builtinId="17" customBuiltin="1"/>
    <cellStyle name="Heading 2 2" xfId="57"/>
    <cellStyle name="Heading 3" xfId="168" builtinId="18" customBuiltin="1"/>
    <cellStyle name="Heading 3 2" xfId="58"/>
    <cellStyle name="Heading 4" xfId="169" builtinId="19" customBuiltin="1"/>
    <cellStyle name="Heading 4 2" xfId="59"/>
    <cellStyle name="Hyperlink" xfId="284" builtinId="8" customBuiltin="1"/>
    <cellStyle name="Hyperlink 2" xfId="121"/>
    <cellStyle name="Hyperlink 2 2" xfId="134"/>
    <cellStyle name="Hyperlink 2 3" xfId="153"/>
    <cellStyle name="Hyperlink 3" xfId="132"/>
    <cellStyle name="Hyperlink 4" xfId="159"/>
    <cellStyle name="Input" xfId="173" builtinId="20" customBuiltin="1"/>
    <cellStyle name="Input 2" xfId="60"/>
    <cellStyle name="Linked Cell" xfId="176" builtinId="24" customBuiltin="1"/>
    <cellStyle name="Linked Cell 2" xfId="61"/>
    <cellStyle name="Neutral" xfId="172" builtinId="28" customBuiltin="1"/>
    <cellStyle name="Neutral 2" xfId="62"/>
    <cellStyle name="Normal" xfId="0" builtinId="0"/>
    <cellStyle name="Normal 10" xfId="98"/>
    <cellStyle name="Normal 10 2" xfId="207"/>
    <cellStyle name="Normal 10 2 2" xfId="215"/>
    <cellStyle name="Normal 10 3" xfId="214"/>
    <cellStyle name="Normal 11" xfId="99"/>
    <cellStyle name="Normal 11 2" xfId="143"/>
    <cellStyle name="Normal 11 3" xfId="216"/>
    <cellStyle name="Normal 12" xfId="92"/>
    <cellStyle name="Normal 12 2" xfId="218"/>
    <cellStyle name="Normal 12 3" xfId="217"/>
    <cellStyle name="Normal 13" xfId="111"/>
    <cellStyle name="Normal 13 2" xfId="144"/>
    <cellStyle name="Normal 13 3" xfId="282"/>
    <cellStyle name="Normal 2" xfId="2"/>
    <cellStyle name="Normal 2 2" xfId="8"/>
    <cellStyle name="Normal 2 2 2" xfId="70"/>
    <cellStyle name="Normal 2 2 2 2" xfId="156"/>
    <cellStyle name="Normal 2 2 2 3" xfId="219"/>
    <cellStyle name="Normal 2 2 3" xfId="69"/>
    <cellStyle name="Normal 2 2 4" xfId="100"/>
    <cellStyle name="Normal 2 2 5" xfId="114"/>
    <cellStyle name="Normal 2 2 5 2" xfId="280"/>
    <cellStyle name="Normal 2 3" xfId="9"/>
    <cellStyle name="Normal 2 3 2" xfId="101"/>
    <cellStyle name="Normal 2 3 2 2" xfId="221"/>
    <cellStyle name="Normal 2 3 3" xfId="155"/>
    <cellStyle name="Normal 2 3 3 2" xfId="271"/>
    <cellStyle name="Normal 2 3 4" xfId="220"/>
    <cellStyle name="Normal 2 4" xfId="7"/>
    <cellStyle name="Normal 2 4 2" xfId="77"/>
    <cellStyle name="Normal 2 4 3" xfId="83"/>
    <cellStyle name="Normal 2 4 3 2" xfId="272"/>
    <cellStyle name="Normal 2 4 4" xfId="73"/>
    <cellStyle name="Normal 2 4 5" xfId="102"/>
    <cellStyle name="Normal 2 4 5 2" xfId="145"/>
    <cellStyle name="Normal 2 5" xfId="18"/>
    <cellStyle name="Normal 2 5 2" xfId="222"/>
    <cellStyle name="Normal 2 6" xfId="79"/>
    <cellStyle name="Normal 2 6 2" xfId="278"/>
    <cellStyle name="Normal 2 7" xfId="113"/>
    <cellStyle name="Normal 2 8" xfId="152"/>
    <cellStyle name="Normal 2 9" xfId="283"/>
    <cellStyle name="Normal 2_Sheet1" xfId="103"/>
    <cellStyle name="Normal 3" xfId="13"/>
    <cellStyle name="Normal 3 10" xfId="281"/>
    <cellStyle name="Normal 3 2" xfId="10"/>
    <cellStyle name="Normal 3 2 2" xfId="84"/>
    <cellStyle name="Normal 3 2 2 2" xfId="161"/>
    <cellStyle name="Normal 3 2 2 2 2" xfId="223"/>
    <cellStyle name="Normal 3 2 3" xfId="105"/>
    <cellStyle name="Normal 3 2 3 2" xfId="224"/>
    <cellStyle name="Normal 3 2 4" xfId="135"/>
    <cellStyle name="Normal 3 2 4 2" xfId="274"/>
    <cellStyle name="Normal 3 3" xfId="11"/>
    <cellStyle name="Normal 3 3 2" xfId="85"/>
    <cellStyle name="Normal 3 3 2 2" xfId="160"/>
    <cellStyle name="Normal 3 3 2 2 2" xfId="225"/>
    <cellStyle name="Normal 3 3 3" xfId="133"/>
    <cellStyle name="Normal 3 3 3 2" xfId="226"/>
    <cellStyle name="Normal 3 3 4" xfId="275"/>
    <cellStyle name="Normal 3 4" xfId="19"/>
    <cellStyle name="Normal 3 4 2" xfId="128"/>
    <cellStyle name="Normal 3 4 2 2" xfId="229"/>
    <cellStyle name="Normal 3 4 2 3" xfId="228"/>
    <cellStyle name="Normal 3 4 3" xfId="230"/>
    <cellStyle name="Normal 3 4 4" xfId="227"/>
    <cellStyle name="Normal 3 5" xfId="78"/>
    <cellStyle name="Normal 3 5 2" xfId="232"/>
    <cellStyle name="Normal 3 5 2 2" xfId="233"/>
    <cellStyle name="Normal 3 5 3" xfId="234"/>
    <cellStyle name="Normal 3 5 4" xfId="231"/>
    <cellStyle name="Normal 3 6" xfId="72"/>
    <cellStyle name="Normal 3 6 2" xfId="236"/>
    <cellStyle name="Normal 3 6 3" xfId="235"/>
    <cellStyle name="Normal 3 7" xfId="104"/>
    <cellStyle name="Normal 3 7 2" xfId="237"/>
    <cellStyle name="Normal 3 8" xfId="267"/>
    <cellStyle name="Normal 3 9" xfId="273"/>
    <cellStyle name="Normal 4" xfId="14"/>
    <cellStyle name="Normal 4 2" xfId="21"/>
    <cellStyle name="Normal 4 2 2" xfId="90"/>
    <cellStyle name="Normal 4 2 2 2" xfId="240"/>
    <cellStyle name="Normal 4 2 2 3" xfId="239"/>
    <cellStyle name="Normal 4 2 3" xfId="107"/>
    <cellStyle name="Normal 4 2 3 2" xfId="241"/>
    <cellStyle name="Normal 4 2 4" xfId="136"/>
    <cellStyle name="Normal 4 2 4 2" xfId="276"/>
    <cellStyle name="Normal 4 2 5" xfId="238"/>
    <cellStyle name="Normal 4 3" xfId="87"/>
    <cellStyle name="Normal 4 3 2" xfId="129"/>
    <cellStyle name="Normal 4 3 2 2" xfId="244"/>
    <cellStyle name="Normal 4 3 2 3" xfId="243"/>
    <cellStyle name="Normal 4 3 3" xfId="245"/>
    <cellStyle name="Normal 4 3 4" xfId="242"/>
    <cellStyle name="Normal 4 4" xfId="71"/>
    <cellStyle name="Normal 4 4 2" xfId="247"/>
    <cellStyle name="Normal 4 4 2 2" xfId="248"/>
    <cellStyle name="Normal 4 4 3" xfId="249"/>
    <cellStyle name="Normal 4 4 4" xfId="246"/>
    <cellStyle name="Normal 4 5" xfId="106"/>
    <cellStyle name="Normal 4 5 2" xfId="251"/>
    <cellStyle name="Normal 4 5 2 2" xfId="252"/>
    <cellStyle name="Normal 4 5 3" xfId="253"/>
    <cellStyle name="Normal 4 5 4" xfId="250"/>
    <cellStyle name="Normal 4 6" xfId="122"/>
    <cellStyle name="Normal 4 6 2" xfId="254"/>
    <cellStyle name="Normal 4 7" xfId="255"/>
    <cellStyle name="Normal 4 8" xfId="279"/>
    <cellStyle name="Normal 4 9" xfId="206"/>
    <cellStyle name="Normal 5" xfId="16"/>
    <cellStyle name="Normal 5 2" xfId="22"/>
    <cellStyle name="Normal 5 2 2" xfId="277"/>
    <cellStyle name="Normal 5 3" xfId="130"/>
    <cellStyle name="Normal 5 3 2" xfId="147"/>
    <cellStyle name="Normal 5 4" xfId="256"/>
    <cellStyle name="Normal 6" xfId="63"/>
    <cellStyle name="Normal 6 2" xfId="108"/>
    <cellStyle name="Normal 6 2 2" xfId="125"/>
    <cellStyle name="Normal 6 2 2 2" xfId="259"/>
    <cellStyle name="Normal 6 2 3" xfId="258"/>
    <cellStyle name="Normal 6 3" xfId="260"/>
    <cellStyle name="Normal 6 4" xfId="257"/>
    <cellStyle name="Normal 7" xfId="109"/>
    <cellStyle name="Normal 7 2" xfId="115"/>
    <cellStyle name="Normal 7 2 2" xfId="162"/>
    <cellStyle name="Normal 7 2 2 2" xfId="263"/>
    <cellStyle name="Normal 7 2 3" xfId="262"/>
    <cellStyle name="Normal 7 3" xfId="123"/>
    <cellStyle name="Normal 7 3 2" xfId="146"/>
    <cellStyle name="Normal 7 3 3" xfId="264"/>
    <cellStyle name="Normal 7 4" xfId="157"/>
    <cellStyle name="Normal 7 4 2" xfId="261"/>
    <cellStyle name="Normal 8" xfId="91"/>
    <cellStyle name="Normal 8 2" xfId="151"/>
    <cellStyle name="Normal 8 2 2" xfId="265"/>
    <cellStyle name="Normal 9" xfId="110"/>
    <cellStyle name="Normal 9 2" xfId="266"/>
    <cellStyle name="Normal_Sheet1" xfId="150"/>
    <cellStyle name="Normal_Sheet1_1" xfId="164"/>
    <cellStyle name="Note" xfId="179" builtinId="10" customBuiltin="1"/>
    <cellStyle name="Note 2" xfId="64"/>
    <cellStyle name="Output" xfId="174" builtinId="21" customBuiltin="1"/>
    <cellStyle name="Output 2" xfId="65"/>
    <cellStyle name="Percent 2" xfId="3"/>
    <cellStyle name="Percent 2 2" xfId="23"/>
    <cellStyle name="Percent 2 2 2" xfId="89"/>
    <cellStyle name="Percent 2 2 3" xfId="131"/>
    <cellStyle name="Percent 2 2 3 2" xfId="148"/>
    <cellStyle name="Percent 2 2 4" xfId="140"/>
    <cellStyle name="Percent 2 3" xfId="119"/>
    <cellStyle name="Percent 3" xfId="75"/>
    <cellStyle name="Percent 3 2" xfId="120"/>
    <cellStyle name="Percent 4" xfId="124"/>
    <cellStyle name="Percent 4 2" xfId="139"/>
    <cellStyle name="Title" xfId="165" builtinId="15" customBuiltin="1"/>
    <cellStyle name="Title 2" xfId="66"/>
    <cellStyle name="Total" xfId="181" builtinId="25" customBuiltin="1"/>
    <cellStyle name="Total 2" xfId="67"/>
    <cellStyle name="Warning Text" xfId="178" builtinId="11" customBuiltin="1"/>
    <cellStyle name="Warning Text 2" xfId="68"/>
  </cellStyles>
  <dxfs count="0"/>
  <tableStyles count="0" defaultTableStyle="TableStyleMedium9" defaultPivotStyle="PivotStyleLight16"/>
  <colors>
    <mruColors>
      <color rgb="FFCCFFCC"/>
      <color rgb="FFC3E6BA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MENT%20PROCESSING/Distribution%20Worksheets/ESSA-NCLB%20Distributions/ESSA%20FORMULA%20PAYMENTS%20FY1718%200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FORMULA GRANT"/>
      <sheetName val="ESSA Title I-A Formula"/>
      <sheetName val="ESSA Title I-Delinquent"/>
      <sheetName val="StateAgenciesTitle I-Delinquent"/>
      <sheetName val="ESSA Title II-A Formula"/>
      <sheetName val="ESSA Title III-A "/>
      <sheetName val="ESSA Title III SAI"/>
      <sheetName val="ESSA Title IV"/>
      <sheetName val="ESSA Title V"/>
      <sheetName val="NCLB Allocations"/>
    </sheetNames>
    <sheetDataSet>
      <sheetData sheetId="0"/>
      <sheetData sheetId="1">
        <row r="4">
          <cell r="C4" t="str">
            <v>2017-18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CFFCC"/>
  </sheetPr>
  <dimension ref="A1:AF150"/>
  <sheetViews>
    <sheetView zoomScaleNormal="100" workbookViewId="0">
      <pane xSplit="5" ySplit="11" topLeftCell="F14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42578125" style="25" customWidth="1"/>
    <col min="2" max="2" width="45" style="4" bestFit="1" customWidth="1"/>
    <col min="3" max="3" width="17.5703125" style="4" customWidth="1"/>
    <col min="4" max="4" width="16.85546875" style="4" customWidth="1"/>
    <col min="5" max="5" width="28.42578125" style="4" customWidth="1"/>
    <col min="6" max="32" width="15.7109375" style="27" customWidth="1"/>
    <col min="33" max="16384" width="9.140625" style="4"/>
  </cols>
  <sheetData>
    <row r="1" spans="1:32" ht="21" x14ac:dyDescent="0.35">
      <c r="A1" s="33" t="s">
        <v>0</v>
      </c>
      <c r="B1" s="41"/>
      <c r="C1" s="34" t="s">
        <v>45</v>
      </c>
      <c r="D1" s="33"/>
      <c r="E1" s="35"/>
      <c r="F1" s="42"/>
      <c r="G1" s="42"/>
      <c r="H1" s="34" t="str">
        <f>C1</f>
        <v xml:space="preserve">Adult Education </v>
      </c>
      <c r="I1" s="34"/>
      <c r="J1" s="65"/>
      <c r="K1" s="33"/>
      <c r="L1" s="33"/>
      <c r="M1" s="35"/>
      <c r="N1" s="35"/>
      <c r="O1" s="42"/>
      <c r="P1" s="42"/>
      <c r="Q1" s="34" t="str">
        <f>C1</f>
        <v xml:space="preserve">Adult Education </v>
      </c>
      <c r="R1" s="34"/>
      <c r="S1" s="33"/>
      <c r="T1" s="33"/>
      <c r="U1" s="104"/>
      <c r="V1" s="104"/>
      <c r="W1" s="103"/>
      <c r="X1" s="103"/>
      <c r="Y1" s="105"/>
      <c r="Z1" s="105"/>
      <c r="AA1" s="111"/>
      <c r="AB1" s="111"/>
      <c r="AC1" s="104" t="str">
        <f>C1</f>
        <v xml:space="preserve">Adult Education </v>
      </c>
      <c r="AD1" s="104"/>
      <c r="AE1" s="103"/>
      <c r="AF1" s="103"/>
    </row>
    <row r="2" spans="1:32" ht="15.75" x14ac:dyDescent="0.25">
      <c r="A2" s="36" t="s">
        <v>1</v>
      </c>
      <c r="B2" s="41"/>
      <c r="C2" s="37">
        <v>84.001999999999995</v>
      </c>
      <c r="D2" s="36"/>
      <c r="E2" s="38"/>
      <c r="F2" s="42"/>
      <c r="G2" s="42"/>
      <c r="H2" s="36" t="str">
        <f>"FY"&amp;C4</f>
        <v>FY2017-18</v>
      </c>
      <c r="I2" s="36"/>
      <c r="J2" s="74"/>
      <c r="K2" s="37"/>
      <c r="L2" s="37"/>
      <c r="M2" s="38"/>
      <c r="N2" s="38"/>
      <c r="O2" s="38"/>
      <c r="P2" s="38"/>
      <c r="Q2" s="36" t="str">
        <f>"FY"&amp;C4</f>
        <v>FY2017-18</v>
      </c>
      <c r="R2" s="36"/>
      <c r="S2" s="37"/>
      <c r="T2" s="37"/>
      <c r="U2" s="106"/>
      <c r="V2" s="106"/>
      <c r="W2" s="107"/>
      <c r="X2" s="107"/>
      <c r="Y2" s="67"/>
      <c r="Z2" s="67"/>
      <c r="AA2" s="67"/>
      <c r="AB2" s="67"/>
      <c r="AC2" s="106" t="str">
        <f>"FY"&amp;C4</f>
        <v>FY2017-18</v>
      </c>
      <c r="AD2" s="106"/>
      <c r="AE2" s="107"/>
      <c r="AF2" s="107"/>
    </row>
    <row r="3" spans="1:32" ht="15.75" x14ac:dyDescent="0.25">
      <c r="A3" s="36" t="s">
        <v>2</v>
      </c>
      <c r="B3" s="41"/>
      <c r="C3" s="37">
        <v>5002</v>
      </c>
      <c r="D3" s="36"/>
      <c r="E3" s="38"/>
      <c r="F3" s="42"/>
      <c r="G3" s="42"/>
      <c r="H3" s="42"/>
      <c r="I3" s="42"/>
      <c r="J3" s="70"/>
      <c r="K3" s="42"/>
      <c r="L3" s="42"/>
      <c r="M3" s="42"/>
      <c r="N3" s="42"/>
      <c r="O3" s="42"/>
      <c r="P3" s="42"/>
      <c r="Q3" s="42"/>
      <c r="R3" s="42"/>
      <c r="S3" s="42"/>
      <c r="T3" s="42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15.75" x14ac:dyDescent="0.25">
      <c r="A4" s="36" t="s">
        <v>3</v>
      </c>
      <c r="B4" s="41"/>
      <c r="C4" s="37" t="s">
        <v>797</v>
      </c>
      <c r="D4" s="36"/>
      <c r="E4" s="38"/>
      <c r="F4" s="42"/>
      <c r="G4" s="42"/>
      <c r="H4" s="42"/>
      <c r="I4" s="42"/>
      <c r="J4" s="70"/>
      <c r="K4" s="42"/>
      <c r="L4" s="42"/>
      <c r="M4" s="42"/>
      <c r="N4" s="42"/>
      <c r="O4" s="42"/>
      <c r="P4" s="42"/>
      <c r="Q4" s="42"/>
      <c r="R4" s="42"/>
      <c r="S4" s="42"/>
      <c r="T4" s="42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ht="15.75" x14ac:dyDescent="0.25">
      <c r="A5" s="36" t="s">
        <v>55</v>
      </c>
      <c r="B5" s="41"/>
      <c r="C5" s="37" t="s">
        <v>56</v>
      </c>
      <c r="D5" s="36"/>
      <c r="E5" s="38"/>
      <c r="F5" s="42"/>
      <c r="G5" s="42"/>
      <c r="H5" s="42"/>
      <c r="I5" s="42"/>
      <c r="J5" s="70"/>
      <c r="K5" s="42"/>
      <c r="L5" s="42"/>
      <c r="M5" s="42"/>
      <c r="N5" s="42"/>
      <c r="O5" s="42"/>
      <c r="P5" s="42"/>
      <c r="Q5" s="42"/>
      <c r="R5" s="42"/>
      <c r="S5" s="42"/>
      <c r="T5" s="42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ht="15.75" x14ac:dyDescent="0.25">
      <c r="A6" s="36" t="s">
        <v>41</v>
      </c>
      <c r="B6" s="41"/>
      <c r="C6" s="36" t="s">
        <v>771</v>
      </c>
      <c r="D6" s="36"/>
      <c r="E6" s="39"/>
      <c r="F6" s="39"/>
      <c r="G6" s="39"/>
      <c r="H6" s="39"/>
      <c r="I6" s="39"/>
      <c r="J6" s="39"/>
      <c r="K6" s="40"/>
      <c r="L6" s="40"/>
      <c r="M6" s="40"/>
      <c r="N6" s="40"/>
      <c r="O6" s="40"/>
      <c r="P6" s="40"/>
      <c r="Q6" s="40"/>
      <c r="R6" s="40"/>
      <c r="S6" s="40"/>
      <c r="T6" s="40"/>
      <c r="U6" s="39"/>
      <c r="V6" s="39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2" ht="15.75" x14ac:dyDescent="0.25">
      <c r="A7" s="36" t="s">
        <v>43</v>
      </c>
      <c r="B7" s="41"/>
      <c r="C7" s="36" t="s">
        <v>46</v>
      </c>
      <c r="D7" s="36"/>
      <c r="E7" s="39"/>
      <c r="F7" s="39"/>
      <c r="G7" s="39"/>
      <c r="H7" s="39"/>
      <c r="I7" s="39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39"/>
      <c r="V7" s="39"/>
      <c r="W7" s="108"/>
      <c r="X7" s="108"/>
      <c r="Y7" s="108"/>
      <c r="Z7" s="108"/>
      <c r="AA7" s="108"/>
      <c r="AB7" s="108"/>
      <c r="AC7" s="108"/>
      <c r="AD7" s="108"/>
      <c r="AE7" s="108"/>
      <c r="AF7" s="108"/>
    </row>
    <row r="8" spans="1:32" ht="15.75" x14ac:dyDescent="0.25">
      <c r="A8" s="74" t="s">
        <v>78</v>
      </c>
      <c r="B8" s="69"/>
      <c r="C8" s="74" t="s">
        <v>597</v>
      </c>
      <c r="D8" s="74"/>
      <c r="E8" s="39"/>
      <c r="F8" s="39"/>
      <c r="G8" s="39"/>
      <c r="H8" s="39"/>
      <c r="I8" s="39"/>
      <c r="J8" s="39"/>
      <c r="K8" s="68"/>
      <c r="L8" s="68"/>
      <c r="M8" s="68"/>
      <c r="N8" s="68"/>
      <c r="O8" s="68"/>
      <c r="P8" s="68"/>
      <c r="Q8" s="68"/>
      <c r="R8" s="68"/>
      <c r="S8" s="68"/>
      <c r="T8" s="68"/>
      <c r="U8" s="39"/>
      <c r="V8" s="39"/>
      <c r="W8" s="108"/>
      <c r="X8" s="108"/>
      <c r="Y8" s="108"/>
      <c r="Z8" s="108"/>
      <c r="AA8" s="108"/>
      <c r="AB8" s="108"/>
      <c r="AC8" s="108"/>
      <c r="AD8" s="108"/>
      <c r="AE8" s="108"/>
      <c r="AF8" s="108"/>
    </row>
    <row r="9" spans="1:32" ht="21" x14ac:dyDescent="0.35">
      <c r="A9" s="33" t="s">
        <v>829</v>
      </c>
      <c r="B9" s="41"/>
      <c r="C9" s="38"/>
      <c r="D9" s="38"/>
      <c r="E9" s="40"/>
      <c r="F9" s="40"/>
      <c r="G9" s="40"/>
      <c r="H9" s="40"/>
      <c r="I9" s="40"/>
      <c r="J9" s="68"/>
      <c r="K9" s="40"/>
      <c r="L9" s="40"/>
      <c r="M9" s="40"/>
      <c r="N9" s="40"/>
      <c r="O9" s="40"/>
      <c r="P9" s="40"/>
      <c r="Q9" s="40"/>
      <c r="R9" s="40"/>
      <c r="S9" s="40"/>
      <c r="T9" s="40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</row>
    <row r="10" spans="1:32" s="236" customFormat="1" ht="21.75" thickBot="1" x14ac:dyDescent="0.4">
      <c r="A10" s="103"/>
      <c r="B10" s="109"/>
      <c r="C10" s="67"/>
      <c r="D10" s="6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2" s="28" customFormat="1" ht="52.5" customHeight="1" thickBot="1" x14ac:dyDescent="0.3">
      <c r="A11" s="49" t="s">
        <v>4</v>
      </c>
      <c r="B11" s="50" t="s">
        <v>5</v>
      </c>
      <c r="C11" s="50" t="s">
        <v>20</v>
      </c>
      <c r="D11" s="51" t="s">
        <v>21</v>
      </c>
      <c r="E11" s="43" t="s">
        <v>22</v>
      </c>
      <c r="F11" s="110" t="s">
        <v>394</v>
      </c>
      <c r="G11" s="112" t="s">
        <v>395</v>
      </c>
      <c r="H11" s="110" t="s">
        <v>396</v>
      </c>
      <c r="I11" s="112" t="s">
        <v>397</v>
      </c>
      <c r="J11" s="110" t="s">
        <v>398</v>
      </c>
      <c r="K11" s="112" t="s">
        <v>399</v>
      </c>
      <c r="L11" s="112" t="s">
        <v>400</v>
      </c>
      <c r="M11" s="112" t="s">
        <v>401</v>
      </c>
      <c r="N11" s="112" t="s">
        <v>402</v>
      </c>
      <c r="O11" s="112" t="s">
        <v>403</v>
      </c>
      <c r="P11" s="112" t="s">
        <v>404</v>
      </c>
      <c r="Q11" s="112" t="s">
        <v>405</v>
      </c>
      <c r="R11" s="110" t="s">
        <v>406</v>
      </c>
      <c r="S11" s="112" t="s">
        <v>407</v>
      </c>
      <c r="T11" s="112" t="s">
        <v>408</v>
      </c>
      <c r="U11" s="112" t="s">
        <v>799</v>
      </c>
      <c r="V11" s="110" t="s">
        <v>800</v>
      </c>
      <c r="W11" s="112" t="s">
        <v>399</v>
      </c>
      <c r="X11" s="112" t="s">
        <v>801</v>
      </c>
      <c r="Y11" s="112" t="s">
        <v>802</v>
      </c>
      <c r="Z11" s="112" t="s">
        <v>803</v>
      </c>
      <c r="AA11" s="112" t="s">
        <v>804</v>
      </c>
      <c r="AB11" s="112" t="s">
        <v>805</v>
      </c>
      <c r="AC11" s="112" t="s">
        <v>806</v>
      </c>
      <c r="AD11" s="110" t="s">
        <v>807</v>
      </c>
      <c r="AE11" s="112" t="s">
        <v>808</v>
      </c>
      <c r="AF11" s="112" t="s">
        <v>809</v>
      </c>
    </row>
    <row r="12" spans="1:32" s="97" customFormat="1" ht="15.75" thickBot="1" x14ac:dyDescent="0.3">
      <c r="A12" s="300" t="s">
        <v>6</v>
      </c>
      <c r="B12" s="136" t="s">
        <v>470</v>
      </c>
      <c r="C12" s="148">
        <v>0</v>
      </c>
      <c r="D12" s="149">
        <f t="shared" ref="D12:D41" si="0">SUM(F12:AF12)</f>
        <v>0</v>
      </c>
      <c r="E12" s="138">
        <f t="shared" ref="E12:E41" si="1">C12-D12</f>
        <v>0</v>
      </c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</row>
    <row r="13" spans="1:32" s="97" customFormat="1" ht="15.75" thickBot="1" x14ac:dyDescent="0.3">
      <c r="A13" s="301" t="s">
        <v>9</v>
      </c>
      <c r="B13" s="143" t="s">
        <v>471</v>
      </c>
      <c r="C13" s="149">
        <v>0</v>
      </c>
      <c r="D13" s="149">
        <f t="shared" si="0"/>
        <v>0</v>
      </c>
      <c r="E13" s="142">
        <f t="shared" si="1"/>
        <v>0</v>
      </c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</row>
    <row r="14" spans="1:32" s="97" customFormat="1" ht="15.75" thickBot="1" x14ac:dyDescent="0.3">
      <c r="A14" s="302" t="s">
        <v>468</v>
      </c>
      <c r="B14" s="140" t="s">
        <v>472</v>
      </c>
      <c r="C14" s="149">
        <v>0</v>
      </c>
      <c r="D14" s="149">
        <f t="shared" si="0"/>
        <v>0</v>
      </c>
      <c r="E14" s="142">
        <f t="shared" si="1"/>
        <v>0</v>
      </c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</row>
    <row r="15" spans="1:32" s="97" customFormat="1" ht="15.75" thickBot="1" x14ac:dyDescent="0.3">
      <c r="A15" s="303" t="s">
        <v>70</v>
      </c>
      <c r="B15" s="146" t="s">
        <v>473</v>
      </c>
      <c r="C15" s="150">
        <v>0</v>
      </c>
      <c r="D15" s="149">
        <f t="shared" si="0"/>
        <v>0</v>
      </c>
      <c r="E15" s="142">
        <f t="shared" si="1"/>
        <v>0</v>
      </c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</row>
    <row r="16" spans="1:32" s="97" customFormat="1" ht="15.75" thickBot="1" x14ac:dyDescent="0.3">
      <c r="A16" s="303" t="s">
        <v>97</v>
      </c>
      <c r="B16" s="146" t="s">
        <v>474</v>
      </c>
      <c r="C16" s="150">
        <v>0</v>
      </c>
      <c r="D16" s="149">
        <f t="shared" si="0"/>
        <v>0</v>
      </c>
      <c r="E16" s="142">
        <f t="shared" si="1"/>
        <v>0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</row>
    <row r="17" spans="1:32" s="97" customFormat="1" ht="15.75" thickBot="1" x14ac:dyDescent="0.3">
      <c r="A17" s="302" t="s">
        <v>469</v>
      </c>
      <c r="B17" s="143" t="s">
        <v>475</v>
      </c>
      <c r="C17" s="149">
        <v>0</v>
      </c>
      <c r="D17" s="149">
        <f t="shared" si="0"/>
        <v>0</v>
      </c>
      <c r="E17" s="142">
        <f t="shared" si="1"/>
        <v>0</v>
      </c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</row>
    <row r="18" spans="1:32" s="97" customFormat="1" ht="15.75" thickBot="1" x14ac:dyDescent="0.3">
      <c r="A18" s="302" t="s">
        <v>431</v>
      </c>
      <c r="B18" s="140" t="s">
        <v>476</v>
      </c>
      <c r="C18" s="149">
        <v>0</v>
      </c>
      <c r="D18" s="149">
        <f t="shared" si="0"/>
        <v>0</v>
      </c>
      <c r="E18" s="142">
        <f t="shared" si="1"/>
        <v>0</v>
      </c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</row>
    <row r="19" spans="1:32" s="97" customFormat="1" ht="15.75" thickBot="1" x14ac:dyDescent="0.3">
      <c r="A19" s="302" t="s">
        <v>10</v>
      </c>
      <c r="B19" s="140" t="s">
        <v>477</v>
      </c>
      <c r="C19" s="149">
        <v>0</v>
      </c>
      <c r="D19" s="149">
        <f t="shared" si="0"/>
        <v>0</v>
      </c>
      <c r="E19" s="142">
        <f t="shared" si="1"/>
        <v>0</v>
      </c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</row>
    <row r="20" spans="1:32" s="97" customFormat="1" ht="15.75" thickBot="1" x14ac:dyDescent="0.3">
      <c r="A20" s="302" t="s">
        <v>455</v>
      </c>
      <c r="B20" s="140" t="s">
        <v>478</v>
      </c>
      <c r="C20" s="149">
        <v>0</v>
      </c>
      <c r="D20" s="149">
        <f t="shared" si="0"/>
        <v>0</v>
      </c>
      <c r="E20" s="142">
        <f t="shared" si="1"/>
        <v>0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</row>
    <row r="21" spans="1:32" s="97" customFormat="1" ht="15.75" thickBot="1" x14ac:dyDescent="0.3">
      <c r="A21" s="302" t="s">
        <v>75</v>
      </c>
      <c r="B21" s="140" t="s">
        <v>99</v>
      </c>
      <c r="C21" s="149">
        <v>0</v>
      </c>
      <c r="D21" s="149">
        <f t="shared" si="0"/>
        <v>0</v>
      </c>
      <c r="E21" s="142">
        <f t="shared" si="1"/>
        <v>0</v>
      </c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</row>
    <row r="22" spans="1:32" s="97" customFormat="1" ht="15.75" thickBot="1" x14ac:dyDescent="0.3">
      <c r="A22" s="302" t="s">
        <v>76</v>
      </c>
      <c r="B22" s="143" t="s">
        <v>479</v>
      </c>
      <c r="C22" s="149">
        <v>0</v>
      </c>
      <c r="D22" s="149">
        <f t="shared" si="0"/>
        <v>0</v>
      </c>
      <c r="E22" s="142">
        <f t="shared" si="1"/>
        <v>0</v>
      </c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</row>
    <row r="23" spans="1:32" s="97" customFormat="1" ht="15.75" thickBot="1" x14ac:dyDescent="0.3">
      <c r="A23" s="302" t="s">
        <v>456</v>
      </c>
      <c r="B23" s="143" t="s">
        <v>480</v>
      </c>
      <c r="C23" s="149">
        <v>0</v>
      </c>
      <c r="D23" s="149">
        <f t="shared" si="0"/>
        <v>0</v>
      </c>
      <c r="E23" s="142">
        <f t="shared" si="1"/>
        <v>0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</row>
    <row r="24" spans="1:32" s="97" customFormat="1" ht="15.75" thickBot="1" x14ac:dyDescent="0.3">
      <c r="A24" s="303" t="s">
        <v>457</v>
      </c>
      <c r="B24" s="146" t="s">
        <v>481</v>
      </c>
      <c r="C24" s="150">
        <v>0</v>
      </c>
      <c r="D24" s="149">
        <f t="shared" si="0"/>
        <v>0</v>
      </c>
      <c r="E24" s="142">
        <f t="shared" si="1"/>
        <v>0</v>
      </c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</row>
    <row r="25" spans="1:32" s="97" customFormat="1" ht="15.75" thickBot="1" x14ac:dyDescent="0.3">
      <c r="A25" s="303" t="s">
        <v>458</v>
      </c>
      <c r="B25" s="146" t="s">
        <v>482</v>
      </c>
      <c r="C25" s="150">
        <v>0</v>
      </c>
      <c r="D25" s="149">
        <f t="shared" si="0"/>
        <v>0</v>
      </c>
      <c r="E25" s="142">
        <f t="shared" si="1"/>
        <v>0</v>
      </c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</row>
    <row r="26" spans="1:32" s="97" customFormat="1" ht="15.75" thickBot="1" x14ac:dyDescent="0.3">
      <c r="A26" s="303" t="s">
        <v>11</v>
      </c>
      <c r="B26" s="146" t="s">
        <v>12</v>
      </c>
      <c r="C26" s="150">
        <v>0</v>
      </c>
      <c r="D26" s="149">
        <f t="shared" si="0"/>
        <v>0</v>
      </c>
      <c r="E26" s="142">
        <f t="shared" si="1"/>
        <v>0</v>
      </c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</row>
    <row r="27" spans="1:32" s="97" customFormat="1" ht="15.75" thickBot="1" x14ac:dyDescent="0.3">
      <c r="A27" s="302" t="s">
        <v>459</v>
      </c>
      <c r="B27" s="143" t="s">
        <v>483</v>
      </c>
      <c r="C27" s="149">
        <v>0</v>
      </c>
      <c r="D27" s="149">
        <f t="shared" si="0"/>
        <v>0</v>
      </c>
      <c r="E27" s="147">
        <f t="shared" si="1"/>
        <v>0</v>
      </c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</row>
    <row r="28" spans="1:32" s="97" customFormat="1" ht="15.75" thickBot="1" x14ac:dyDescent="0.3">
      <c r="A28" s="301" t="s">
        <v>13</v>
      </c>
      <c r="B28" s="140" t="s">
        <v>485</v>
      </c>
      <c r="C28" s="149">
        <v>0</v>
      </c>
      <c r="D28" s="149">
        <f t="shared" si="0"/>
        <v>0</v>
      </c>
      <c r="E28" s="142">
        <f t="shared" si="1"/>
        <v>0</v>
      </c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</row>
    <row r="29" spans="1:32" s="97" customFormat="1" ht="15.75" thickBot="1" x14ac:dyDescent="0.3">
      <c r="A29" s="302" t="s">
        <v>460</v>
      </c>
      <c r="B29" s="140" t="s">
        <v>486</v>
      </c>
      <c r="C29" s="149">
        <v>0</v>
      </c>
      <c r="D29" s="149">
        <f t="shared" si="0"/>
        <v>0</v>
      </c>
      <c r="E29" s="142">
        <f t="shared" si="1"/>
        <v>0</v>
      </c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</row>
    <row r="30" spans="1:32" s="97" customFormat="1" ht="15.75" thickBot="1" x14ac:dyDescent="0.3">
      <c r="A30" s="302" t="s">
        <v>14</v>
      </c>
      <c r="B30" s="140" t="s">
        <v>487</v>
      </c>
      <c r="C30" s="149">
        <v>0</v>
      </c>
      <c r="D30" s="149">
        <f t="shared" si="0"/>
        <v>0</v>
      </c>
      <c r="E30" s="142">
        <f t="shared" si="1"/>
        <v>0</v>
      </c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</row>
    <row r="31" spans="1:32" s="97" customFormat="1" ht="15.75" thickBot="1" x14ac:dyDescent="0.3">
      <c r="A31" s="302" t="s">
        <v>15</v>
      </c>
      <c r="B31" s="140" t="s">
        <v>16</v>
      </c>
      <c r="C31" s="149">
        <v>0</v>
      </c>
      <c r="D31" s="149">
        <f t="shared" si="0"/>
        <v>0</v>
      </c>
      <c r="E31" s="142">
        <f t="shared" si="1"/>
        <v>0</v>
      </c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</row>
    <row r="32" spans="1:32" s="97" customFormat="1" ht="15.75" thickBot="1" x14ac:dyDescent="0.3">
      <c r="A32" s="302" t="s">
        <v>461</v>
      </c>
      <c r="B32" s="140" t="s">
        <v>488</v>
      </c>
      <c r="C32" s="149">
        <v>0</v>
      </c>
      <c r="D32" s="149">
        <f t="shared" si="0"/>
        <v>0</v>
      </c>
      <c r="E32" s="142">
        <f t="shared" si="1"/>
        <v>0</v>
      </c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</row>
    <row r="33" spans="1:32" s="97" customFormat="1" ht="15.75" thickBot="1" x14ac:dyDescent="0.3">
      <c r="A33" s="302" t="s">
        <v>462</v>
      </c>
      <c r="B33" s="143" t="s">
        <v>489</v>
      </c>
      <c r="C33" s="149">
        <v>0</v>
      </c>
      <c r="D33" s="149">
        <f t="shared" si="0"/>
        <v>0</v>
      </c>
      <c r="E33" s="142">
        <f t="shared" si="1"/>
        <v>0</v>
      </c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</row>
    <row r="34" spans="1:32" s="97" customFormat="1" ht="15.75" thickBot="1" x14ac:dyDescent="0.3">
      <c r="A34" s="302" t="s">
        <v>17</v>
      </c>
      <c r="B34" s="140" t="s">
        <v>81</v>
      </c>
      <c r="C34" s="149">
        <v>0</v>
      </c>
      <c r="D34" s="149">
        <f t="shared" si="0"/>
        <v>0</v>
      </c>
      <c r="E34" s="142">
        <f t="shared" si="1"/>
        <v>0</v>
      </c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</row>
    <row r="35" spans="1:32" s="97" customFormat="1" ht="15.75" thickBot="1" x14ac:dyDescent="0.3">
      <c r="A35" s="301" t="s">
        <v>463</v>
      </c>
      <c r="B35" s="140" t="s">
        <v>490</v>
      </c>
      <c r="C35" s="149">
        <v>0</v>
      </c>
      <c r="D35" s="149">
        <f t="shared" si="0"/>
        <v>0</v>
      </c>
      <c r="E35" s="142">
        <f t="shared" si="1"/>
        <v>0</v>
      </c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</row>
    <row r="36" spans="1:32" s="97" customFormat="1" ht="15.75" thickBot="1" x14ac:dyDescent="0.3">
      <c r="A36" s="302" t="s">
        <v>464</v>
      </c>
      <c r="B36" s="143" t="s">
        <v>491</v>
      </c>
      <c r="C36" s="149">
        <v>0</v>
      </c>
      <c r="D36" s="149">
        <f t="shared" si="0"/>
        <v>0</v>
      </c>
      <c r="E36" s="142">
        <f t="shared" si="1"/>
        <v>0</v>
      </c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</row>
    <row r="37" spans="1:32" s="97" customFormat="1" ht="15.75" thickBot="1" x14ac:dyDescent="0.3">
      <c r="A37" s="302" t="s">
        <v>465</v>
      </c>
      <c r="B37" s="140" t="s">
        <v>492</v>
      </c>
      <c r="C37" s="149">
        <v>0</v>
      </c>
      <c r="D37" s="149">
        <f t="shared" si="0"/>
        <v>0</v>
      </c>
      <c r="E37" s="142">
        <f t="shared" si="1"/>
        <v>0</v>
      </c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</row>
    <row r="38" spans="1:32" s="97" customFormat="1" ht="15.75" thickBot="1" x14ac:dyDescent="0.3">
      <c r="A38" s="302" t="s">
        <v>18</v>
      </c>
      <c r="B38" s="140" t="s">
        <v>493</v>
      </c>
      <c r="C38" s="149">
        <v>0</v>
      </c>
      <c r="D38" s="149">
        <f t="shared" si="0"/>
        <v>0</v>
      </c>
      <c r="E38" s="142">
        <f t="shared" si="1"/>
        <v>0</v>
      </c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</row>
    <row r="39" spans="1:32" s="97" customFormat="1" ht="15.75" thickBot="1" x14ac:dyDescent="0.3">
      <c r="A39" s="302" t="s">
        <v>466</v>
      </c>
      <c r="B39" s="140" t="s">
        <v>494</v>
      </c>
      <c r="C39" s="149">
        <v>0</v>
      </c>
      <c r="D39" s="149">
        <f t="shared" si="0"/>
        <v>0</v>
      </c>
      <c r="E39" s="142">
        <f t="shared" si="1"/>
        <v>0</v>
      </c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</row>
    <row r="40" spans="1:32" s="97" customFormat="1" ht="15.75" thickBot="1" x14ac:dyDescent="0.3">
      <c r="A40" s="302" t="s">
        <v>467</v>
      </c>
      <c r="B40" s="143" t="s">
        <v>495</v>
      </c>
      <c r="C40" s="149">
        <v>0</v>
      </c>
      <c r="D40" s="149">
        <f t="shared" si="0"/>
        <v>0</v>
      </c>
      <c r="E40" s="142">
        <f t="shared" si="1"/>
        <v>0</v>
      </c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</row>
    <row r="41" spans="1:32" s="97" customFormat="1" ht="15.75" thickBot="1" x14ac:dyDescent="0.3">
      <c r="A41" s="302" t="s">
        <v>528</v>
      </c>
      <c r="B41" s="143" t="s">
        <v>484</v>
      </c>
      <c r="C41" s="149">
        <v>0</v>
      </c>
      <c r="D41" s="149">
        <f t="shared" si="0"/>
        <v>0</v>
      </c>
      <c r="E41" s="142">
        <f t="shared" si="1"/>
        <v>0</v>
      </c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</row>
    <row r="42" spans="1:32" ht="15.75" thickBot="1" x14ac:dyDescent="0.3">
      <c r="A42" s="156"/>
      <c r="B42" s="146"/>
      <c r="C42" s="151"/>
      <c r="D42" s="151"/>
      <c r="E42" s="151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 t="s">
        <v>87</v>
      </c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 t="s">
        <v>87</v>
      </c>
      <c r="AD42" s="242"/>
      <c r="AE42" s="242"/>
      <c r="AF42" s="242"/>
    </row>
    <row r="43" spans="1:32" s="99" customFormat="1" ht="15.75" thickBot="1" x14ac:dyDescent="0.3">
      <c r="A43" s="250" t="s">
        <v>290</v>
      </c>
      <c r="B43" s="251"/>
      <c r="C43" s="252">
        <f>SUM(C12:C42)</f>
        <v>0</v>
      </c>
      <c r="D43" s="252">
        <f>SUM(D12:D41)</f>
        <v>0</v>
      </c>
      <c r="E43" s="252">
        <f t="shared" ref="E43:AF43" si="2">SUM(E12:E41)</f>
        <v>0</v>
      </c>
      <c r="F43" s="252">
        <f t="shared" si="2"/>
        <v>0</v>
      </c>
      <c r="G43" s="252">
        <f t="shared" si="2"/>
        <v>0</v>
      </c>
      <c r="H43" s="252">
        <f t="shared" si="2"/>
        <v>0</v>
      </c>
      <c r="I43" s="252">
        <f>SUM(I12:I41)</f>
        <v>0</v>
      </c>
      <c r="J43" s="252">
        <f>SUM(J12:J41)</f>
        <v>0</v>
      </c>
      <c r="K43" s="252">
        <f t="shared" si="2"/>
        <v>0</v>
      </c>
      <c r="L43" s="252">
        <f t="shared" si="2"/>
        <v>0</v>
      </c>
      <c r="M43" s="252">
        <f t="shared" si="2"/>
        <v>0</v>
      </c>
      <c r="N43" s="252">
        <f t="shared" si="2"/>
        <v>0</v>
      </c>
      <c r="O43" s="252">
        <f t="shared" si="2"/>
        <v>0</v>
      </c>
      <c r="P43" s="252">
        <f t="shared" si="2"/>
        <v>0</v>
      </c>
      <c r="Q43" s="252">
        <f t="shared" si="2"/>
        <v>0</v>
      </c>
      <c r="R43" s="252">
        <f t="shared" si="2"/>
        <v>0</v>
      </c>
      <c r="S43" s="252">
        <f t="shared" si="2"/>
        <v>0</v>
      </c>
      <c r="T43" s="252">
        <f t="shared" si="2"/>
        <v>0</v>
      </c>
      <c r="U43" s="252">
        <f t="shared" si="2"/>
        <v>0</v>
      </c>
      <c r="V43" s="252">
        <f t="shared" si="2"/>
        <v>0</v>
      </c>
      <c r="W43" s="252">
        <f t="shared" si="2"/>
        <v>0</v>
      </c>
      <c r="X43" s="252">
        <f t="shared" si="2"/>
        <v>0</v>
      </c>
      <c r="Y43" s="252">
        <f t="shared" si="2"/>
        <v>0</v>
      </c>
      <c r="Z43" s="252">
        <f t="shared" si="2"/>
        <v>0</v>
      </c>
      <c r="AA43" s="252">
        <f t="shared" si="2"/>
        <v>0</v>
      </c>
      <c r="AB43" s="252">
        <f t="shared" si="2"/>
        <v>0</v>
      </c>
      <c r="AC43" s="252">
        <f t="shared" si="2"/>
        <v>0</v>
      </c>
      <c r="AD43" s="252">
        <f t="shared" si="2"/>
        <v>0</v>
      </c>
      <c r="AE43" s="252">
        <f t="shared" si="2"/>
        <v>0</v>
      </c>
      <c r="AF43" s="252">
        <f t="shared" si="2"/>
        <v>0</v>
      </c>
    </row>
    <row r="44" spans="1:32" x14ac:dyDescent="0.25">
      <c r="C44" s="152"/>
      <c r="D44" s="29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25">
      <c r="C45" s="152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21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210"/>
      <c r="AD45" s="30"/>
      <c r="AE45" s="30"/>
      <c r="AF45" s="30"/>
    </row>
    <row r="46" spans="1:32" x14ac:dyDescent="0.25">
      <c r="C46" s="152"/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25">
      <c r="C47" s="152"/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25">
      <c r="C48" s="152"/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4:32" x14ac:dyDescent="0.25">
      <c r="D49" s="29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4:32" x14ac:dyDescent="0.25"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4:32" x14ac:dyDescent="0.25">
      <c r="D51" s="29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4:32" x14ac:dyDescent="0.25">
      <c r="D52" s="29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4:32" x14ac:dyDescent="0.25">
      <c r="D53" s="29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4:32" x14ac:dyDescent="0.25"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4:32" x14ac:dyDescent="0.25"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4:32" x14ac:dyDescent="0.25"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4:32" x14ac:dyDescent="0.25">
      <c r="D57" s="29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4:32" x14ac:dyDescent="0.25"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4:32" x14ac:dyDescent="0.25">
      <c r="D59" s="29"/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4:32" x14ac:dyDescent="0.25">
      <c r="D60" s="29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4:32" x14ac:dyDescent="0.25"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4:32" x14ac:dyDescent="0.25">
      <c r="D62" s="29"/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4:32" x14ac:dyDescent="0.25">
      <c r="D63" s="29"/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4:32" x14ac:dyDescent="0.25">
      <c r="D64" s="29"/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4:32" x14ac:dyDescent="0.25">
      <c r="D65" s="29"/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4:32" x14ac:dyDescent="0.25">
      <c r="D66" s="29"/>
      <c r="E66" s="2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4:32" x14ac:dyDescent="0.25"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4:32" x14ac:dyDescent="0.25">
      <c r="D68" s="29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4:32" x14ac:dyDescent="0.25">
      <c r="D69" s="29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4:32" x14ac:dyDescent="0.25">
      <c r="D70" s="29"/>
      <c r="E70" s="2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4:32" x14ac:dyDescent="0.25">
      <c r="D71" s="29"/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4:32" x14ac:dyDescent="0.25"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4:32" x14ac:dyDescent="0.25"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4:32" x14ac:dyDescent="0.25"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4:32" x14ac:dyDescent="0.25"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4:32" x14ac:dyDescent="0.25"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4:32" x14ac:dyDescent="0.25"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4:32" x14ac:dyDescent="0.25"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4:32" x14ac:dyDescent="0.25"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4:32" x14ac:dyDescent="0.25"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4:32" x14ac:dyDescent="0.25"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4:32" x14ac:dyDescent="0.25"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4:32" x14ac:dyDescent="0.25"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4:32" x14ac:dyDescent="0.25"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4:32" x14ac:dyDescent="0.25"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4:32" x14ac:dyDescent="0.25"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4:32" x14ac:dyDescent="0.25"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4:32" x14ac:dyDescent="0.25"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4:32" x14ac:dyDescent="0.25"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4:32" x14ac:dyDescent="0.25"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4:32" x14ac:dyDescent="0.25"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4:32" x14ac:dyDescent="0.25"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4:32" x14ac:dyDescent="0.25"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4:32" x14ac:dyDescent="0.25"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4:32" x14ac:dyDescent="0.25"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4:32" x14ac:dyDescent="0.25"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4:32" x14ac:dyDescent="0.25">
      <c r="D97" s="29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4:32" x14ac:dyDescent="0.25">
      <c r="D98" s="29"/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4:32" x14ac:dyDescent="0.25"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4:32" x14ac:dyDescent="0.25">
      <c r="D100" s="29"/>
      <c r="E100" s="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4:32" x14ac:dyDescent="0.25">
      <c r="D101" s="29"/>
      <c r="E101" s="2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4:32" x14ac:dyDescent="0.25">
      <c r="D102" s="29"/>
      <c r="E102" s="2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4:32" x14ac:dyDescent="0.25">
      <c r="D103" s="29"/>
      <c r="E103" s="2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4:32" x14ac:dyDescent="0.25">
      <c r="D104" s="29"/>
      <c r="E104" s="2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4:32" x14ac:dyDescent="0.25">
      <c r="D105" s="29"/>
      <c r="E105" s="2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4:32" x14ac:dyDescent="0.25">
      <c r="D106" s="29"/>
      <c r="E106" s="2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4:32" x14ac:dyDescent="0.25">
      <c r="D107" s="29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4:32" x14ac:dyDescent="0.25">
      <c r="D108" s="29"/>
      <c r="E108" s="29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4:32" x14ac:dyDescent="0.25">
      <c r="D109" s="29"/>
      <c r="E109" s="29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4:32" x14ac:dyDescent="0.25">
      <c r="D110" s="29"/>
      <c r="E110" s="2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4:32" x14ac:dyDescent="0.25">
      <c r="D111" s="29"/>
      <c r="E111" s="2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4:32" x14ac:dyDescent="0.25">
      <c r="D112" s="29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4:32" x14ac:dyDescent="0.25">
      <c r="D113" s="29"/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4:32" x14ac:dyDescent="0.25">
      <c r="D114" s="29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4:32" x14ac:dyDescent="0.25">
      <c r="D115" s="29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4:32" x14ac:dyDescent="0.25">
      <c r="D116" s="29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4:32" x14ac:dyDescent="0.25">
      <c r="D117" s="29"/>
      <c r="E117" s="2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4:32" x14ac:dyDescent="0.25">
      <c r="D118" s="29"/>
      <c r="E118" s="2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4:32" x14ac:dyDescent="0.25">
      <c r="D119" s="29"/>
      <c r="E119" s="2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4:32" x14ac:dyDescent="0.25">
      <c r="D120" s="29"/>
      <c r="E120" s="2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4:32" x14ac:dyDescent="0.25">
      <c r="D121" s="29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4:32" x14ac:dyDescent="0.25">
      <c r="D122" s="29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4:32" x14ac:dyDescent="0.25">
      <c r="D123" s="29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4:32" x14ac:dyDescent="0.25">
      <c r="D124" s="29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4:32" x14ac:dyDescent="0.25">
      <c r="D125" s="29"/>
      <c r="E125" s="2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4:32" x14ac:dyDescent="0.25">
      <c r="D126" s="29"/>
      <c r="E126" s="2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4:32" x14ac:dyDescent="0.25">
      <c r="D127" s="29"/>
      <c r="E127" s="2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4:32" x14ac:dyDescent="0.25">
      <c r="D128" s="29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4:32" x14ac:dyDescent="0.25">
      <c r="D129" s="29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4:32" x14ac:dyDescent="0.25">
      <c r="D130" s="29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4:32" x14ac:dyDescent="0.25">
      <c r="D131" s="29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4:32" x14ac:dyDescent="0.25">
      <c r="D132" s="29"/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4:32" x14ac:dyDescent="0.25">
      <c r="D133" s="29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4:32" x14ac:dyDescent="0.25">
      <c r="D134" s="29"/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4:32" x14ac:dyDescent="0.25">
      <c r="D135" s="29"/>
      <c r="E135" s="29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4:32" x14ac:dyDescent="0.25">
      <c r="D136" s="29"/>
      <c r="E136" s="29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4:32" x14ac:dyDescent="0.25">
      <c r="D137" s="29"/>
      <c r="E137" s="29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4:32" x14ac:dyDescent="0.25">
      <c r="D138" s="29"/>
      <c r="E138" s="2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4:32" x14ac:dyDescent="0.25">
      <c r="D139" s="29"/>
      <c r="E139" s="2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4:32" x14ac:dyDescent="0.25"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4:32" x14ac:dyDescent="0.25">
      <c r="D141" s="29"/>
      <c r="E141" s="29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4:32" x14ac:dyDescent="0.25">
      <c r="D142" s="29"/>
      <c r="E142" s="29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4:32" x14ac:dyDescent="0.25">
      <c r="D143" s="29"/>
      <c r="E143" s="29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4:32" x14ac:dyDescent="0.25">
      <c r="D144" s="29"/>
      <c r="E144" s="29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4:32" x14ac:dyDescent="0.25">
      <c r="D145" s="29"/>
      <c r="E145" s="29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4:32" x14ac:dyDescent="0.25">
      <c r="D146" s="29"/>
      <c r="E146" s="29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</row>
    <row r="147" spans="4:32" x14ac:dyDescent="0.25">
      <c r="D147" s="29"/>
      <c r="E147" s="29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</row>
    <row r="148" spans="4:32" x14ac:dyDescent="0.25">
      <c r="D148" s="29"/>
      <c r="E148" s="29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4:32" x14ac:dyDescent="0.25">
      <c r="D149" s="29"/>
      <c r="E149" s="29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4:32" x14ac:dyDescent="0.25">
      <c r="D150" s="29"/>
      <c r="E150" s="29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</sheetData>
  <sheetProtection password="EF32" sheet="1" objects="1" scenarios="1"/>
  <sortState ref="A12:AF41">
    <sortCondition ref="A12"/>
  </sortState>
  <pageMargins left="0.1" right="0.1" top="0.1" bottom="0.1" header="0.3" footer="0.3"/>
  <pageSetup scale="8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CCFFCC"/>
  </sheetPr>
  <dimension ref="A1:AR48"/>
  <sheetViews>
    <sheetView zoomScaleNormal="100" workbookViewId="0">
      <pane xSplit="12" ySplit="11" topLeftCell="AI12" activePane="bottomRight" state="frozen"/>
      <selection activeCell="D43" sqref="D43"/>
      <selection pane="topRight" activeCell="D43" sqref="D43"/>
      <selection pane="bottomLeft" activeCell="D43" sqref="D43"/>
      <selection pane="bottomRight" activeCell="D43" sqref="D43"/>
    </sheetView>
  </sheetViews>
  <sheetFormatPr defaultColWidth="9.140625" defaultRowHeight="15" x14ac:dyDescent="0.25"/>
  <cols>
    <col min="1" max="1" width="10.7109375" style="220" customWidth="1"/>
    <col min="2" max="2" width="32.140625" style="220" customWidth="1"/>
    <col min="3" max="6" width="13.5703125" style="4" customWidth="1"/>
    <col min="7" max="7" width="11.42578125" style="4" customWidth="1"/>
    <col min="8" max="8" width="12" style="4" customWidth="1"/>
    <col min="9" max="9" width="15" style="220" hidden="1" customWidth="1"/>
    <col min="10" max="10" width="12.140625" style="220" hidden="1" customWidth="1"/>
    <col min="11" max="12" width="12.7109375" style="220" hidden="1" customWidth="1"/>
    <col min="13" max="15" width="15.7109375" style="297" customWidth="1"/>
    <col min="16" max="27" width="15.7109375" style="220" customWidth="1"/>
    <col min="28" max="39" width="15.7109375" style="297" customWidth="1"/>
    <col min="40" max="16384" width="9.140625" style="220"/>
  </cols>
  <sheetData>
    <row r="1" spans="1:44" s="4" customFormat="1" ht="21" x14ac:dyDescent="0.35">
      <c r="A1" s="103" t="s">
        <v>0</v>
      </c>
      <c r="B1" s="109"/>
      <c r="C1" s="104" t="s">
        <v>69</v>
      </c>
      <c r="D1" s="104"/>
      <c r="E1" s="104"/>
      <c r="F1" s="104"/>
      <c r="G1" s="103"/>
      <c r="H1" s="105"/>
      <c r="I1" s="111"/>
      <c r="J1" s="109"/>
      <c r="K1" s="109"/>
      <c r="L1" s="109"/>
      <c r="M1" s="109"/>
      <c r="N1" s="109"/>
      <c r="O1" s="109"/>
      <c r="P1" s="109"/>
      <c r="Q1" s="104" t="str">
        <f>C1</f>
        <v>Colorado Graduation Pathways</v>
      </c>
      <c r="R1" s="109"/>
      <c r="S1" s="109"/>
      <c r="T1" s="109"/>
      <c r="U1" s="109"/>
      <c r="V1" s="109"/>
      <c r="W1" s="104" t="str">
        <f>C1</f>
        <v>Colorado Graduation Pathways</v>
      </c>
      <c r="X1" s="109"/>
      <c r="Y1" s="109"/>
      <c r="Z1" s="109"/>
      <c r="AA1" s="109"/>
      <c r="AB1" s="109"/>
      <c r="AC1" s="104" t="str">
        <f>C1</f>
        <v>Colorado Graduation Pathways</v>
      </c>
      <c r="AD1" s="109"/>
      <c r="AE1" s="109"/>
      <c r="AF1" s="109"/>
      <c r="AG1" s="109"/>
      <c r="AH1" s="109"/>
      <c r="AI1" s="104" t="str">
        <f>C1</f>
        <v>Colorado Graduation Pathways</v>
      </c>
      <c r="AJ1" s="109"/>
      <c r="AK1" s="109"/>
      <c r="AL1" s="109"/>
      <c r="AM1" s="109"/>
    </row>
    <row r="2" spans="1:44" s="4" customFormat="1" ht="18.75" x14ac:dyDescent="0.3">
      <c r="A2" s="106" t="s">
        <v>1</v>
      </c>
      <c r="B2" s="109"/>
      <c r="C2" s="107">
        <v>84.36</v>
      </c>
      <c r="D2" s="107"/>
      <c r="E2" s="107"/>
      <c r="F2" s="107"/>
      <c r="G2" s="106"/>
      <c r="H2" s="67"/>
      <c r="I2" s="111"/>
      <c r="J2" s="109"/>
      <c r="K2" s="109"/>
      <c r="L2" s="109"/>
      <c r="M2" s="109"/>
      <c r="N2" s="109"/>
      <c r="O2" s="109"/>
      <c r="P2" s="109"/>
      <c r="Q2" s="116" t="str">
        <f>"FY"&amp;C4</f>
        <v>FY2016-17</v>
      </c>
      <c r="R2" s="109"/>
      <c r="S2" s="109"/>
      <c r="T2" s="109"/>
      <c r="U2" s="109"/>
      <c r="V2" s="109"/>
      <c r="W2" s="116" t="str">
        <f>"FY"&amp;C4</f>
        <v>FY2016-17</v>
      </c>
      <c r="X2" s="109"/>
      <c r="Y2" s="109"/>
      <c r="Z2" s="109"/>
      <c r="AA2" s="109"/>
      <c r="AB2" s="109"/>
      <c r="AC2" s="116" t="str">
        <f>"FY"&amp;C4</f>
        <v>FY2016-17</v>
      </c>
      <c r="AD2" s="109"/>
      <c r="AE2" s="109"/>
      <c r="AF2" s="109"/>
      <c r="AG2" s="109"/>
      <c r="AH2" s="109"/>
      <c r="AI2" s="116" t="str">
        <f>"FY"&amp;C4</f>
        <v>FY2016-17</v>
      </c>
      <c r="AJ2" s="109"/>
      <c r="AK2" s="109"/>
      <c r="AL2" s="109"/>
      <c r="AM2" s="109"/>
    </row>
    <row r="3" spans="1:44" s="4" customFormat="1" ht="15.75" x14ac:dyDescent="0.25">
      <c r="A3" s="106" t="s">
        <v>2</v>
      </c>
      <c r="B3" s="109"/>
      <c r="C3" s="107">
        <v>5360</v>
      </c>
      <c r="D3" s="107"/>
      <c r="E3" s="107"/>
      <c r="F3" s="107"/>
      <c r="G3" s="106"/>
      <c r="H3" s="67"/>
      <c r="I3" s="111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</row>
    <row r="4" spans="1:44" s="4" customFormat="1" ht="15.75" x14ac:dyDescent="0.25">
      <c r="A4" s="106" t="s">
        <v>3</v>
      </c>
      <c r="B4" s="109"/>
      <c r="C4" s="107" t="s">
        <v>292</v>
      </c>
      <c r="D4" s="107"/>
      <c r="E4" s="107"/>
      <c r="F4" s="107"/>
      <c r="G4" s="67"/>
      <c r="H4" s="67"/>
      <c r="I4" s="111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</row>
    <row r="5" spans="1:44" s="4" customFormat="1" ht="15.75" x14ac:dyDescent="0.25">
      <c r="A5" s="106" t="s">
        <v>55</v>
      </c>
      <c r="B5" s="109"/>
      <c r="C5" s="107" t="s">
        <v>58</v>
      </c>
      <c r="D5" s="107"/>
      <c r="E5" s="107"/>
      <c r="F5" s="107"/>
      <c r="G5" s="67"/>
      <c r="H5" s="67"/>
      <c r="I5" s="11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</row>
    <row r="6" spans="1:44" s="4" customFormat="1" ht="15.75" x14ac:dyDescent="0.25">
      <c r="A6" s="106" t="s">
        <v>41</v>
      </c>
      <c r="B6" s="109"/>
      <c r="C6" s="106" t="s">
        <v>289</v>
      </c>
      <c r="D6" s="107"/>
      <c r="E6" s="107"/>
      <c r="F6" s="107"/>
      <c r="G6" s="67"/>
      <c r="H6" s="67"/>
      <c r="I6" s="108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</row>
    <row r="7" spans="1:44" s="4" customFormat="1" ht="15.75" x14ac:dyDescent="0.25">
      <c r="A7" s="106" t="s">
        <v>43</v>
      </c>
      <c r="B7" s="109"/>
      <c r="C7" s="107" t="s">
        <v>80</v>
      </c>
      <c r="D7" s="107"/>
      <c r="E7" s="107"/>
      <c r="F7" s="107"/>
      <c r="G7" s="67"/>
      <c r="H7" s="67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</row>
    <row r="8" spans="1:44" s="4" customFormat="1" ht="15.75" x14ac:dyDescent="0.25">
      <c r="A8" s="106" t="s">
        <v>77</v>
      </c>
      <c r="B8" s="109"/>
      <c r="C8" s="107" t="s">
        <v>602</v>
      </c>
      <c r="D8" s="107"/>
      <c r="E8" s="107"/>
      <c r="F8" s="107"/>
      <c r="G8" s="67"/>
      <c r="H8" s="67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</row>
    <row r="9" spans="1:44" s="4" customFormat="1" ht="21" x14ac:dyDescent="0.35">
      <c r="A9" s="103" t="s">
        <v>603</v>
      </c>
      <c r="B9" s="109"/>
      <c r="C9" s="107"/>
      <c r="D9" s="107"/>
      <c r="E9" s="107"/>
      <c r="F9" s="107"/>
      <c r="G9" s="67"/>
      <c r="H9" s="67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</row>
    <row r="10" spans="1:44" s="4" customFormat="1" ht="15.75" thickBot="1" x14ac:dyDescent="0.3">
      <c r="A10" s="63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</row>
    <row r="11" spans="1:44" ht="45.75" thickBot="1" x14ac:dyDescent="0.3">
      <c r="A11" s="53" t="s">
        <v>4</v>
      </c>
      <c r="B11" s="166" t="s">
        <v>5</v>
      </c>
      <c r="C11" s="54" t="s">
        <v>91</v>
      </c>
      <c r="D11" s="226" t="s">
        <v>216</v>
      </c>
      <c r="E11" s="226" t="s">
        <v>380</v>
      </c>
      <c r="F11" s="226" t="s">
        <v>93</v>
      </c>
      <c r="G11" s="228" t="s">
        <v>21</v>
      </c>
      <c r="H11" s="229" t="s">
        <v>22</v>
      </c>
      <c r="I11" s="46" t="s">
        <v>34</v>
      </c>
      <c r="J11" s="45" t="s">
        <v>35</v>
      </c>
      <c r="K11" s="46" t="s">
        <v>36</v>
      </c>
      <c r="L11" s="45" t="s">
        <v>37</v>
      </c>
      <c r="M11" s="45" t="s">
        <v>382</v>
      </c>
      <c r="N11" s="46" t="s">
        <v>383</v>
      </c>
      <c r="O11" s="46" t="s">
        <v>384</v>
      </c>
      <c r="P11" s="45" t="s">
        <v>385</v>
      </c>
      <c r="Q11" s="46" t="s">
        <v>381</v>
      </c>
      <c r="R11" s="45" t="s">
        <v>386</v>
      </c>
      <c r="S11" s="46" t="s">
        <v>387</v>
      </c>
      <c r="T11" s="46" t="s">
        <v>388</v>
      </c>
      <c r="U11" s="45" t="s">
        <v>389</v>
      </c>
      <c r="V11" s="46" t="s">
        <v>390</v>
      </c>
      <c r="W11" s="45" t="s">
        <v>392</v>
      </c>
      <c r="X11" s="46" t="s">
        <v>393</v>
      </c>
      <c r="Y11" s="45" t="s">
        <v>394</v>
      </c>
      <c r="Z11" s="46" t="s">
        <v>395</v>
      </c>
      <c r="AA11" s="46" t="s">
        <v>396</v>
      </c>
      <c r="AB11" s="45" t="s">
        <v>397</v>
      </c>
      <c r="AC11" s="46" t="s">
        <v>398</v>
      </c>
      <c r="AD11" s="45" t="s">
        <v>399</v>
      </c>
      <c r="AE11" s="46" t="s">
        <v>400</v>
      </c>
      <c r="AF11" s="46" t="s">
        <v>401</v>
      </c>
      <c r="AG11" s="45" t="s">
        <v>402</v>
      </c>
      <c r="AH11" s="46" t="s">
        <v>403</v>
      </c>
      <c r="AI11" s="45" t="s">
        <v>404</v>
      </c>
      <c r="AJ11" s="46" t="s">
        <v>405</v>
      </c>
      <c r="AK11" s="45" t="s">
        <v>406</v>
      </c>
      <c r="AL11" s="46" t="s">
        <v>407</v>
      </c>
      <c r="AM11" s="46" t="s">
        <v>408</v>
      </c>
    </row>
    <row r="12" spans="1:44" s="87" customFormat="1" ht="15.75" customHeight="1" thickBot="1" x14ac:dyDescent="0.3">
      <c r="A12" s="93"/>
      <c r="B12" s="77"/>
      <c r="C12" s="223"/>
      <c r="D12" s="227"/>
      <c r="E12" s="232"/>
      <c r="F12" s="232">
        <f t="shared" ref="F12:F29" si="0">SUM(C12:E12)</f>
        <v>0</v>
      </c>
      <c r="G12" s="232">
        <f>SUM(I12:AM12)</f>
        <v>0</v>
      </c>
      <c r="H12" s="232">
        <f t="shared" ref="H12:H28" si="1">F12-G12</f>
        <v>0</v>
      </c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44" s="87" customFormat="1" ht="15.75" customHeight="1" thickBot="1" x14ac:dyDescent="0.3">
      <c r="A13" s="95"/>
      <c r="B13" s="77"/>
      <c r="C13" s="223"/>
      <c r="D13" s="227"/>
      <c r="E13" s="232"/>
      <c r="F13" s="232">
        <f t="shared" si="0"/>
        <v>0</v>
      </c>
      <c r="G13" s="232">
        <f t="shared" ref="G13:G29" si="2">SUM(I13:AM13)</f>
        <v>0</v>
      </c>
      <c r="H13" s="232">
        <f t="shared" si="1"/>
        <v>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</row>
    <row r="14" spans="1:44" s="87" customFormat="1" ht="15.75" customHeight="1" thickBot="1" x14ac:dyDescent="0.3">
      <c r="A14" s="94"/>
      <c r="B14" s="77"/>
      <c r="C14" s="223"/>
      <c r="D14" s="227"/>
      <c r="E14" s="232"/>
      <c r="F14" s="232">
        <f t="shared" si="0"/>
        <v>0</v>
      </c>
      <c r="G14" s="232">
        <f t="shared" si="2"/>
        <v>0</v>
      </c>
      <c r="H14" s="232">
        <f t="shared" si="1"/>
        <v>0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</row>
    <row r="15" spans="1:44" s="87" customFormat="1" ht="15.75" customHeight="1" thickBot="1" x14ac:dyDescent="0.3">
      <c r="A15" s="94"/>
      <c r="B15" s="77"/>
      <c r="C15" s="223"/>
      <c r="D15" s="227"/>
      <c r="E15" s="232"/>
      <c r="F15" s="232">
        <f t="shared" si="0"/>
        <v>0</v>
      </c>
      <c r="G15" s="232">
        <f t="shared" si="2"/>
        <v>0</v>
      </c>
      <c r="H15" s="232">
        <f t="shared" si="1"/>
        <v>0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</row>
    <row r="16" spans="1:44" s="87" customFormat="1" ht="15.75" customHeight="1" thickBot="1" x14ac:dyDescent="0.3">
      <c r="A16" s="93"/>
      <c r="B16" s="77"/>
      <c r="C16" s="223"/>
      <c r="D16" s="227"/>
      <c r="E16" s="232"/>
      <c r="F16" s="232">
        <f t="shared" si="0"/>
        <v>0</v>
      </c>
      <c r="G16" s="232">
        <f t="shared" si="2"/>
        <v>0</v>
      </c>
      <c r="H16" s="232">
        <f t="shared" si="1"/>
        <v>0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4" s="87" customFormat="1" ht="15.75" customHeight="1" thickBot="1" x14ac:dyDescent="0.3">
      <c r="A17" s="93"/>
      <c r="B17" s="77"/>
      <c r="C17" s="223"/>
      <c r="D17" s="227"/>
      <c r="E17" s="232"/>
      <c r="F17" s="232">
        <f t="shared" si="0"/>
        <v>0</v>
      </c>
      <c r="G17" s="232">
        <f t="shared" si="2"/>
        <v>0</v>
      </c>
      <c r="H17" s="232">
        <f t="shared" si="1"/>
        <v>0</v>
      </c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4" s="87" customFormat="1" ht="15.75" customHeight="1" thickBot="1" x14ac:dyDescent="0.3">
      <c r="A18" s="255"/>
      <c r="B18" s="257"/>
      <c r="C18" s="223"/>
      <c r="D18" s="227"/>
      <c r="E18" s="232"/>
      <c r="F18" s="232">
        <f t="shared" si="0"/>
        <v>0</v>
      </c>
      <c r="G18" s="232">
        <f t="shared" si="2"/>
        <v>0</v>
      </c>
      <c r="H18" s="232">
        <f t="shared" si="1"/>
        <v>0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</row>
    <row r="19" spans="1:44" s="87" customFormat="1" ht="15.75" thickBot="1" x14ac:dyDescent="0.3">
      <c r="A19" s="94"/>
      <c r="B19" s="77"/>
      <c r="C19" s="223"/>
      <c r="D19" s="227"/>
      <c r="E19" s="232"/>
      <c r="F19" s="232">
        <f t="shared" si="0"/>
        <v>0</v>
      </c>
      <c r="G19" s="232">
        <f t="shared" si="2"/>
        <v>0</v>
      </c>
      <c r="H19" s="232">
        <f t="shared" si="1"/>
        <v>0</v>
      </c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1:44" s="87" customFormat="1" ht="15.75" thickBot="1" x14ac:dyDescent="0.3">
      <c r="A20" s="94"/>
      <c r="B20" s="77"/>
      <c r="C20" s="223"/>
      <c r="D20" s="227"/>
      <c r="E20" s="232"/>
      <c r="F20" s="232">
        <f t="shared" si="0"/>
        <v>0</v>
      </c>
      <c r="G20" s="232">
        <f t="shared" si="2"/>
        <v>0</v>
      </c>
      <c r="H20" s="232">
        <f t="shared" si="1"/>
        <v>0</v>
      </c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</row>
    <row r="21" spans="1:44" s="87" customFormat="1" ht="15.75" thickBot="1" x14ac:dyDescent="0.3">
      <c r="A21" s="94"/>
      <c r="B21" s="77"/>
      <c r="C21" s="223"/>
      <c r="D21" s="227"/>
      <c r="E21" s="232"/>
      <c r="F21" s="232">
        <f t="shared" si="0"/>
        <v>0</v>
      </c>
      <c r="G21" s="232">
        <f t="shared" si="2"/>
        <v>0</v>
      </c>
      <c r="H21" s="232">
        <f t="shared" si="1"/>
        <v>0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44" s="87" customFormat="1" ht="15.75" thickBot="1" x14ac:dyDescent="0.3">
      <c r="A22" s="93"/>
      <c r="B22" s="77"/>
      <c r="C22" s="223"/>
      <c r="D22" s="227"/>
      <c r="E22" s="232"/>
      <c r="F22" s="232">
        <f t="shared" si="0"/>
        <v>0</v>
      </c>
      <c r="G22" s="232">
        <f t="shared" si="2"/>
        <v>0</v>
      </c>
      <c r="H22" s="232">
        <f t="shared" si="1"/>
        <v>0</v>
      </c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4" s="87" customFormat="1" ht="15.75" thickBot="1" x14ac:dyDescent="0.3">
      <c r="A23" s="93"/>
      <c r="B23" s="77"/>
      <c r="C23" s="223"/>
      <c r="D23" s="227"/>
      <c r="E23" s="232"/>
      <c r="F23" s="232">
        <f t="shared" si="0"/>
        <v>0</v>
      </c>
      <c r="G23" s="232">
        <f t="shared" si="2"/>
        <v>0</v>
      </c>
      <c r="H23" s="232">
        <f t="shared" si="1"/>
        <v>0</v>
      </c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44" s="87" customFormat="1" ht="15.75" thickBot="1" x14ac:dyDescent="0.3">
      <c r="A24" s="93"/>
      <c r="B24" s="77"/>
      <c r="C24" s="223"/>
      <c r="D24" s="227"/>
      <c r="E24" s="232"/>
      <c r="F24" s="232">
        <f t="shared" si="0"/>
        <v>0</v>
      </c>
      <c r="G24" s="232">
        <f t="shared" si="2"/>
        <v>0</v>
      </c>
      <c r="H24" s="232">
        <f t="shared" si="1"/>
        <v>0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  <row r="25" spans="1:44" s="87" customFormat="1" ht="15.75" thickBot="1" x14ac:dyDescent="0.3">
      <c r="A25" s="93"/>
      <c r="B25" s="77"/>
      <c r="C25" s="223"/>
      <c r="D25" s="227"/>
      <c r="E25" s="232"/>
      <c r="F25" s="232">
        <f t="shared" si="0"/>
        <v>0</v>
      </c>
      <c r="G25" s="232">
        <f t="shared" si="2"/>
        <v>0</v>
      </c>
      <c r="H25" s="232">
        <f t="shared" si="1"/>
        <v>0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</row>
    <row r="26" spans="1:44" s="87" customFormat="1" ht="15.75" thickBot="1" x14ac:dyDescent="0.3">
      <c r="A26" s="93"/>
      <c r="B26" s="77"/>
      <c r="C26" s="223"/>
      <c r="D26" s="227"/>
      <c r="E26" s="232"/>
      <c r="F26" s="232">
        <f t="shared" si="0"/>
        <v>0</v>
      </c>
      <c r="G26" s="232">
        <f t="shared" si="2"/>
        <v>0</v>
      </c>
      <c r="H26" s="232">
        <f t="shared" si="1"/>
        <v>0</v>
      </c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1:44" s="87" customFormat="1" ht="15.75" thickBot="1" x14ac:dyDescent="0.3">
      <c r="A27" s="93"/>
      <c r="B27" s="77"/>
      <c r="C27" s="223"/>
      <c r="D27" s="227"/>
      <c r="E27" s="232"/>
      <c r="F27" s="232">
        <f t="shared" si="0"/>
        <v>0</v>
      </c>
      <c r="G27" s="232">
        <f t="shared" si="2"/>
        <v>0</v>
      </c>
      <c r="H27" s="232">
        <f t="shared" si="1"/>
        <v>0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44" s="87" customFormat="1" ht="15.75" thickBot="1" x14ac:dyDescent="0.3">
      <c r="A28" s="256"/>
      <c r="B28" s="258"/>
      <c r="C28" s="224"/>
      <c r="D28" s="227"/>
      <c r="E28" s="232"/>
      <c r="F28" s="232">
        <f t="shared" si="0"/>
        <v>0</v>
      </c>
      <c r="G28" s="232">
        <f t="shared" si="2"/>
        <v>0</v>
      </c>
      <c r="H28" s="232">
        <f t="shared" si="1"/>
        <v>0</v>
      </c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44" s="87" customFormat="1" ht="15.75" thickBot="1" x14ac:dyDescent="0.3">
      <c r="A29" s="256"/>
      <c r="B29" s="258"/>
      <c r="C29" s="224"/>
      <c r="D29" s="227"/>
      <c r="E29" s="232"/>
      <c r="F29" s="232">
        <f t="shared" si="0"/>
        <v>0</v>
      </c>
      <c r="G29" s="232">
        <f t="shared" si="2"/>
        <v>0</v>
      </c>
      <c r="H29" s="232">
        <f>F29-G29</f>
        <v>0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 s="87" customFormat="1" ht="15.75" thickBot="1" x14ac:dyDescent="0.3">
      <c r="A30" s="89"/>
      <c r="B30" s="90"/>
      <c r="C30" s="224"/>
      <c r="D30" s="227"/>
      <c r="E30" s="232"/>
      <c r="F30" s="232"/>
      <c r="G30" s="232"/>
      <c r="H30" s="232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</row>
    <row r="31" spans="1:44" s="58" customFormat="1" ht="15.75" thickBot="1" x14ac:dyDescent="0.3">
      <c r="A31" s="91" t="s">
        <v>290</v>
      </c>
      <c r="B31" s="90"/>
      <c r="C31" s="225">
        <f t="shared" ref="C31:AA31" si="3">SUM(C12:C30)</f>
        <v>0</v>
      </c>
      <c r="D31" s="225">
        <f t="shared" si="3"/>
        <v>0</v>
      </c>
      <c r="E31" s="230">
        <f t="shared" si="3"/>
        <v>0</v>
      </c>
      <c r="F31" s="231">
        <f t="shared" si="3"/>
        <v>0</v>
      </c>
      <c r="G31" s="231">
        <f t="shared" si="3"/>
        <v>0</v>
      </c>
      <c r="H31" s="231">
        <f t="shared" si="3"/>
        <v>0</v>
      </c>
      <c r="I31" s="120">
        <f t="shared" si="3"/>
        <v>0</v>
      </c>
      <c r="J31" s="120">
        <f t="shared" si="3"/>
        <v>0</v>
      </c>
      <c r="K31" s="120">
        <f t="shared" si="3"/>
        <v>0</v>
      </c>
      <c r="L31" s="120">
        <f t="shared" si="3"/>
        <v>0</v>
      </c>
      <c r="M31" s="231">
        <f>SUM(M12:M30)</f>
        <v>0</v>
      </c>
      <c r="N31" s="231">
        <f>SUM(N12:N30)</f>
        <v>0</v>
      </c>
      <c r="O31" s="231">
        <f>SUM(O12:O30)</f>
        <v>0</v>
      </c>
      <c r="P31" s="231">
        <f t="shared" si="3"/>
        <v>0</v>
      </c>
      <c r="Q31" s="231">
        <f t="shared" si="3"/>
        <v>0</v>
      </c>
      <c r="R31" s="231">
        <f t="shared" si="3"/>
        <v>0</v>
      </c>
      <c r="S31" s="231">
        <f t="shared" si="3"/>
        <v>0</v>
      </c>
      <c r="T31" s="231">
        <f t="shared" si="3"/>
        <v>0</v>
      </c>
      <c r="U31" s="231">
        <f t="shared" si="3"/>
        <v>0</v>
      </c>
      <c r="V31" s="231">
        <f t="shared" si="3"/>
        <v>0</v>
      </c>
      <c r="W31" s="231">
        <f t="shared" si="3"/>
        <v>0</v>
      </c>
      <c r="X31" s="231">
        <f t="shared" si="3"/>
        <v>0</v>
      </c>
      <c r="Y31" s="231">
        <f t="shared" si="3"/>
        <v>0</v>
      </c>
      <c r="Z31" s="231">
        <f t="shared" si="3"/>
        <v>0</v>
      </c>
      <c r="AA31" s="231">
        <f t="shared" si="3"/>
        <v>0</v>
      </c>
      <c r="AB31" s="231">
        <f t="shared" ref="AB31:AM31" si="4">SUM(AB12:AB30)</f>
        <v>0</v>
      </c>
      <c r="AC31" s="231">
        <f t="shared" si="4"/>
        <v>0</v>
      </c>
      <c r="AD31" s="231">
        <f t="shared" si="4"/>
        <v>0</v>
      </c>
      <c r="AE31" s="231">
        <f t="shared" si="4"/>
        <v>0</v>
      </c>
      <c r="AF31" s="231">
        <f t="shared" si="4"/>
        <v>0</v>
      </c>
      <c r="AG31" s="231">
        <f t="shared" si="4"/>
        <v>0</v>
      </c>
      <c r="AH31" s="231">
        <f t="shared" si="4"/>
        <v>0</v>
      </c>
      <c r="AI31" s="231">
        <f t="shared" si="4"/>
        <v>0</v>
      </c>
      <c r="AJ31" s="231">
        <f t="shared" si="4"/>
        <v>0</v>
      </c>
      <c r="AK31" s="231">
        <f t="shared" si="4"/>
        <v>0</v>
      </c>
      <c r="AL31" s="231">
        <f t="shared" si="4"/>
        <v>0</v>
      </c>
      <c r="AM31" s="231">
        <f t="shared" si="4"/>
        <v>0</v>
      </c>
    </row>
    <row r="32" spans="1:44" s="62" customFormat="1" x14ac:dyDescent="0.25">
      <c r="C32" s="61"/>
      <c r="D32" s="61"/>
      <c r="E32" s="61"/>
      <c r="F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3:39" s="62" customFormat="1" x14ac:dyDescent="0.25">
      <c r="C33" s="61"/>
      <c r="D33" s="61"/>
      <c r="E33" s="61"/>
      <c r="F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</row>
    <row r="34" spans="3:39" s="62" customFormat="1" x14ac:dyDescent="0.25"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</row>
    <row r="35" spans="3:39" s="62" customFormat="1" x14ac:dyDescent="0.25"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</row>
    <row r="36" spans="3:39" s="62" customFormat="1" x14ac:dyDescent="0.25"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3:39" s="62" customFormat="1" x14ac:dyDescent="0.25"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3:39" s="62" customFormat="1" x14ac:dyDescent="0.25"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3:39" s="62" customFormat="1" x14ac:dyDescent="0.25"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</row>
    <row r="40" spans="3:39" x14ac:dyDescent="0.25"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</row>
    <row r="41" spans="3:39" x14ac:dyDescent="0.25"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</row>
    <row r="42" spans="3:39" x14ac:dyDescent="0.25"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</row>
    <row r="43" spans="3:39" x14ac:dyDescent="0.25"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</row>
    <row r="44" spans="3:39" x14ac:dyDescent="0.25"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</row>
    <row r="45" spans="3:39" x14ac:dyDescent="0.25"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</row>
    <row r="46" spans="3:39" x14ac:dyDescent="0.25"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</row>
    <row r="48" spans="3:39" x14ac:dyDescent="0.25"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</row>
  </sheetData>
  <sheetProtection algorithmName="SHA-512" hashValue="74/gV1o9lJcgmrD/fU9W/OW0xJq6i0+m8VRnr5/46BqQqZaqJahWDazsJ2D40fZW4RW0AuVfOIrBjft60Hr4tw==" saltValue="v727zZegawKFy1xvQjY8vQ==" spinCount="100000" sheet="1" objects="1" scenarios="1"/>
  <sortState ref="A12:AO28">
    <sortCondition ref="A12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FFCC"/>
  </sheetPr>
  <dimension ref="A1:AF69"/>
  <sheetViews>
    <sheetView workbookViewId="0">
      <pane xSplit="5" ySplit="11" topLeftCell="F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13.5703125" style="4" customWidth="1"/>
    <col min="4" max="4" width="11.42578125" style="4" customWidth="1"/>
    <col min="5" max="5" width="40.140625" style="4" customWidth="1"/>
    <col min="6" max="20" width="15.7109375" style="4" customWidth="1"/>
    <col min="21" max="32" width="15.7109375" style="236" customWidth="1"/>
    <col min="33" max="16384" width="9.140625" style="4"/>
  </cols>
  <sheetData>
    <row r="1" spans="1:32" ht="21" x14ac:dyDescent="0.35">
      <c r="A1" s="33" t="s">
        <v>0</v>
      </c>
      <c r="B1" s="41"/>
      <c r="C1" s="34" t="s">
        <v>53</v>
      </c>
      <c r="D1" s="33"/>
      <c r="E1" s="35"/>
      <c r="F1" s="42"/>
      <c r="G1" s="41"/>
      <c r="H1" s="104" t="str">
        <f>C1</f>
        <v>McKinney-Vento Homeless</v>
      </c>
      <c r="I1" s="41"/>
      <c r="J1" s="34"/>
      <c r="K1" s="41"/>
      <c r="L1" s="41"/>
      <c r="M1" s="41"/>
      <c r="N1" s="104" t="str">
        <f>C1</f>
        <v>McKinney-Vento Homeless</v>
      </c>
      <c r="O1" s="41"/>
      <c r="P1" s="41"/>
      <c r="Q1" s="41"/>
      <c r="R1" s="41"/>
      <c r="S1" s="41"/>
      <c r="T1" s="104" t="str">
        <f>C1</f>
        <v>McKinney-Vento Homeless</v>
      </c>
      <c r="U1" s="109"/>
      <c r="V1" s="104"/>
      <c r="W1" s="109"/>
      <c r="X1" s="109"/>
      <c r="Y1" s="109"/>
      <c r="Z1" s="109"/>
      <c r="AA1" s="109"/>
      <c r="AB1" s="104" t="str">
        <f>C1</f>
        <v>McKinney-Vento Homeless</v>
      </c>
      <c r="AC1" s="109"/>
      <c r="AD1" s="109"/>
      <c r="AE1" s="109"/>
      <c r="AF1" s="109"/>
    </row>
    <row r="2" spans="1:32" ht="18.75" x14ac:dyDescent="0.3">
      <c r="A2" s="36" t="s">
        <v>1</v>
      </c>
      <c r="B2" s="41"/>
      <c r="C2" s="37">
        <v>84.195999999999998</v>
      </c>
      <c r="D2" s="36"/>
      <c r="E2" s="38"/>
      <c r="F2" s="42"/>
      <c r="G2" s="41"/>
      <c r="H2" s="107" t="str">
        <f>"FY"&amp;C4</f>
        <v>FY2017-18</v>
      </c>
      <c r="I2" s="41"/>
      <c r="J2" s="56"/>
      <c r="K2" s="41"/>
      <c r="L2" s="41"/>
      <c r="M2" s="41"/>
      <c r="N2" s="107" t="str">
        <f>"FY"&amp;C4</f>
        <v>FY2017-18</v>
      </c>
      <c r="O2" s="41"/>
      <c r="P2" s="41"/>
      <c r="Q2" s="41"/>
      <c r="R2" s="41"/>
      <c r="S2" s="41"/>
      <c r="T2" s="107" t="str">
        <f>"FY"&amp;C4</f>
        <v>FY2017-18</v>
      </c>
      <c r="U2" s="109"/>
      <c r="V2" s="116"/>
      <c r="W2" s="109"/>
      <c r="X2" s="109"/>
      <c r="Y2" s="109"/>
      <c r="Z2" s="109"/>
      <c r="AA2" s="109"/>
      <c r="AB2" s="107" t="str">
        <f>"FY"&amp;C4</f>
        <v>FY2017-18</v>
      </c>
      <c r="AC2" s="109"/>
      <c r="AD2" s="109"/>
      <c r="AE2" s="109"/>
      <c r="AF2" s="109"/>
    </row>
    <row r="3" spans="1:32" ht="15.75" x14ac:dyDescent="0.25">
      <c r="A3" s="36" t="s">
        <v>2</v>
      </c>
      <c r="B3" s="41"/>
      <c r="C3" s="37">
        <v>5196</v>
      </c>
      <c r="D3" s="36"/>
      <c r="E3" s="38"/>
      <c r="F3" s="42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.75" x14ac:dyDescent="0.25">
      <c r="A4" s="36" t="s">
        <v>3</v>
      </c>
      <c r="B4" s="41"/>
      <c r="C4" s="107" t="s">
        <v>797</v>
      </c>
      <c r="D4" s="38"/>
      <c r="E4" s="38"/>
      <c r="F4" s="4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x14ac:dyDescent="0.25">
      <c r="A5" s="36" t="s">
        <v>55</v>
      </c>
      <c r="B5" s="41"/>
      <c r="C5" s="72" t="s">
        <v>58</v>
      </c>
      <c r="D5" s="38"/>
      <c r="E5" s="38"/>
      <c r="F5" s="42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x14ac:dyDescent="0.25">
      <c r="A6" s="36" t="s">
        <v>41</v>
      </c>
      <c r="B6" s="41"/>
      <c r="C6" s="106" t="s">
        <v>771</v>
      </c>
      <c r="D6" s="38"/>
      <c r="E6" s="38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x14ac:dyDescent="0.25">
      <c r="A7" s="36" t="s">
        <v>43</v>
      </c>
      <c r="B7" s="41"/>
      <c r="C7" s="37" t="s">
        <v>80</v>
      </c>
      <c r="D7" s="38"/>
      <c r="E7" s="38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15.75" x14ac:dyDescent="0.25">
      <c r="A8" s="74" t="s">
        <v>77</v>
      </c>
      <c r="B8" s="69"/>
      <c r="C8" s="72" t="s">
        <v>604</v>
      </c>
      <c r="D8" s="67"/>
      <c r="E8" s="67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s="26" customFormat="1" ht="21" x14ac:dyDescent="0.35">
      <c r="A9" s="103" t="s">
        <v>831</v>
      </c>
      <c r="B9" s="35"/>
      <c r="C9" s="34"/>
      <c r="D9" s="35"/>
      <c r="E9" s="35"/>
      <c r="F9" s="60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15.75" thickBot="1" x14ac:dyDescent="0.3">
      <c r="A10" s="63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30.75" thickBot="1" x14ac:dyDescent="0.3">
      <c r="A11" s="53" t="s">
        <v>4</v>
      </c>
      <c r="B11" s="54" t="s">
        <v>5</v>
      </c>
      <c r="C11" s="54" t="s">
        <v>20</v>
      </c>
      <c r="D11" s="54" t="s">
        <v>21</v>
      </c>
      <c r="E11" s="78" t="s">
        <v>22</v>
      </c>
      <c r="F11" s="110" t="s">
        <v>394</v>
      </c>
      <c r="G11" s="112" t="s">
        <v>395</v>
      </c>
      <c r="H11" s="110" t="s">
        <v>396</v>
      </c>
      <c r="I11" s="112" t="s">
        <v>397</v>
      </c>
      <c r="J11" s="110" t="s">
        <v>398</v>
      </c>
      <c r="K11" s="112" t="s">
        <v>399</v>
      </c>
      <c r="L11" s="112" t="s">
        <v>400</v>
      </c>
      <c r="M11" s="112" t="s">
        <v>401</v>
      </c>
      <c r="N11" s="112" t="s">
        <v>402</v>
      </c>
      <c r="O11" s="112" t="s">
        <v>403</v>
      </c>
      <c r="P11" s="112" t="s">
        <v>404</v>
      </c>
      <c r="Q11" s="112" t="s">
        <v>405</v>
      </c>
      <c r="R11" s="110" t="s">
        <v>406</v>
      </c>
      <c r="S11" s="112" t="s">
        <v>407</v>
      </c>
      <c r="T11" s="112" t="s">
        <v>408</v>
      </c>
      <c r="U11" s="112" t="s">
        <v>799</v>
      </c>
      <c r="V11" s="110" t="s">
        <v>800</v>
      </c>
      <c r="W11" s="112" t="s">
        <v>810</v>
      </c>
      <c r="X11" s="112" t="s">
        <v>801</v>
      </c>
      <c r="Y11" s="112" t="s">
        <v>802</v>
      </c>
      <c r="Z11" s="112" t="s">
        <v>803</v>
      </c>
      <c r="AA11" s="112" t="s">
        <v>804</v>
      </c>
      <c r="AB11" s="112" t="s">
        <v>805</v>
      </c>
      <c r="AC11" s="112" t="s">
        <v>806</v>
      </c>
      <c r="AD11" s="110" t="s">
        <v>807</v>
      </c>
      <c r="AE11" s="112" t="s">
        <v>808</v>
      </c>
      <c r="AF11" s="112" t="s">
        <v>809</v>
      </c>
    </row>
    <row r="12" spans="1:32" ht="15.75" thickBot="1" x14ac:dyDescent="0.3">
      <c r="A12" s="155" t="s">
        <v>48</v>
      </c>
      <c r="B12" s="153" t="s">
        <v>496</v>
      </c>
      <c r="C12" s="264">
        <v>0</v>
      </c>
      <c r="D12" s="265">
        <f>SUM(F12:AF12)</f>
        <v>0</v>
      </c>
      <c r="E12" s="265">
        <f t="shared" ref="E12:E27" si="0">C12-D12</f>
        <v>0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</row>
    <row r="13" spans="1:32" ht="15.75" thickBot="1" x14ac:dyDescent="0.3">
      <c r="A13" s="156" t="s">
        <v>6</v>
      </c>
      <c r="B13" s="157" t="s">
        <v>497</v>
      </c>
      <c r="C13" s="266">
        <v>0</v>
      </c>
      <c r="D13" s="265">
        <f t="shared" ref="D13:D27" si="1">SUM(F13:AF13)</f>
        <v>0</v>
      </c>
      <c r="E13" s="265">
        <f t="shared" si="0"/>
        <v>0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</row>
    <row r="14" spans="1:32" ht="15.75" thickBot="1" x14ac:dyDescent="0.3">
      <c r="A14" s="156" t="s">
        <v>297</v>
      </c>
      <c r="B14" s="157" t="s">
        <v>498</v>
      </c>
      <c r="C14" s="266">
        <v>0</v>
      </c>
      <c r="D14" s="265">
        <f t="shared" si="1"/>
        <v>0</v>
      </c>
      <c r="E14" s="265">
        <f t="shared" si="0"/>
        <v>0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</row>
    <row r="15" spans="1:32" ht="15.75" thickBot="1" x14ac:dyDescent="0.3">
      <c r="A15" s="156" t="s">
        <v>298</v>
      </c>
      <c r="B15" s="157" t="s">
        <v>307</v>
      </c>
      <c r="C15" s="266">
        <v>0</v>
      </c>
      <c r="D15" s="265">
        <f t="shared" si="1"/>
        <v>0</v>
      </c>
      <c r="E15" s="265">
        <f t="shared" si="0"/>
        <v>0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</row>
    <row r="16" spans="1:32" ht="15.75" thickBot="1" x14ac:dyDescent="0.3">
      <c r="A16" s="156" t="s">
        <v>8</v>
      </c>
      <c r="B16" s="157" t="s">
        <v>499</v>
      </c>
      <c r="C16" s="266">
        <v>0</v>
      </c>
      <c r="D16" s="265">
        <f t="shared" si="1"/>
        <v>0</v>
      </c>
      <c r="E16" s="265">
        <f t="shared" si="0"/>
        <v>0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</row>
    <row r="17" spans="1:32" ht="15.75" thickBot="1" x14ac:dyDescent="0.3">
      <c r="A17" s="213" t="s">
        <v>301</v>
      </c>
      <c r="B17" s="157" t="s">
        <v>59</v>
      </c>
      <c r="C17" s="266">
        <v>0</v>
      </c>
      <c r="D17" s="265">
        <f t="shared" si="1"/>
        <v>0</v>
      </c>
      <c r="E17" s="265">
        <f t="shared" si="0"/>
        <v>0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</row>
    <row r="18" spans="1:32" ht="15.75" thickBot="1" x14ac:dyDescent="0.3">
      <c r="A18" s="156" t="s">
        <v>500</v>
      </c>
      <c r="B18" s="157" t="s">
        <v>501</v>
      </c>
      <c r="C18" s="266">
        <v>0</v>
      </c>
      <c r="D18" s="265">
        <f t="shared" si="1"/>
        <v>0</v>
      </c>
      <c r="E18" s="265">
        <f t="shared" si="0"/>
        <v>0</v>
      </c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</row>
    <row r="19" spans="1:32" ht="15.75" thickBot="1" x14ac:dyDescent="0.3">
      <c r="A19" s="156" t="s">
        <v>70</v>
      </c>
      <c r="B19" s="157" t="s">
        <v>502</v>
      </c>
      <c r="C19" s="266">
        <v>0</v>
      </c>
      <c r="D19" s="265">
        <f t="shared" si="1"/>
        <v>0</v>
      </c>
      <c r="E19" s="265">
        <f t="shared" si="0"/>
        <v>0</v>
      </c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</row>
    <row r="20" spans="1:32" ht="15.75" thickBot="1" x14ac:dyDescent="0.3">
      <c r="A20" s="156" t="s">
        <v>304</v>
      </c>
      <c r="B20" s="157" t="s">
        <v>313</v>
      </c>
      <c r="C20" s="266">
        <v>0</v>
      </c>
      <c r="D20" s="265">
        <f t="shared" si="1"/>
        <v>0</v>
      </c>
      <c r="E20" s="265">
        <f t="shared" si="0"/>
        <v>0</v>
      </c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</row>
    <row r="21" spans="1:32" ht="15.75" thickBot="1" x14ac:dyDescent="0.3">
      <c r="A21" s="156" t="s">
        <v>136</v>
      </c>
      <c r="B21" s="157" t="s">
        <v>503</v>
      </c>
      <c r="C21" s="266">
        <v>0</v>
      </c>
      <c r="D21" s="265">
        <f t="shared" si="1"/>
        <v>0</v>
      </c>
      <c r="E21" s="265">
        <f t="shared" si="0"/>
        <v>0</v>
      </c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</row>
    <row r="22" spans="1:32" ht="15.75" thickBot="1" x14ac:dyDescent="0.3">
      <c r="A22" s="156" t="s">
        <v>504</v>
      </c>
      <c r="B22" s="157" t="s">
        <v>505</v>
      </c>
      <c r="C22" s="266">
        <v>0</v>
      </c>
      <c r="D22" s="265">
        <f t="shared" si="1"/>
        <v>0</v>
      </c>
      <c r="E22" s="265">
        <f t="shared" si="0"/>
        <v>0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</row>
    <row r="23" spans="1:32" ht="15.75" thickBot="1" x14ac:dyDescent="0.3">
      <c r="A23" s="156" t="s">
        <v>98</v>
      </c>
      <c r="B23" s="157" t="s">
        <v>506</v>
      </c>
      <c r="C23" s="266">
        <v>0</v>
      </c>
      <c r="D23" s="265">
        <f t="shared" si="1"/>
        <v>0</v>
      </c>
      <c r="E23" s="265">
        <f t="shared" si="0"/>
        <v>0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</row>
    <row r="24" spans="1:32" ht="15.75" thickBot="1" x14ac:dyDescent="0.3">
      <c r="A24" s="156" t="s">
        <v>104</v>
      </c>
      <c r="B24" s="157" t="s">
        <v>507</v>
      </c>
      <c r="C24" s="266">
        <v>0</v>
      </c>
      <c r="D24" s="265">
        <f t="shared" si="1"/>
        <v>0</v>
      </c>
      <c r="E24" s="265">
        <f t="shared" si="0"/>
        <v>0</v>
      </c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.75" thickBot="1" x14ac:dyDescent="0.3">
      <c r="A25" s="158" t="s">
        <v>62</v>
      </c>
      <c r="B25" s="159" t="s">
        <v>508</v>
      </c>
      <c r="C25" s="267">
        <v>0</v>
      </c>
      <c r="D25" s="265">
        <f t="shared" si="1"/>
        <v>0</v>
      </c>
      <c r="E25" s="265">
        <f t="shared" si="0"/>
        <v>0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</row>
    <row r="26" spans="1:32" ht="15.75" thickBot="1" x14ac:dyDescent="0.3">
      <c r="A26" s="158" t="s">
        <v>102</v>
      </c>
      <c r="B26" s="159" t="s">
        <v>509</v>
      </c>
      <c r="C26" s="267">
        <v>0</v>
      </c>
      <c r="D26" s="265">
        <f t="shared" si="1"/>
        <v>0</v>
      </c>
      <c r="E26" s="265">
        <f>C26-D26</f>
        <v>0</v>
      </c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</row>
    <row r="27" spans="1:32" ht="15.75" thickBot="1" x14ac:dyDescent="0.3">
      <c r="A27" s="211" t="s">
        <v>510</v>
      </c>
      <c r="B27" s="212" t="s">
        <v>511</v>
      </c>
      <c r="C27" s="267">
        <v>0</v>
      </c>
      <c r="D27" s="265">
        <f t="shared" si="1"/>
        <v>0</v>
      </c>
      <c r="E27" s="265">
        <f t="shared" si="0"/>
        <v>0</v>
      </c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</row>
    <row r="28" spans="1:32" ht="15.75" thickBot="1" x14ac:dyDescent="0.3">
      <c r="A28" s="158"/>
      <c r="B28" s="159"/>
      <c r="C28" s="267"/>
      <c r="D28" s="265"/>
      <c r="E28" s="265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s="59" customFormat="1" ht="15.75" thickBot="1" x14ac:dyDescent="0.3">
      <c r="A29" s="81" t="s">
        <v>290</v>
      </c>
      <c r="B29" s="76"/>
      <c r="C29" s="268">
        <f>SUM(C12:C28)</f>
        <v>0</v>
      </c>
      <c r="D29" s="268">
        <f>SUM(D12:D28)</f>
        <v>0</v>
      </c>
      <c r="E29" s="268">
        <f>SUM(E12:E28)</f>
        <v>0</v>
      </c>
      <c r="F29" s="268">
        <f>SUM(F12:F28)</f>
        <v>0</v>
      </c>
      <c r="G29" s="268">
        <f t="shared" ref="G29:T29" si="2">SUM(G12:G28)</f>
        <v>0</v>
      </c>
      <c r="H29" s="268">
        <f t="shared" si="2"/>
        <v>0</v>
      </c>
      <c r="I29" s="268">
        <f t="shared" si="2"/>
        <v>0</v>
      </c>
      <c r="J29" s="268">
        <f t="shared" si="2"/>
        <v>0</v>
      </c>
      <c r="K29" s="268">
        <f t="shared" si="2"/>
        <v>0</v>
      </c>
      <c r="L29" s="268">
        <f t="shared" si="2"/>
        <v>0</v>
      </c>
      <c r="M29" s="268">
        <f t="shared" si="2"/>
        <v>0</v>
      </c>
      <c r="N29" s="268">
        <f t="shared" si="2"/>
        <v>0</v>
      </c>
      <c r="O29" s="268">
        <f t="shared" si="2"/>
        <v>0</v>
      </c>
      <c r="P29" s="268">
        <f t="shared" si="2"/>
        <v>0</v>
      </c>
      <c r="Q29" s="268">
        <f t="shared" si="2"/>
        <v>0</v>
      </c>
      <c r="R29" s="268">
        <f t="shared" si="2"/>
        <v>0</v>
      </c>
      <c r="S29" s="268">
        <f t="shared" si="2"/>
        <v>0</v>
      </c>
      <c r="T29" s="268">
        <f t="shared" si="2"/>
        <v>0</v>
      </c>
      <c r="U29" s="268">
        <f t="shared" ref="U29:AF29" si="3">SUM(U12:U28)</f>
        <v>0</v>
      </c>
      <c r="V29" s="268">
        <f t="shared" si="3"/>
        <v>0</v>
      </c>
      <c r="W29" s="268">
        <f t="shared" si="3"/>
        <v>0</v>
      </c>
      <c r="X29" s="268">
        <f t="shared" si="3"/>
        <v>0</v>
      </c>
      <c r="Y29" s="268">
        <f t="shared" si="3"/>
        <v>0</v>
      </c>
      <c r="Z29" s="268">
        <f t="shared" si="3"/>
        <v>0</v>
      </c>
      <c r="AA29" s="268">
        <f t="shared" si="3"/>
        <v>0</v>
      </c>
      <c r="AB29" s="268">
        <f t="shared" si="3"/>
        <v>0</v>
      </c>
      <c r="AC29" s="268">
        <f t="shared" si="3"/>
        <v>0</v>
      </c>
      <c r="AD29" s="268">
        <f t="shared" si="3"/>
        <v>0</v>
      </c>
      <c r="AE29" s="268">
        <f t="shared" si="3"/>
        <v>0</v>
      </c>
      <c r="AF29" s="268">
        <f t="shared" si="3"/>
        <v>0</v>
      </c>
    </row>
    <row r="30" spans="1:32" x14ac:dyDescent="0.25">
      <c r="A30" s="31"/>
      <c r="B30" s="20"/>
      <c r="C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32" x14ac:dyDescent="0.25">
      <c r="A31" s="31"/>
      <c r="B31" s="20"/>
      <c r="C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1:32" x14ac:dyDescent="0.25">
      <c r="A32" s="31"/>
      <c r="B32" s="20"/>
      <c r="C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Q32" s="24"/>
      <c r="R32" s="24"/>
      <c r="S32" s="24"/>
      <c r="T32" s="24"/>
      <c r="U32" s="102"/>
      <c r="V32" s="102"/>
      <c r="W32" s="102"/>
      <c r="X32" s="102"/>
      <c r="Y32" s="102"/>
      <c r="Z32" s="102"/>
      <c r="AA32" s="102"/>
      <c r="AC32" s="102"/>
      <c r="AD32" s="102"/>
      <c r="AE32" s="102"/>
      <c r="AF32" s="102"/>
    </row>
    <row r="33" spans="3:32" x14ac:dyDescent="0.25">
      <c r="C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3:32" x14ac:dyDescent="0.25">
      <c r="C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3:32" x14ac:dyDescent="0.25">
      <c r="C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3:32" x14ac:dyDescent="0.25">
      <c r="C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3:32" x14ac:dyDescent="0.25"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3:32" x14ac:dyDescent="0.25">
      <c r="C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3:32" x14ac:dyDescent="0.25">
      <c r="C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3:32" x14ac:dyDescent="0.25">
      <c r="C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3:32" x14ac:dyDescent="0.25">
      <c r="C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3:32" x14ac:dyDescent="0.25">
      <c r="C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3:32" x14ac:dyDescent="0.25">
      <c r="C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3:32" x14ac:dyDescent="0.25">
      <c r="C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3:32" x14ac:dyDescent="0.25">
      <c r="C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3:32" x14ac:dyDescent="0.25">
      <c r="C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3:32" x14ac:dyDescent="0.25">
      <c r="C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</row>
    <row r="48" spans="3:32" x14ac:dyDescent="0.25">
      <c r="C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3:32" x14ac:dyDescent="0.25">
      <c r="C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3:32" x14ac:dyDescent="0.25">
      <c r="C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3:32" x14ac:dyDescent="0.25">
      <c r="C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3:32" x14ac:dyDescent="0.25"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3:32" x14ac:dyDescent="0.2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3:32" x14ac:dyDescent="0.25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</row>
    <row r="55" spans="3:32" x14ac:dyDescent="0.25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</row>
    <row r="56" spans="3:32" x14ac:dyDescent="0.25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3:32" x14ac:dyDescent="0.25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3:32" x14ac:dyDescent="0.25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</row>
    <row r="59" spans="3:32" x14ac:dyDescent="0.25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</row>
    <row r="60" spans="3:32" x14ac:dyDescent="0.25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</row>
    <row r="61" spans="3:32" x14ac:dyDescent="0.25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</row>
    <row r="62" spans="3:32" x14ac:dyDescent="0.25"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</row>
    <row r="63" spans="3:32" x14ac:dyDescent="0.25"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</row>
    <row r="64" spans="3:32" x14ac:dyDescent="0.25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</row>
    <row r="65" spans="6:32" x14ac:dyDescent="0.2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</row>
    <row r="66" spans="6:32" x14ac:dyDescent="0.25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</row>
    <row r="67" spans="6:32" x14ac:dyDescent="0.25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</row>
    <row r="68" spans="6:32" x14ac:dyDescent="0.25"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</row>
    <row r="69" spans="6:32" x14ac:dyDescent="0.25"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</row>
  </sheetData>
  <sheetProtection password="EF32" sheet="1" objects="1" scenarios="1"/>
  <sortState ref="A12:U27">
    <sortCondition ref="A12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</sheetPr>
  <dimension ref="A1:W32"/>
  <sheetViews>
    <sheetView zoomScaleNormal="100" workbookViewId="0">
      <pane xSplit="10" ySplit="11" topLeftCell="K12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ColWidth="9.140625" defaultRowHeight="15" x14ac:dyDescent="0.25"/>
  <cols>
    <col min="1" max="1" width="10.7109375" style="220" customWidth="1"/>
    <col min="2" max="2" width="32.140625" style="220" customWidth="1"/>
    <col min="3" max="4" width="13.5703125" style="4" customWidth="1"/>
    <col min="5" max="5" width="11.42578125" style="4" customWidth="1"/>
    <col min="6" max="6" width="12" style="4" customWidth="1"/>
    <col min="7" max="7" width="15" style="220" hidden="1" customWidth="1"/>
    <col min="8" max="8" width="12.140625" style="220" hidden="1" customWidth="1"/>
    <col min="9" max="10" width="12.7109375" style="220" hidden="1" customWidth="1"/>
    <col min="11" max="22" width="15.7109375" style="220" customWidth="1"/>
    <col min="23" max="23" width="10.85546875" style="220" customWidth="1"/>
    <col min="24" max="16384" width="9.140625" style="220"/>
  </cols>
  <sheetData>
    <row r="1" spans="1:23" s="4" customFormat="1" ht="21" x14ac:dyDescent="0.35">
      <c r="A1" s="103" t="s">
        <v>0</v>
      </c>
      <c r="B1" s="109"/>
      <c r="C1" s="104" t="s">
        <v>224</v>
      </c>
      <c r="D1" s="104"/>
      <c r="E1" s="103"/>
      <c r="F1" s="105"/>
      <c r="G1" s="111"/>
      <c r="H1" s="109"/>
      <c r="I1" s="109"/>
      <c r="J1" s="109"/>
      <c r="K1" s="109"/>
      <c r="L1" s="104" t="str">
        <f>C1</f>
        <v>Colorado Graduation Pathways - Re-engagement</v>
      </c>
      <c r="M1" s="109"/>
      <c r="N1" s="109"/>
      <c r="O1" s="109"/>
      <c r="P1" s="109"/>
      <c r="Q1" s="109"/>
      <c r="R1" s="104" t="str">
        <f>C1</f>
        <v>Colorado Graduation Pathways - Re-engagement</v>
      </c>
      <c r="S1" s="109"/>
      <c r="T1" s="109"/>
      <c r="U1" s="109"/>
      <c r="V1" s="109"/>
    </row>
    <row r="2" spans="1:23" s="4" customFormat="1" ht="18.75" x14ac:dyDescent="0.3">
      <c r="A2" s="106" t="s">
        <v>1</v>
      </c>
      <c r="B2" s="109"/>
      <c r="C2" s="107">
        <v>84.36</v>
      </c>
      <c r="D2" s="107"/>
      <c r="E2" s="106"/>
      <c r="F2" s="67"/>
      <c r="G2" s="111"/>
      <c r="H2" s="109"/>
      <c r="I2" s="109"/>
      <c r="J2" s="109"/>
      <c r="K2" s="109"/>
      <c r="L2" s="116" t="str">
        <f>"FY"&amp;C4</f>
        <v>FYFY2015-16</v>
      </c>
      <c r="M2" s="109"/>
      <c r="N2" s="109"/>
      <c r="O2" s="109"/>
      <c r="P2" s="109"/>
      <c r="Q2" s="109"/>
      <c r="R2" s="116" t="str">
        <f>"FY"&amp;C4</f>
        <v>FYFY2015-16</v>
      </c>
      <c r="S2" s="109"/>
      <c r="T2" s="109"/>
      <c r="U2" s="109"/>
      <c r="V2" s="109"/>
    </row>
    <row r="3" spans="1:23" s="4" customFormat="1" ht="15.75" x14ac:dyDescent="0.25">
      <c r="A3" s="106" t="s">
        <v>2</v>
      </c>
      <c r="B3" s="109"/>
      <c r="C3" s="107">
        <v>5360</v>
      </c>
      <c r="D3" s="107"/>
      <c r="E3" s="106"/>
      <c r="F3" s="67"/>
      <c r="G3" s="111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3" s="4" customFormat="1" ht="15.75" x14ac:dyDescent="0.25">
      <c r="A4" s="106" t="s">
        <v>3</v>
      </c>
      <c r="B4" s="109"/>
      <c r="C4" s="107" t="s">
        <v>261</v>
      </c>
      <c r="D4" s="107"/>
      <c r="E4" s="67"/>
      <c r="F4" s="67"/>
      <c r="G4" s="111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</row>
    <row r="5" spans="1:23" s="4" customFormat="1" ht="15.75" x14ac:dyDescent="0.25">
      <c r="A5" s="106" t="s">
        <v>55</v>
      </c>
      <c r="B5" s="109"/>
      <c r="C5" s="107" t="s">
        <v>58</v>
      </c>
      <c r="D5" s="107"/>
      <c r="E5" s="67"/>
      <c r="F5" s="67"/>
      <c r="G5" s="111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3" s="4" customFormat="1" ht="15.75" x14ac:dyDescent="0.25">
      <c r="A6" s="106" t="s">
        <v>41</v>
      </c>
      <c r="B6" s="109"/>
      <c r="C6" s="107" t="s">
        <v>183</v>
      </c>
      <c r="D6" s="107"/>
      <c r="E6" s="67"/>
      <c r="F6" s="67"/>
      <c r="G6" s="108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3" s="4" customFormat="1" ht="15.75" x14ac:dyDescent="0.25">
      <c r="A7" s="106" t="s">
        <v>43</v>
      </c>
      <c r="B7" s="109"/>
      <c r="C7" s="107" t="s">
        <v>80</v>
      </c>
      <c r="D7" s="107"/>
      <c r="E7" s="67"/>
      <c r="F7" s="67"/>
      <c r="G7" s="108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3" s="4" customFormat="1" ht="15.75" x14ac:dyDescent="0.25">
      <c r="A8" s="106" t="s">
        <v>77</v>
      </c>
      <c r="B8" s="109"/>
      <c r="C8" s="107" t="s">
        <v>260</v>
      </c>
      <c r="D8" s="107"/>
      <c r="E8" s="67"/>
      <c r="F8" s="67"/>
      <c r="G8" s="108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3" s="4" customFormat="1" ht="21" x14ac:dyDescent="0.35">
      <c r="A9" s="103" t="s">
        <v>247</v>
      </c>
      <c r="B9" s="109"/>
      <c r="C9" s="107"/>
      <c r="D9" s="107"/>
      <c r="E9" s="67"/>
      <c r="F9" s="67"/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3" s="4" customFormat="1" ht="15.75" thickBot="1" x14ac:dyDescent="0.3">
      <c r="A10" s="63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3" ht="30.75" thickBot="1" x14ac:dyDescent="0.3">
      <c r="A11" s="53" t="s">
        <v>4</v>
      </c>
      <c r="B11" s="166" t="s">
        <v>5</v>
      </c>
      <c r="C11" s="54" t="s">
        <v>91</v>
      </c>
      <c r="D11" s="226" t="s">
        <v>93</v>
      </c>
      <c r="E11" s="228" t="s">
        <v>21</v>
      </c>
      <c r="F11" s="229" t="s">
        <v>22</v>
      </c>
      <c r="G11" s="46" t="s">
        <v>34</v>
      </c>
      <c r="H11" s="45" t="s">
        <v>35</v>
      </c>
      <c r="I11" s="46" t="s">
        <v>36</v>
      </c>
      <c r="J11" s="45" t="s">
        <v>37</v>
      </c>
      <c r="K11" s="45" t="s">
        <v>257</v>
      </c>
      <c r="L11" s="46" t="s">
        <v>258</v>
      </c>
      <c r="M11" s="45" t="s">
        <v>259</v>
      </c>
      <c r="N11" s="46" t="s">
        <v>248</v>
      </c>
      <c r="O11" s="46" t="s">
        <v>249</v>
      </c>
      <c r="P11" s="45" t="s">
        <v>250</v>
      </c>
      <c r="Q11" s="46" t="s">
        <v>251</v>
      </c>
      <c r="R11" s="45" t="s">
        <v>252</v>
      </c>
      <c r="S11" s="46" t="s">
        <v>253</v>
      </c>
      <c r="T11" s="45" t="s">
        <v>254</v>
      </c>
      <c r="U11" s="46" t="s">
        <v>255</v>
      </c>
      <c r="V11" s="46" t="s">
        <v>256</v>
      </c>
    </row>
    <row r="12" spans="1:23" s="87" customFormat="1" ht="15.75" thickBot="1" x14ac:dyDescent="0.3">
      <c r="A12" s="93" t="s">
        <v>225</v>
      </c>
      <c r="B12" s="77" t="s">
        <v>72</v>
      </c>
      <c r="C12" s="223"/>
      <c r="D12" s="232">
        <f>SUM(C12:C12)</f>
        <v>0</v>
      </c>
      <c r="E12" s="232">
        <f>SUM(G12:V12)</f>
        <v>0</v>
      </c>
      <c r="F12" s="232">
        <f>D12-E12</f>
        <v>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3" s="87" customFormat="1" ht="15.75" thickBot="1" x14ac:dyDescent="0.3">
      <c r="A13" s="93">
        <v>880</v>
      </c>
      <c r="B13" s="77" t="s">
        <v>59</v>
      </c>
      <c r="C13" s="223"/>
      <c r="D13" s="232">
        <f>SUM(C13:C13)</f>
        <v>0</v>
      </c>
      <c r="E13" s="232">
        <f>SUM(G13:V13)</f>
        <v>0</v>
      </c>
      <c r="F13" s="232">
        <f>D13-E13</f>
        <v>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3" s="87" customFormat="1" ht="15.75" thickBot="1" x14ac:dyDescent="0.3">
      <c r="A14" s="89"/>
      <c r="B14" s="90"/>
      <c r="C14" s="224"/>
      <c r="D14" s="232"/>
      <c r="E14" s="232"/>
      <c r="F14" s="232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3" s="58" customFormat="1" ht="15.75" thickBot="1" x14ac:dyDescent="0.3">
      <c r="A15" s="91"/>
      <c r="B15" s="90"/>
      <c r="C15" s="225">
        <f t="shared" ref="C15:J15" si="0">SUM(C13:C14)</f>
        <v>0</v>
      </c>
      <c r="D15" s="231">
        <f t="shared" si="0"/>
        <v>0</v>
      </c>
      <c r="E15" s="231">
        <f t="shared" si="0"/>
        <v>0</v>
      </c>
      <c r="F15" s="231">
        <f t="shared" si="0"/>
        <v>0</v>
      </c>
      <c r="G15" s="120">
        <f t="shared" si="0"/>
        <v>0</v>
      </c>
      <c r="H15" s="120">
        <f t="shared" si="0"/>
        <v>0</v>
      </c>
      <c r="I15" s="120">
        <f t="shared" si="0"/>
        <v>0</v>
      </c>
      <c r="J15" s="120">
        <f t="shared" si="0"/>
        <v>0</v>
      </c>
      <c r="K15" s="120">
        <f>SUM(K12:K13)</f>
        <v>0</v>
      </c>
      <c r="L15" s="120">
        <f t="shared" ref="L15:V15" si="1">SUM(L12:L13)</f>
        <v>0</v>
      </c>
      <c r="M15" s="120">
        <f t="shared" si="1"/>
        <v>0</v>
      </c>
      <c r="N15" s="120">
        <f t="shared" si="1"/>
        <v>0</v>
      </c>
      <c r="O15" s="120">
        <f t="shared" si="1"/>
        <v>0</v>
      </c>
      <c r="P15" s="120">
        <f t="shared" si="1"/>
        <v>0</v>
      </c>
      <c r="Q15" s="120">
        <f t="shared" si="1"/>
        <v>0</v>
      </c>
      <c r="R15" s="120">
        <f t="shared" si="1"/>
        <v>0</v>
      </c>
      <c r="S15" s="120">
        <f t="shared" si="1"/>
        <v>0</v>
      </c>
      <c r="T15" s="120">
        <f t="shared" si="1"/>
        <v>0</v>
      </c>
      <c r="U15" s="120">
        <f t="shared" si="1"/>
        <v>0</v>
      </c>
      <c r="V15" s="120">
        <f t="shared" si="1"/>
        <v>0</v>
      </c>
    </row>
    <row r="16" spans="1:23" s="62" customFormat="1" x14ac:dyDescent="0.25">
      <c r="C16" s="61"/>
      <c r="D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3:23" s="62" customFormat="1" x14ac:dyDescent="0.25">
      <c r="C17" s="61"/>
      <c r="D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3:23" s="62" customFormat="1" x14ac:dyDescent="0.25"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3:23" s="62" customFormat="1" x14ac:dyDescent="0.25"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3:23" s="62" customFormat="1" x14ac:dyDescent="0.25"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3:23" s="62" customFormat="1" x14ac:dyDescent="0.25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3:23" s="62" customFormat="1" x14ac:dyDescent="0.25"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3:23" s="62" customFormat="1" x14ac:dyDescent="0.25"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3:23" x14ac:dyDescent="0.25"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3:23" x14ac:dyDescent="0.25"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3:23" x14ac:dyDescent="0.25"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</row>
    <row r="27" spans="3:23" x14ac:dyDescent="0.25"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</row>
    <row r="28" spans="3:23" x14ac:dyDescent="0.25"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3:23" x14ac:dyDescent="0.25"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</row>
    <row r="30" spans="3:23" x14ac:dyDescent="0.25"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2" spans="3:23" x14ac:dyDescent="0.25"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0000"/>
  </sheetPr>
  <dimension ref="A1:L19"/>
  <sheetViews>
    <sheetView workbookViewId="0">
      <pane xSplit="5" ySplit="10" topLeftCell="F11" activePane="bottomRight" state="frozen"/>
      <selection activeCell="R49" sqref="R49"/>
      <selection pane="topRight" activeCell="R49" sqref="R49"/>
      <selection pane="bottomLeft" activeCell="R49" sqref="R49"/>
      <selection pane="bottomRight" activeCell="R49" sqref="R49"/>
    </sheetView>
  </sheetViews>
  <sheetFormatPr defaultRowHeight="15" x14ac:dyDescent="0.25"/>
  <cols>
    <col min="2" max="2" width="31" customWidth="1"/>
    <col min="3" max="3" width="18.5703125" customWidth="1"/>
    <col min="4" max="4" width="18.7109375" customWidth="1"/>
    <col min="5" max="5" width="17.5703125" customWidth="1"/>
    <col min="6" max="7" width="15.28515625" customWidth="1"/>
    <col min="8" max="9" width="13.7109375" customWidth="1"/>
    <col min="10" max="10" width="14.140625" customWidth="1"/>
    <col min="11" max="11" width="15" customWidth="1"/>
    <col min="12" max="12" width="15.28515625" customWidth="1"/>
  </cols>
  <sheetData>
    <row r="1" spans="1:12" ht="21" x14ac:dyDescent="0.35">
      <c r="A1" s="103" t="s">
        <v>0</v>
      </c>
      <c r="B1" s="109"/>
      <c r="C1" s="104" t="s">
        <v>125</v>
      </c>
      <c r="D1" s="103"/>
      <c r="E1" s="105"/>
      <c r="F1" s="105"/>
      <c r="G1" s="111"/>
      <c r="H1" s="111"/>
      <c r="I1" s="104" t="str">
        <f>C1</f>
        <v>Gill Foundation STEM Curriculum Unitl Building Grant</v>
      </c>
      <c r="J1" s="104"/>
      <c r="K1" s="103"/>
      <c r="L1" s="103"/>
    </row>
    <row r="2" spans="1:12" ht="15.75" x14ac:dyDescent="0.25">
      <c r="A2" s="106" t="s">
        <v>1</v>
      </c>
      <c r="B2" s="109"/>
      <c r="C2" s="107">
        <v>84.001999999999995</v>
      </c>
      <c r="D2" s="106"/>
      <c r="E2" s="67"/>
      <c r="F2" s="67"/>
      <c r="G2" s="67"/>
      <c r="H2" s="67"/>
      <c r="I2" s="106" t="str">
        <f>"FY"&amp;C4</f>
        <v>FY2014-15</v>
      </c>
      <c r="J2" s="106"/>
      <c r="K2" s="107"/>
      <c r="L2" s="107"/>
    </row>
    <row r="3" spans="1:12" ht="15.75" x14ac:dyDescent="0.25">
      <c r="A3" s="106" t="s">
        <v>2</v>
      </c>
      <c r="B3" s="109"/>
      <c r="C3" s="107">
        <v>5002</v>
      </c>
      <c r="D3" s="106"/>
      <c r="E3" s="67"/>
      <c r="F3" s="111"/>
      <c r="G3" s="111"/>
      <c r="H3" s="111"/>
      <c r="I3" s="111"/>
      <c r="J3" s="111"/>
      <c r="K3" s="111"/>
      <c r="L3" s="111"/>
    </row>
    <row r="4" spans="1:12" ht="15.75" x14ac:dyDescent="0.25">
      <c r="A4" s="106" t="s">
        <v>3</v>
      </c>
      <c r="B4" s="109"/>
      <c r="C4" s="107" t="s">
        <v>168</v>
      </c>
      <c r="D4" s="106" t="s">
        <v>90</v>
      </c>
      <c r="E4" s="67"/>
      <c r="F4" s="111"/>
      <c r="G4" s="111"/>
      <c r="H4" s="111"/>
      <c r="I4" s="111"/>
      <c r="J4" s="111"/>
      <c r="K4" s="111"/>
      <c r="L4" s="111"/>
    </row>
    <row r="5" spans="1:12" ht="15.75" x14ac:dyDescent="0.25">
      <c r="A5" s="106" t="s">
        <v>55</v>
      </c>
      <c r="B5" s="109"/>
      <c r="C5" s="107" t="s">
        <v>56</v>
      </c>
      <c r="D5" s="106"/>
      <c r="E5" s="67"/>
      <c r="F5" s="111"/>
      <c r="G5" s="111"/>
      <c r="H5" s="111"/>
      <c r="I5" s="111"/>
      <c r="J5" s="111"/>
      <c r="K5" s="111"/>
      <c r="L5" s="111"/>
    </row>
    <row r="6" spans="1:12" ht="15.75" x14ac:dyDescent="0.25">
      <c r="A6" s="106" t="s">
        <v>41</v>
      </c>
      <c r="B6" s="109"/>
      <c r="C6" s="106" t="s">
        <v>182</v>
      </c>
      <c r="D6" s="106"/>
      <c r="E6" s="39"/>
      <c r="F6" s="108"/>
      <c r="G6" s="108"/>
      <c r="H6" s="108"/>
      <c r="I6" s="108"/>
      <c r="J6" s="108"/>
      <c r="K6" s="108"/>
      <c r="L6" s="108"/>
    </row>
    <row r="7" spans="1:12" ht="15.75" x14ac:dyDescent="0.25">
      <c r="A7" s="106" t="s">
        <v>43</v>
      </c>
      <c r="B7" s="109"/>
      <c r="C7" s="106" t="s">
        <v>46</v>
      </c>
      <c r="D7" s="106"/>
      <c r="E7" s="39"/>
      <c r="F7" s="108"/>
      <c r="G7" s="108"/>
      <c r="H7" s="108"/>
      <c r="I7" s="108"/>
      <c r="J7" s="108"/>
      <c r="K7" s="108"/>
      <c r="L7" s="108"/>
    </row>
    <row r="8" spans="1:12" ht="15.75" x14ac:dyDescent="0.25">
      <c r="A8" s="106" t="s">
        <v>78</v>
      </c>
      <c r="B8" s="109"/>
      <c r="C8" s="106" t="s">
        <v>178</v>
      </c>
      <c r="D8" s="106"/>
      <c r="E8" s="39"/>
      <c r="F8" s="108"/>
      <c r="G8" s="108"/>
      <c r="H8" s="108"/>
      <c r="I8" s="108"/>
      <c r="J8" s="108"/>
      <c r="K8" s="108"/>
      <c r="L8" s="108"/>
    </row>
    <row r="9" spans="1:12" ht="21.75" thickBot="1" x14ac:dyDescent="0.4">
      <c r="A9" s="103" t="s">
        <v>163</v>
      </c>
      <c r="B9" s="109"/>
      <c r="C9" s="67"/>
      <c r="D9" s="67"/>
      <c r="E9" s="108"/>
      <c r="F9" s="108"/>
      <c r="G9" s="108"/>
      <c r="H9" s="108"/>
      <c r="I9" s="108"/>
      <c r="J9" s="108"/>
      <c r="K9" s="108"/>
      <c r="L9" s="108"/>
    </row>
    <row r="10" spans="1:12" ht="30.75" thickBot="1" x14ac:dyDescent="0.3">
      <c r="A10" s="49" t="s">
        <v>4</v>
      </c>
      <c r="B10" s="50" t="s">
        <v>5</v>
      </c>
      <c r="C10" s="50" t="s">
        <v>20</v>
      </c>
      <c r="D10" s="51" t="s">
        <v>21</v>
      </c>
      <c r="E10" s="43" t="s">
        <v>22</v>
      </c>
      <c r="F10" s="193" t="s">
        <v>175</v>
      </c>
      <c r="G10" s="193" t="s">
        <v>176</v>
      </c>
      <c r="H10" s="193" t="s">
        <v>177</v>
      </c>
      <c r="I10" s="193" t="s">
        <v>164</v>
      </c>
      <c r="J10" s="193" t="s">
        <v>165</v>
      </c>
      <c r="K10" s="193" t="s">
        <v>166</v>
      </c>
      <c r="L10" s="193" t="s">
        <v>167</v>
      </c>
    </row>
    <row r="11" spans="1:12" ht="15.75" thickBot="1" x14ac:dyDescent="0.3">
      <c r="A11" s="135" t="s">
        <v>49</v>
      </c>
      <c r="B11" s="136" t="s">
        <v>129</v>
      </c>
      <c r="C11" s="148"/>
      <c r="D11" s="137">
        <f t="shared" ref="D11:D16" si="0">SUM(F11:L11)</f>
        <v>0</v>
      </c>
      <c r="E11" s="138">
        <f t="shared" ref="E11:E16" si="1">C11-D11</f>
        <v>0</v>
      </c>
      <c r="F11" s="96"/>
      <c r="G11" s="96"/>
      <c r="H11" s="96"/>
      <c r="I11" s="96"/>
      <c r="J11" s="96"/>
      <c r="K11" s="96"/>
      <c r="L11" s="96"/>
    </row>
    <row r="12" spans="1:12" ht="15.75" thickBot="1" x14ac:dyDescent="0.3">
      <c r="A12" s="139" t="s">
        <v>9</v>
      </c>
      <c r="B12" s="140" t="s">
        <v>126</v>
      </c>
      <c r="C12" s="149"/>
      <c r="D12" s="141">
        <f t="shared" si="0"/>
        <v>0</v>
      </c>
      <c r="E12" s="142">
        <f t="shared" si="1"/>
        <v>0</v>
      </c>
      <c r="F12" s="96"/>
      <c r="G12" s="96"/>
      <c r="H12" s="96"/>
      <c r="I12" s="96"/>
      <c r="J12" s="96"/>
      <c r="K12" s="96"/>
      <c r="L12" s="96"/>
    </row>
    <row r="13" spans="1:12" ht="15.75" thickBot="1" x14ac:dyDescent="0.3">
      <c r="A13" s="139" t="s">
        <v>127</v>
      </c>
      <c r="B13" s="140" t="s">
        <v>128</v>
      </c>
      <c r="C13" s="149"/>
      <c r="D13" s="141">
        <f t="shared" si="0"/>
        <v>0</v>
      </c>
      <c r="E13" s="142">
        <f t="shared" si="1"/>
        <v>0</v>
      </c>
      <c r="F13" s="96"/>
      <c r="G13" s="96"/>
      <c r="H13" s="96"/>
      <c r="I13" s="96"/>
      <c r="J13" s="96"/>
      <c r="K13" s="96"/>
      <c r="L13" s="96"/>
    </row>
    <row r="14" spans="1:12" ht="15.75" thickBot="1" x14ac:dyDescent="0.3">
      <c r="A14" s="202" t="s">
        <v>131</v>
      </c>
      <c r="B14" s="157" t="s">
        <v>132</v>
      </c>
      <c r="C14" s="150"/>
      <c r="D14" s="141">
        <f t="shared" si="0"/>
        <v>0</v>
      </c>
      <c r="E14" s="142">
        <f t="shared" si="1"/>
        <v>0</v>
      </c>
      <c r="F14" s="96"/>
      <c r="G14" s="96"/>
      <c r="H14" s="96"/>
      <c r="I14" s="96"/>
      <c r="J14" s="96"/>
      <c r="K14" s="96"/>
      <c r="L14" s="96"/>
    </row>
    <row r="15" spans="1:12" ht="15.75" thickBot="1" x14ac:dyDescent="0.3">
      <c r="A15" s="202" t="s">
        <v>104</v>
      </c>
      <c r="B15" s="157" t="s">
        <v>133</v>
      </c>
      <c r="C15" s="150"/>
      <c r="D15" s="141">
        <f t="shared" si="0"/>
        <v>0</v>
      </c>
      <c r="E15" s="142">
        <f t="shared" si="1"/>
        <v>0</v>
      </c>
      <c r="F15" s="96"/>
      <c r="G15" s="96"/>
      <c r="H15" s="96"/>
      <c r="I15" s="96"/>
      <c r="J15" s="96"/>
      <c r="K15" s="96"/>
      <c r="L15" s="96"/>
    </row>
    <row r="16" spans="1:12" ht="15.75" thickBot="1" x14ac:dyDescent="0.3">
      <c r="A16" s="139" t="s">
        <v>62</v>
      </c>
      <c r="B16" s="140" t="s">
        <v>130</v>
      </c>
      <c r="C16" s="149"/>
      <c r="D16" s="141">
        <f t="shared" si="0"/>
        <v>0</v>
      </c>
      <c r="E16" s="142">
        <f t="shared" si="1"/>
        <v>0</v>
      </c>
      <c r="F16" s="96"/>
      <c r="G16" s="96"/>
      <c r="H16" s="96"/>
      <c r="I16" s="96"/>
      <c r="J16" s="96"/>
      <c r="K16" s="96"/>
      <c r="L16" s="96"/>
    </row>
    <row r="17" spans="1:12" s="195" customFormat="1" ht="15.75" thickBot="1" x14ac:dyDescent="0.3">
      <c r="A17" s="202"/>
      <c r="B17" s="157"/>
      <c r="C17" s="150"/>
      <c r="D17" s="141"/>
      <c r="E17" s="142"/>
      <c r="F17" s="96"/>
      <c r="G17" s="96"/>
      <c r="H17" s="96"/>
      <c r="I17" s="96"/>
      <c r="J17" s="96"/>
      <c r="K17" s="96"/>
      <c r="L17" s="96"/>
    </row>
    <row r="18" spans="1:12" ht="15.75" thickBot="1" x14ac:dyDescent="0.3">
      <c r="A18" s="144"/>
      <c r="B18" s="140"/>
      <c r="C18" s="149">
        <f>SUM(C11:C16)</f>
        <v>0</v>
      </c>
      <c r="D18" s="141">
        <f>SUM(F18:L18)</f>
        <v>0</v>
      </c>
      <c r="E18" s="142">
        <f>C18-D18</f>
        <v>0</v>
      </c>
      <c r="F18" s="30"/>
      <c r="G18" s="30"/>
      <c r="H18" s="30">
        <f>SUM(H11:H16)</f>
        <v>0</v>
      </c>
      <c r="I18" s="30">
        <f>SUM(I11:I16)</f>
        <v>0</v>
      </c>
      <c r="J18" s="30">
        <f>SUM(J11:J16)</f>
        <v>0</v>
      </c>
      <c r="K18" s="30">
        <f>SUM(K11:K16)</f>
        <v>0</v>
      </c>
      <c r="L18" s="30">
        <f>SUM(L11:L16)</f>
        <v>0</v>
      </c>
    </row>
    <row r="19" spans="1:12" ht="15.75" thickBot="1" x14ac:dyDescent="0.3">
      <c r="A19" s="156"/>
      <c r="B19" s="146"/>
      <c r="C19" s="151"/>
      <c r="D19" s="151"/>
      <c r="E19" s="151"/>
      <c r="F19" s="30"/>
      <c r="G19" s="30"/>
      <c r="H19" s="30"/>
      <c r="I19" s="30" t="s">
        <v>87</v>
      </c>
      <c r="J19" s="30"/>
      <c r="K19" s="30"/>
      <c r="L19" s="30"/>
    </row>
  </sheetData>
  <sortState ref="A11:L16">
    <sortCondition ref="A11:A1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CFFCC"/>
  </sheetPr>
  <dimension ref="A1:AF50"/>
  <sheetViews>
    <sheetView workbookViewId="0">
      <pane xSplit="5" ySplit="11" topLeftCell="F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4"/>
    <col min="2" max="2" width="40.140625" style="4" bestFit="1" customWidth="1"/>
    <col min="3" max="3" width="15.85546875" style="4" customWidth="1"/>
    <col min="4" max="4" width="11.42578125" style="4" customWidth="1"/>
    <col min="5" max="5" width="18" style="4" customWidth="1"/>
    <col min="6" max="17" width="15.7109375" style="4" customWidth="1"/>
    <col min="18" max="20" width="12.7109375" style="4" customWidth="1"/>
    <col min="21" max="29" width="15.7109375" style="236" customWidth="1"/>
    <col min="30" max="32" width="12.7109375" style="236" customWidth="1"/>
    <col min="33" max="16384" width="9.140625" style="4"/>
  </cols>
  <sheetData>
    <row r="1" spans="1:32" ht="21" customHeight="1" x14ac:dyDescent="0.35">
      <c r="A1" s="73" t="s">
        <v>0</v>
      </c>
      <c r="B1" s="69"/>
      <c r="C1" s="65" t="s">
        <v>64</v>
      </c>
      <c r="D1" s="70"/>
      <c r="E1" s="69"/>
      <c r="F1" s="69"/>
      <c r="G1" s="65" t="str">
        <f>C1</f>
        <v>Title V - Abstinence Education Grant Program</v>
      </c>
      <c r="H1" s="69"/>
      <c r="I1" s="69"/>
      <c r="J1" s="69"/>
      <c r="K1" s="69"/>
      <c r="L1" s="69"/>
      <c r="M1" s="69"/>
      <c r="N1" s="65" t="str">
        <f>C1</f>
        <v>Title V - Abstinence Education Grant Program</v>
      </c>
      <c r="O1" s="69"/>
      <c r="P1" s="69"/>
      <c r="Q1" s="69"/>
      <c r="R1" s="109"/>
      <c r="S1" s="109"/>
      <c r="T1" s="109"/>
      <c r="U1" s="109"/>
      <c r="V1" s="109"/>
      <c r="W1" s="109"/>
      <c r="X1" s="109"/>
      <c r="Y1" s="109"/>
      <c r="Z1" s="104" t="str">
        <f>C1</f>
        <v>Title V - Abstinence Education Grant Program</v>
      </c>
      <c r="AA1" s="109"/>
      <c r="AB1" s="109"/>
      <c r="AC1" s="109"/>
      <c r="AD1" s="109"/>
      <c r="AE1" s="109"/>
      <c r="AF1" s="109"/>
    </row>
    <row r="2" spans="1:32" ht="18.75" x14ac:dyDescent="0.3">
      <c r="A2" s="74" t="s">
        <v>1</v>
      </c>
      <c r="B2" s="69"/>
      <c r="C2" s="82">
        <v>93.234999999999999</v>
      </c>
      <c r="D2" s="70"/>
      <c r="E2" s="69"/>
      <c r="F2" s="69"/>
      <c r="G2" s="56" t="str">
        <f>"FY"&amp;C4</f>
        <v>FY2017-18</v>
      </c>
      <c r="H2" s="69"/>
      <c r="I2" s="69"/>
      <c r="J2" s="69"/>
      <c r="K2" s="69"/>
      <c r="L2" s="69"/>
      <c r="M2" s="69"/>
      <c r="N2" s="56" t="str">
        <f>"FY"&amp;C4</f>
        <v>FY2017-18</v>
      </c>
      <c r="O2" s="69"/>
      <c r="P2" s="69"/>
      <c r="Q2" s="69"/>
      <c r="R2" s="109"/>
      <c r="S2" s="109"/>
      <c r="T2" s="109"/>
      <c r="U2" s="109"/>
      <c r="V2" s="109"/>
      <c r="W2" s="109"/>
      <c r="X2" s="109"/>
      <c r="Y2" s="109"/>
      <c r="Z2" s="116" t="str">
        <f>"FY"&amp;C4</f>
        <v>FY2017-18</v>
      </c>
      <c r="AA2" s="109"/>
      <c r="AB2" s="109"/>
      <c r="AC2" s="109"/>
      <c r="AD2" s="109"/>
      <c r="AE2" s="109"/>
      <c r="AF2" s="109"/>
    </row>
    <row r="3" spans="1:32" ht="15.75" x14ac:dyDescent="0.25">
      <c r="A3" s="74" t="s">
        <v>2</v>
      </c>
      <c r="B3" s="69"/>
      <c r="C3" s="72">
        <v>6710</v>
      </c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.75" x14ac:dyDescent="0.25">
      <c r="A4" s="74" t="s">
        <v>3</v>
      </c>
      <c r="B4" s="69"/>
      <c r="C4" s="107" t="s">
        <v>797</v>
      </c>
      <c r="D4" s="74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x14ac:dyDescent="0.25">
      <c r="A5" s="74" t="s">
        <v>55</v>
      </c>
      <c r="B5" s="69"/>
      <c r="C5" s="72" t="s">
        <v>56</v>
      </c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x14ac:dyDescent="0.25">
      <c r="A6" s="74" t="s">
        <v>41</v>
      </c>
      <c r="B6" s="69"/>
      <c r="C6" s="106" t="s">
        <v>771</v>
      </c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x14ac:dyDescent="0.25">
      <c r="A7" s="74" t="s">
        <v>43</v>
      </c>
      <c r="B7" s="69"/>
      <c r="C7" s="74" t="s">
        <v>80</v>
      </c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15.75" x14ac:dyDescent="0.25">
      <c r="A8" s="74"/>
      <c r="B8" s="69"/>
      <c r="C8" s="74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s="26" customFormat="1" ht="21" x14ac:dyDescent="0.35">
      <c r="A9" s="103" t="s">
        <v>832</v>
      </c>
      <c r="B9" s="66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15.75" thickBot="1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30.75" thickBot="1" x14ac:dyDescent="0.3">
      <c r="A11" s="48" t="s">
        <v>4</v>
      </c>
      <c r="B11" s="71" t="s">
        <v>61</v>
      </c>
      <c r="C11" s="48" t="s">
        <v>20</v>
      </c>
      <c r="D11" s="48" t="s">
        <v>21</v>
      </c>
      <c r="E11" s="78" t="s">
        <v>22</v>
      </c>
      <c r="F11" s="321" t="s">
        <v>394</v>
      </c>
      <c r="G11" s="316" t="s">
        <v>395</v>
      </c>
      <c r="H11" s="321" t="s">
        <v>396</v>
      </c>
      <c r="I11" s="316" t="s">
        <v>397</v>
      </c>
      <c r="J11" s="321" t="s">
        <v>398</v>
      </c>
      <c r="K11" s="316" t="s">
        <v>399</v>
      </c>
      <c r="L11" s="316" t="s">
        <v>400</v>
      </c>
      <c r="M11" s="316" t="s">
        <v>401</v>
      </c>
      <c r="N11" s="316" t="s">
        <v>402</v>
      </c>
      <c r="O11" s="316" t="s">
        <v>403</v>
      </c>
      <c r="P11" s="316" t="s">
        <v>404</v>
      </c>
      <c r="Q11" s="316" t="s">
        <v>405</v>
      </c>
      <c r="R11" s="321" t="s">
        <v>406</v>
      </c>
      <c r="S11" s="316" t="s">
        <v>407</v>
      </c>
      <c r="T11" s="316" t="s">
        <v>408</v>
      </c>
      <c r="U11" s="316" t="s">
        <v>799</v>
      </c>
      <c r="V11" s="321" t="s">
        <v>800</v>
      </c>
      <c r="W11" s="316" t="s">
        <v>810</v>
      </c>
      <c r="X11" s="316" t="s">
        <v>801</v>
      </c>
      <c r="Y11" s="316" t="s">
        <v>802</v>
      </c>
      <c r="Z11" s="316" t="s">
        <v>803</v>
      </c>
      <c r="AA11" s="316" t="s">
        <v>804</v>
      </c>
      <c r="AB11" s="316" t="s">
        <v>805</v>
      </c>
      <c r="AC11" s="316" t="s">
        <v>806</v>
      </c>
      <c r="AD11" s="321" t="s">
        <v>807</v>
      </c>
      <c r="AE11" s="316" t="s">
        <v>808</v>
      </c>
      <c r="AF11" s="316" t="s">
        <v>809</v>
      </c>
    </row>
    <row r="12" spans="1:32" ht="15.75" thickBot="1" x14ac:dyDescent="0.3">
      <c r="A12" s="315" t="s">
        <v>608</v>
      </c>
      <c r="B12" s="315" t="s">
        <v>612</v>
      </c>
      <c r="C12" s="331">
        <v>0</v>
      </c>
      <c r="D12" s="331">
        <f>SUM(F12:AF12)</f>
        <v>0</v>
      </c>
      <c r="E12" s="331">
        <f>C12-D12</f>
        <v>0</v>
      </c>
      <c r="F12" s="328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130"/>
      <c r="S12" s="130"/>
      <c r="T12" s="130"/>
      <c r="U12" s="294"/>
      <c r="V12" s="294"/>
      <c r="W12" s="294"/>
      <c r="X12" s="294"/>
      <c r="Y12" s="294"/>
      <c r="Z12" s="294"/>
      <c r="AA12" s="294"/>
      <c r="AB12" s="294"/>
      <c r="AC12" s="294"/>
      <c r="AD12" s="130"/>
      <c r="AE12" s="130"/>
      <c r="AF12" s="130"/>
    </row>
    <row r="13" spans="1:32" s="236" customFormat="1" ht="15.75" thickBot="1" x14ac:dyDescent="0.3">
      <c r="A13" s="133" t="s">
        <v>617</v>
      </c>
      <c r="B13" s="133" t="s">
        <v>614</v>
      </c>
      <c r="C13" s="271">
        <v>0</v>
      </c>
      <c r="D13" s="271">
        <f>SUM(F13:AF13)</f>
        <v>0</v>
      </c>
      <c r="E13" s="271">
        <f>C13-D13</f>
        <v>0</v>
      </c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130"/>
      <c r="S13" s="130"/>
      <c r="T13" s="130"/>
      <c r="U13" s="294"/>
      <c r="V13" s="294"/>
      <c r="W13" s="294"/>
      <c r="X13" s="294"/>
      <c r="Y13" s="294"/>
      <c r="Z13" s="294"/>
      <c r="AA13" s="294"/>
      <c r="AB13" s="294"/>
      <c r="AC13" s="294"/>
      <c r="AD13" s="130"/>
      <c r="AE13" s="130"/>
      <c r="AF13" s="130"/>
    </row>
    <row r="14" spans="1:32" ht="15.75" thickBot="1" x14ac:dyDescent="0.3">
      <c r="A14" s="44" t="s">
        <v>609</v>
      </c>
      <c r="B14" s="44" t="s">
        <v>613</v>
      </c>
      <c r="C14" s="271">
        <v>0</v>
      </c>
      <c r="D14" s="271">
        <f>SUM(F14:AF14)</f>
        <v>0</v>
      </c>
      <c r="E14" s="271">
        <f>C14-D14</f>
        <v>0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130"/>
      <c r="S14" s="130"/>
      <c r="T14" s="130"/>
      <c r="U14" s="294"/>
      <c r="V14" s="294"/>
      <c r="W14" s="294"/>
      <c r="X14" s="294"/>
      <c r="Y14" s="294"/>
      <c r="Z14" s="294"/>
      <c r="AA14" s="294"/>
      <c r="AB14" s="294"/>
      <c r="AC14" s="294"/>
      <c r="AD14" s="130"/>
      <c r="AE14" s="130"/>
      <c r="AF14" s="130"/>
    </row>
    <row r="15" spans="1:32" s="236" customFormat="1" ht="15.75" thickBot="1" x14ac:dyDescent="0.3">
      <c r="A15" s="133" t="s">
        <v>610</v>
      </c>
      <c r="B15" s="133" t="s">
        <v>615</v>
      </c>
      <c r="C15" s="271">
        <v>0</v>
      </c>
      <c r="D15" s="271">
        <f>SUM(F15:AF15)</f>
        <v>0</v>
      </c>
      <c r="E15" s="271">
        <f>C15-D15</f>
        <v>0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130"/>
      <c r="S15" s="130"/>
      <c r="T15" s="130"/>
      <c r="U15" s="294"/>
      <c r="V15" s="294"/>
      <c r="W15" s="294"/>
      <c r="X15" s="294"/>
      <c r="Y15" s="294"/>
      <c r="Z15" s="294"/>
      <c r="AA15" s="294"/>
      <c r="AB15" s="294"/>
      <c r="AC15" s="294"/>
      <c r="AD15" s="130"/>
      <c r="AE15" s="130"/>
      <c r="AF15" s="130"/>
    </row>
    <row r="16" spans="1:32" ht="15.75" thickBot="1" x14ac:dyDescent="0.3">
      <c r="A16" s="44" t="s">
        <v>611</v>
      </c>
      <c r="B16" s="44" t="s">
        <v>616</v>
      </c>
      <c r="C16" s="271">
        <v>0</v>
      </c>
      <c r="D16" s="271">
        <f>SUM(F16:AF16)</f>
        <v>0</v>
      </c>
      <c r="E16" s="271">
        <f>C16-D16</f>
        <v>0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130"/>
      <c r="S16" s="130"/>
      <c r="T16" s="130"/>
      <c r="U16" s="294"/>
      <c r="V16" s="294"/>
      <c r="W16" s="294"/>
      <c r="X16" s="294"/>
      <c r="Y16" s="294"/>
      <c r="Z16" s="294"/>
      <c r="AA16" s="294"/>
      <c r="AB16" s="294"/>
      <c r="AC16" s="294"/>
      <c r="AD16" s="130"/>
      <c r="AE16" s="130"/>
      <c r="AF16" s="130"/>
    </row>
    <row r="17" spans="1:32" ht="15.75" thickBot="1" x14ac:dyDescent="0.3">
      <c r="A17" s="44"/>
      <c r="B17" s="44"/>
      <c r="C17" s="271"/>
      <c r="D17" s="271"/>
      <c r="E17" s="27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130"/>
      <c r="S17" s="130"/>
      <c r="T17" s="130"/>
      <c r="U17" s="294"/>
      <c r="V17" s="294"/>
      <c r="W17" s="294"/>
      <c r="X17" s="294"/>
      <c r="Y17" s="294"/>
      <c r="Z17" s="294"/>
      <c r="AA17" s="294"/>
      <c r="AB17" s="294"/>
      <c r="AC17" s="294"/>
      <c r="AD17" s="130"/>
      <c r="AE17" s="130"/>
      <c r="AF17" s="130"/>
    </row>
    <row r="18" spans="1:32" s="59" customFormat="1" ht="15.75" thickBot="1" x14ac:dyDescent="0.3">
      <c r="A18" s="75" t="s">
        <v>290</v>
      </c>
      <c r="B18" s="75"/>
      <c r="C18" s="272">
        <f t="shared" ref="C18:T18" si="0">SUM(C12:C17)</f>
        <v>0</v>
      </c>
      <c r="D18" s="272">
        <f t="shared" si="0"/>
        <v>0</v>
      </c>
      <c r="E18" s="272">
        <f t="shared" si="0"/>
        <v>0</v>
      </c>
      <c r="F18" s="272">
        <f t="shared" si="0"/>
        <v>0</v>
      </c>
      <c r="G18" s="272">
        <f t="shared" si="0"/>
        <v>0</v>
      </c>
      <c r="H18" s="272">
        <f t="shared" si="0"/>
        <v>0</v>
      </c>
      <c r="I18" s="272">
        <f t="shared" si="0"/>
        <v>0</v>
      </c>
      <c r="J18" s="272">
        <f t="shared" si="0"/>
        <v>0</v>
      </c>
      <c r="K18" s="272">
        <f t="shared" si="0"/>
        <v>0</v>
      </c>
      <c r="L18" s="272">
        <f t="shared" si="0"/>
        <v>0</v>
      </c>
      <c r="M18" s="272">
        <f t="shared" si="0"/>
        <v>0</v>
      </c>
      <c r="N18" s="272">
        <f t="shared" si="0"/>
        <v>0</v>
      </c>
      <c r="O18" s="272">
        <f t="shared" si="0"/>
        <v>0</v>
      </c>
      <c r="P18" s="272">
        <f t="shared" si="0"/>
        <v>0</v>
      </c>
      <c r="Q18" s="272">
        <f t="shared" si="0"/>
        <v>0</v>
      </c>
      <c r="R18" s="272">
        <f t="shared" si="0"/>
        <v>0</v>
      </c>
      <c r="S18" s="272">
        <f t="shared" si="0"/>
        <v>0</v>
      </c>
      <c r="T18" s="272">
        <f t="shared" si="0"/>
        <v>0</v>
      </c>
      <c r="U18" s="295">
        <f t="shared" ref="U18:AF18" si="1">SUM(U12:U17)</f>
        <v>0</v>
      </c>
      <c r="V18" s="295">
        <f t="shared" si="1"/>
        <v>0</v>
      </c>
      <c r="W18" s="295">
        <f t="shared" si="1"/>
        <v>0</v>
      </c>
      <c r="X18" s="295">
        <f t="shared" si="1"/>
        <v>0</v>
      </c>
      <c r="Y18" s="295">
        <f t="shared" si="1"/>
        <v>0</v>
      </c>
      <c r="Z18" s="295">
        <f t="shared" si="1"/>
        <v>0</v>
      </c>
      <c r="AA18" s="295">
        <f t="shared" si="1"/>
        <v>0</v>
      </c>
      <c r="AB18" s="295">
        <f t="shared" si="1"/>
        <v>0</v>
      </c>
      <c r="AC18" s="295">
        <f t="shared" si="1"/>
        <v>0</v>
      </c>
      <c r="AD18" s="295">
        <f t="shared" si="1"/>
        <v>0</v>
      </c>
      <c r="AE18" s="295">
        <f t="shared" si="1"/>
        <v>0</v>
      </c>
      <c r="AF18" s="295">
        <f t="shared" si="1"/>
        <v>0</v>
      </c>
    </row>
    <row r="19" spans="1:32" x14ac:dyDescent="0.25">
      <c r="C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</row>
    <row r="20" spans="1:32" x14ac:dyDescent="0.25">
      <c r="C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</row>
    <row r="21" spans="1:32" x14ac:dyDescent="0.25">
      <c r="C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</row>
    <row r="22" spans="1:32" x14ac:dyDescent="0.25">
      <c r="C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</row>
    <row r="23" spans="1:32" x14ac:dyDescent="0.25">
      <c r="C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</row>
    <row r="24" spans="1:32" x14ac:dyDescent="0.25">
      <c r="C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</row>
    <row r="25" spans="1:32" x14ac:dyDescent="0.25">
      <c r="C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</row>
    <row r="26" spans="1:32" x14ac:dyDescent="0.25">
      <c r="C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</row>
    <row r="27" spans="1:32" x14ac:dyDescent="0.25">
      <c r="C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</row>
    <row r="28" spans="1:32" x14ac:dyDescent="0.25">
      <c r="C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</row>
    <row r="29" spans="1:32" x14ac:dyDescent="0.25">
      <c r="C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</row>
    <row r="30" spans="1:32" x14ac:dyDescent="0.25">
      <c r="C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</row>
    <row r="31" spans="1:32" x14ac:dyDescent="0.25">
      <c r="C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</row>
    <row r="32" spans="1:32" x14ac:dyDescent="0.25">
      <c r="C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</row>
    <row r="33" spans="6:30" x14ac:dyDescent="0.25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</row>
    <row r="34" spans="6:30" x14ac:dyDescent="0.25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</row>
    <row r="35" spans="6:30" x14ac:dyDescent="0.25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6:30" x14ac:dyDescent="0.25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</row>
    <row r="37" spans="6:30" x14ac:dyDescent="0.25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</row>
    <row r="38" spans="6:30" x14ac:dyDescent="0.25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</row>
    <row r="39" spans="6:30" x14ac:dyDescent="0.25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</row>
    <row r="40" spans="6:30" x14ac:dyDescent="0.25"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</row>
    <row r="41" spans="6:30" x14ac:dyDescent="0.25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</row>
    <row r="42" spans="6:30" x14ac:dyDescent="0.25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</row>
    <row r="43" spans="6:30" x14ac:dyDescent="0.25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</row>
    <row r="44" spans="6:30" x14ac:dyDescent="0.25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</row>
    <row r="45" spans="6:30" x14ac:dyDescent="0.25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</row>
    <row r="46" spans="6:30" x14ac:dyDescent="0.2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</row>
    <row r="47" spans="6:30" x14ac:dyDescent="0.25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</row>
    <row r="48" spans="6:30" x14ac:dyDescent="0.25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</row>
    <row r="49" spans="6:30" x14ac:dyDescent="0.25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</row>
    <row r="50" spans="6:30" x14ac:dyDescent="0.25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</row>
  </sheetData>
  <sheetProtection password="EF32" sheet="1" objects="1" scenarios="1"/>
  <sortState ref="A12:AF16">
    <sortCondition ref="A12"/>
  </sortState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CCFFCC"/>
  </sheetPr>
  <dimension ref="A1:AH51"/>
  <sheetViews>
    <sheetView zoomScaleNormal="100" workbookViewId="0">
      <pane xSplit="7" ySplit="10" topLeftCell="H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4"/>
    <col min="2" max="2" width="45.85546875" style="4" bestFit="1" customWidth="1"/>
    <col min="3" max="3" width="9.7109375" style="236" customWidth="1"/>
    <col min="4" max="4" width="25.85546875" style="4" customWidth="1"/>
    <col min="5" max="5" width="12.5703125" style="4" bestFit="1" customWidth="1"/>
    <col min="6" max="6" width="15.42578125" style="4" customWidth="1"/>
    <col min="7" max="10" width="15.7109375" style="4" customWidth="1"/>
    <col min="11" max="22" width="15.7109375" style="236" customWidth="1"/>
    <col min="23" max="31" width="15.7109375" style="4" customWidth="1"/>
    <col min="32" max="34" width="15.7109375" style="236" customWidth="1"/>
    <col min="35" max="16384" width="9.140625" style="4"/>
  </cols>
  <sheetData>
    <row r="1" spans="1:34" ht="21" x14ac:dyDescent="0.35">
      <c r="A1" s="33" t="s">
        <v>0</v>
      </c>
      <c r="B1" s="41"/>
      <c r="C1" s="109"/>
      <c r="D1" s="65" t="s">
        <v>65</v>
      </c>
      <c r="E1" s="70"/>
      <c r="F1" s="70"/>
      <c r="G1" s="69"/>
      <c r="H1" s="41"/>
      <c r="I1" s="41"/>
      <c r="J1" s="41"/>
      <c r="K1" s="109"/>
      <c r="L1" s="104" t="str">
        <f>D1</f>
        <v>Title V-B Charter School Grant Program</v>
      </c>
      <c r="M1" s="109"/>
      <c r="N1" s="109"/>
      <c r="O1" s="109"/>
      <c r="P1" s="109"/>
      <c r="Q1" s="109"/>
      <c r="R1" s="109"/>
      <c r="S1" s="104" t="str">
        <f>D1</f>
        <v>Title V-B Charter School Grant Program</v>
      </c>
      <c r="T1" s="109"/>
      <c r="U1" s="109"/>
      <c r="V1" s="109"/>
      <c r="W1" s="69"/>
      <c r="X1" s="65" t="str">
        <f>D1</f>
        <v>Title V-B Charter School Grant Program</v>
      </c>
      <c r="Y1" s="41"/>
      <c r="Z1" s="41"/>
      <c r="AA1" s="41"/>
      <c r="AB1" s="41"/>
      <c r="AC1" s="41"/>
      <c r="AD1" s="41"/>
      <c r="AE1" s="34" t="str">
        <f>D1</f>
        <v>Title V-B Charter School Grant Program</v>
      </c>
      <c r="AF1" s="109"/>
      <c r="AG1" s="109"/>
      <c r="AH1" s="109"/>
    </row>
    <row r="2" spans="1:34" ht="18.75" x14ac:dyDescent="0.3">
      <c r="A2" s="36" t="s">
        <v>1</v>
      </c>
      <c r="B2" s="41"/>
      <c r="C2" s="109"/>
      <c r="D2" s="72" t="s">
        <v>66</v>
      </c>
      <c r="E2" s="70"/>
      <c r="F2" s="42"/>
      <c r="G2" s="69"/>
      <c r="H2" s="41"/>
      <c r="I2" s="41"/>
      <c r="J2" s="41"/>
      <c r="K2" s="109"/>
      <c r="L2" s="116" t="str">
        <f>"FY"&amp;D4</f>
        <v>FY2017-18</v>
      </c>
      <c r="M2" s="109"/>
      <c r="N2" s="109"/>
      <c r="O2" s="109"/>
      <c r="P2" s="109"/>
      <c r="Q2" s="109"/>
      <c r="R2" s="109"/>
      <c r="S2" s="116" t="str">
        <f>"FY"&amp;D4</f>
        <v>FY2017-18</v>
      </c>
      <c r="T2" s="109"/>
      <c r="U2" s="109"/>
      <c r="V2" s="109"/>
      <c r="W2" s="41"/>
      <c r="X2" s="56" t="str">
        <f>"FY"&amp;D4</f>
        <v>FY2017-18</v>
      </c>
      <c r="Y2" s="41"/>
      <c r="Z2" s="41"/>
      <c r="AA2" s="41"/>
      <c r="AB2" s="41"/>
      <c r="AC2" s="41"/>
      <c r="AD2" s="41"/>
      <c r="AE2" s="56" t="str">
        <f>"FY"&amp;D4</f>
        <v>FY2017-18</v>
      </c>
      <c r="AF2" s="109"/>
      <c r="AG2" s="109"/>
      <c r="AH2" s="109"/>
    </row>
    <row r="3" spans="1:34" ht="15.75" x14ac:dyDescent="0.25">
      <c r="A3" s="36" t="s">
        <v>2</v>
      </c>
      <c r="B3" s="41"/>
      <c r="C3" s="109"/>
      <c r="D3" s="72">
        <v>5282</v>
      </c>
      <c r="E3" s="70"/>
      <c r="F3" s="42"/>
      <c r="G3" s="69"/>
      <c r="H3" s="41"/>
      <c r="I3" s="41"/>
      <c r="J3" s="41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41"/>
      <c r="X3" s="41"/>
      <c r="Y3" s="41"/>
      <c r="Z3" s="41"/>
      <c r="AA3" s="41"/>
      <c r="AB3" s="41"/>
      <c r="AC3" s="41"/>
      <c r="AD3" s="41"/>
      <c r="AE3" s="41"/>
      <c r="AF3" s="109"/>
      <c r="AG3" s="109"/>
      <c r="AH3" s="109"/>
    </row>
    <row r="4" spans="1:34" ht="15.75" x14ac:dyDescent="0.25">
      <c r="A4" s="36" t="s">
        <v>3</v>
      </c>
      <c r="B4" s="41"/>
      <c r="C4" s="109"/>
      <c r="D4" s="107" t="s">
        <v>797</v>
      </c>
      <c r="E4" s="74"/>
      <c r="F4" s="69"/>
      <c r="G4" s="69"/>
      <c r="H4" s="41"/>
      <c r="I4" s="41"/>
      <c r="J4" s="41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41"/>
      <c r="X4" s="41"/>
      <c r="Y4" s="41"/>
      <c r="Z4" s="41"/>
      <c r="AA4" s="41"/>
      <c r="AB4" s="41"/>
      <c r="AC4" s="41"/>
      <c r="AD4" s="41"/>
      <c r="AE4" s="41"/>
      <c r="AF4" s="109"/>
      <c r="AG4" s="109"/>
      <c r="AH4" s="109"/>
    </row>
    <row r="5" spans="1:34" ht="15.75" x14ac:dyDescent="0.25">
      <c r="A5" s="36" t="s">
        <v>55</v>
      </c>
      <c r="B5" s="41"/>
      <c r="C5" s="109"/>
      <c r="D5" s="72" t="s">
        <v>56</v>
      </c>
      <c r="E5" s="70"/>
      <c r="F5" s="42"/>
      <c r="G5" s="69"/>
      <c r="H5" s="41"/>
      <c r="I5" s="41"/>
      <c r="J5" s="41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41"/>
      <c r="X5" s="41"/>
      <c r="Y5" s="41"/>
      <c r="Z5" s="41"/>
      <c r="AA5" s="41"/>
      <c r="AB5" s="41"/>
      <c r="AC5" s="41"/>
      <c r="AD5" s="41"/>
      <c r="AE5" s="41"/>
      <c r="AF5" s="109"/>
      <c r="AG5" s="109"/>
      <c r="AH5" s="109"/>
    </row>
    <row r="6" spans="1:34" ht="15.75" x14ac:dyDescent="0.25">
      <c r="A6" s="36" t="s">
        <v>41</v>
      </c>
      <c r="B6" s="41"/>
      <c r="C6" s="109"/>
      <c r="D6" s="106" t="s">
        <v>771</v>
      </c>
      <c r="E6" s="70"/>
      <c r="F6" s="40"/>
      <c r="G6" s="69"/>
      <c r="H6" s="41"/>
      <c r="I6" s="41"/>
      <c r="J6" s="41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41"/>
      <c r="X6" s="41"/>
      <c r="Y6" s="41"/>
      <c r="Z6" s="41"/>
      <c r="AA6" s="41"/>
      <c r="AB6" s="41"/>
      <c r="AC6" s="41"/>
      <c r="AD6" s="41"/>
      <c r="AE6" s="41"/>
      <c r="AF6" s="109"/>
      <c r="AG6" s="109"/>
      <c r="AH6" s="109"/>
    </row>
    <row r="7" spans="1:34" ht="15.75" x14ac:dyDescent="0.25">
      <c r="A7" s="36" t="s">
        <v>43</v>
      </c>
      <c r="B7" s="41"/>
      <c r="C7" s="109"/>
      <c r="D7" s="64" t="s">
        <v>80</v>
      </c>
      <c r="E7" s="70"/>
      <c r="F7" s="40"/>
      <c r="G7" s="69"/>
      <c r="H7" s="41"/>
      <c r="I7" s="41"/>
      <c r="J7" s="41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41"/>
      <c r="X7" s="41"/>
      <c r="Y7" s="41"/>
      <c r="Z7" s="41"/>
      <c r="AA7" s="41"/>
      <c r="AB7" s="41"/>
      <c r="AC7" s="41"/>
      <c r="AD7" s="41"/>
      <c r="AE7" s="41"/>
      <c r="AF7" s="109"/>
      <c r="AG7" s="109"/>
      <c r="AH7" s="109"/>
    </row>
    <row r="8" spans="1:34" s="26" customFormat="1" ht="21" x14ac:dyDescent="0.35">
      <c r="A8" s="103" t="s">
        <v>605</v>
      </c>
      <c r="B8" s="35"/>
      <c r="C8" s="105"/>
      <c r="D8" s="66"/>
      <c r="E8" s="34"/>
      <c r="F8" s="35"/>
      <c r="G8" s="35"/>
      <c r="H8" s="35"/>
      <c r="I8" s="35"/>
      <c r="J8" s="3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35"/>
      <c r="X8" s="35"/>
      <c r="Y8" s="35"/>
      <c r="Z8" s="35"/>
      <c r="AA8" s="35"/>
      <c r="AB8" s="35"/>
      <c r="AC8" s="35"/>
      <c r="AD8" s="35"/>
      <c r="AE8" s="35"/>
      <c r="AF8" s="105"/>
      <c r="AG8" s="105"/>
      <c r="AH8" s="105"/>
    </row>
    <row r="9" spans="1:34" ht="15.75" thickBot="1" x14ac:dyDescent="0.3">
      <c r="A9" s="41"/>
      <c r="B9" s="41"/>
      <c r="C9" s="109"/>
      <c r="D9" s="69"/>
      <c r="E9" s="41"/>
      <c r="F9" s="41"/>
      <c r="G9" s="41"/>
      <c r="H9" s="41"/>
      <c r="I9" s="41"/>
      <c r="J9" s="41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41"/>
      <c r="X9" s="41"/>
      <c r="Y9" s="41"/>
      <c r="Z9" s="41"/>
      <c r="AA9" s="41"/>
      <c r="AB9" s="41"/>
      <c r="AC9" s="41"/>
      <c r="AD9" s="41"/>
      <c r="AE9" s="41"/>
      <c r="AF9" s="109"/>
      <c r="AG9" s="109"/>
      <c r="AH9" s="109"/>
    </row>
    <row r="10" spans="1:34" ht="30.75" thickBot="1" x14ac:dyDescent="0.3">
      <c r="A10" s="71" t="s">
        <v>86</v>
      </c>
      <c r="B10" s="71" t="s">
        <v>67</v>
      </c>
      <c r="C10" s="117" t="s">
        <v>281</v>
      </c>
      <c r="D10" s="71" t="s">
        <v>68</v>
      </c>
      <c r="E10" s="48" t="s">
        <v>20</v>
      </c>
      <c r="F10" s="48" t="s">
        <v>21</v>
      </c>
      <c r="G10" s="78" t="s">
        <v>22</v>
      </c>
      <c r="H10" s="316" t="s">
        <v>394</v>
      </c>
      <c r="I10" s="321" t="s">
        <v>395</v>
      </c>
      <c r="J10" s="316" t="s">
        <v>396</v>
      </c>
      <c r="K10" s="321" t="s">
        <v>397</v>
      </c>
      <c r="L10" s="316" t="s">
        <v>398</v>
      </c>
      <c r="M10" s="321" t="s">
        <v>399</v>
      </c>
      <c r="N10" s="316" t="s">
        <v>400</v>
      </c>
      <c r="O10" s="321" t="s">
        <v>401</v>
      </c>
      <c r="P10" s="316" t="s">
        <v>402</v>
      </c>
      <c r="Q10" s="321" t="s">
        <v>403</v>
      </c>
      <c r="R10" s="316" t="s">
        <v>404</v>
      </c>
      <c r="S10" s="321" t="s">
        <v>405</v>
      </c>
      <c r="T10" s="316" t="s">
        <v>406</v>
      </c>
      <c r="U10" s="321" t="s">
        <v>407</v>
      </c>
      <c r="V10" s="316" t="s">
        <v>408</v>
      </c>
      <c r="W10" s="321" t="s">
        <v>799</v>
      </c>
      <c r="X10" s="316" t="s">
        <v>800</v>
      </c>
      <c r="Y10" s="321" t="s">
        <v>810</v>
      </c>
      <c r="Z10" s="316" t="s">
        <v>801</v>
      </c>
      <c r="AA10" s="321" t="s">
        <v>802</v>
      </c>
      <c r="AB10" s="316" t="s">
        <v>803</v>
      </c>
      <c r="AC10" s="321" t="s">
        <v>804</v>
      </c>
      <c r="AD10" s="316" t="s">
        <v>805</v>
      </c>
      <c r="AE10" s="321" t="s">
        <v>806</v>
      </c>
      <c r="AF10" s="316" t="s">
        <v>807</v>
      </c>
      <c r="AG10" s="321" t="s">
        <v>808</v>
      </c>
      <c r="AH10" s="316" t="s">
        <v>809</v>
      </c>
    </row>
    <row r="11" spans="1:34" ht="15" customHeight="1" x14ac:dyDescent="0.25">
      <c r="A11" s="201" t="s">
        <v>673</v>
      </c>
      <c r="B11" s="200" t="s">
        <v>693</v>
      </c>
      <c r="C11" s="200" t="s">
        <v>8</v>
      </c>
      <c r="D11" s="200" t="s">
        <v>715</v>
      </c>
      <c r="E11" s="274">
        <v>0</v>
      </c>
      <c r="F11" s="274">
        <f t="shared" ref="F11:F27" si="0">SUM(H11:AZ11)</f>
        <v>0</v>
      </c>
      <c r="G11" s="274">
        <f t="shared" ref="G11:G31" si="1">E11-F11</f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15" customHeight="1" x14ac:dyDescent="0.25">
      <c r="A12" s="201" t="s">
        <v>674</v>
      </c>
      <c r="B12" s="200" t="s">
        <v>694</v>
      </c>
      <c r="C12" s="200" t="s">
        <v>70</v>
      </c>
      <c r="D12" s="200" t="s">
        <v>473</v>
      </c>
      <c r="E12" s="274">
        <v>0</v>
      </c>
      <c r="F12" s="274">
        <f t="shared" si="0"/>
        <v>0</v>
      </c>
      <c r="G12" s="274">
        <f t="shared" si="1"/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15" customHeight="1" x14ac:dyDescent="0.25">
      <c r="A13" s="201" t="s">
        <v>675</v>
      </c>
      <c r="B13" s="200" t="s">
        <v>695</v>
      </c>
      <c r="C13" s="200" t="s">
        <v>306</v>
      </c>
      <c r="D13" s="200" t="s">
        <v>716</v>
      </c>
      <c r="E13" s="274">
        <v>0</v>
      </c>
      <c r="F13" s="274">
        <f t="shared" si="0"/>
        <v>0</v>
      </c>
      <c r="G13" s="274">
        <f t="shared" si="1"/>
        <v>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15" customHeight="1" x14ac:dyDescent="0.25">
      <c r="A14" s="201" t="s">
        <v>676</v>
      </c>
      <c r="B14" s="200" t="s">
        <v>696</v>
      </c>
      <c r="C14" s="200" t="s">
        <v>301</v>
      </c>
      <c r="D14" s="200" t="s">
        <v>717</v>
      </c>
      <c r="E14" s="275">
        <v>0</v>
      </c>
      <c r="F14" s="274">
        <f t="shared" si="0"/>
        <v>0</v>
      </c>
      <c r="G14" s="275">
        <f t="shared" si="1"/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15" customHeight="1" x14ac:dyDescent="0.25">
      <c r="A15" s="201" t="s">
        <v>677</v>
      </c>
      <c r="B15" s="200" t="s">
        <v>697</v>
      </c>
      <c r="C15" s="200" t="s">
        <v>306</v>
      </c>
      <c r="D15" s="200" t="s">
        <v>317</v>
      </c>
      <c r="E15" s="274">
        <v>0</v>
      </c>
      <c r="F15" s="274">
        <f t="shared" si="0"/>
        <v>0</v>
      </c>
      <c r="G15" s="274">
        <f t="shared" si="1"/>
        <v>0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15" customHeight="1" x14ac:dyDescent="0.25">
      <c r="A16" s="201" t="s">
        <v>678</v>
      </c>
      <c r="B16" s="200" t="s">
        <v>698</v>
      </c>
      <c r="C16" s="200" t="s">
        <v>301</v>
      </c>
      <c r="D16" s="200" t="s">
        <v>717</v>
      </c>
      <c r="E16" s="275">
        <v>0</v>
      </c>
      <c r="F16" s="274">
        <f t="shared" si="0"/>
        <v>0</v>
      </c>
      <c r="G16" s="275">
        <f t="shared" si="1"/>
        <v>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15" customHeight="1" x14ac:dyDescent="0.25">
      <c r="A17" s="201" t="s">
        <v>679</v>
      </c>
      <c r="B17" s="200" t="s">
        <v>699</v>
      </c>
      <c r="C17" s="200" t="s">
        <v>301</v>
      </c>
      <c r="D17" s="200" t="s">
        <v>717</v>
      </c>
      <c r="E17" s="274">
        <v>0</v>
      </c>
      <c r="F17" s="274">
        <f t="shared" si="0"/>
        <v>0</v>
      </c>
      <c r="G17" s="274">
        <f t="shared" si="1"/>
        <v>0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15" customHeight="1" x14ac:dyDescent="0.25">
      <c r="A18" s="201" t="s">
        <v>680</v>
      </c>
      <c r="B18" s="200" t="s">
        <v>700</v>
      </c>
      <c r="C18" s="200" t="s">
        <v>301</v>
      </c>
      <c r="D18" s="200" t="s">
        <v>717</v>
      </c>
      <c r="E18" s="274">
        <v>0</v>
      </c>
      <c r="F18" s="274">
        <f t="shared" si="0"/>
        <v>0</v>
      </c>
      <c r="G18" s="274">
        <f t="shared" si="1"/>
        <v>0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15" customHeight="1" x14ac:dyDescent="0.25">
      <c r="A19" s="201" t="s">
        <v>681</v>
      </c>
      <c r="B19" s="200" t="s">
        <v>701</v>
      </c>
      <c r="C19" s="200" t="s">
        <v>519</v>
      </c>
      <c r="D19" s="200" t="s">
        <v>718</v>
      </c>
      <c r="E19" s="274">
        <v>0</v>
      </c>
      <c r="F19" s="274">
        <f t="shared" si="0"/>
        <v>0</v>
      </c>
      <c r="G19" s="274">
        <f t="shared" si="1"/>
        <v>0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15" customHeight="1" x14ac:dyDescent="0.25">
      <c r="A20" s="201" t="s">
        <v>682</v>
      </c>
      <c r="B20" s="200" t="s">
        <v>702</v>
      </c>
      <c r="C20" s="200" t="s">
        <v>70</v>
      </c>
      <c r="D20" s="200" t="s">
        <v>473</v>
      </c>
      <c r="E20" s="274">
        <v>0</v>
      </c>
      <c r="F20" s="274">
        <f t="shared" si="0"/>
        <v>0</v>
      </c>
      <c r="G20" s="274">
        <f t="shared" si="1"/>
        <v>0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ht="15" customHeight="1" x14ac:dyDescent="0.25">
      <c r="A21" s="201" t="s">
        <v>683</v>
      </c>
      <c r="B21" s="200" t="s">
        <v>703</v>
      </c>
      <c r="C21" s="200" t="s">
        <v>663</v>
      </c>
      <c r="D21" s="200" t="s">
        <v>665</v>
      </c>
      <c r="E21" s="275">
        <v>0</v>
      </c>
      <c r="F21" s="274">
        <f t="shared" si="0"/>
        <v>0</v>
      </c>
      <c r="G21" s="275">
        <f t="shared" si="1"/>
        <v>0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ht="15" customHeight="1" x14ac:dyDescent="0.25">
      <c r="A22" s="201" t="s">
        <v>684</v>
      </c>
      <c r="B22" s="200" t="s">
        <v>704</v>
      </c>
      <c r="C22" s="200" t="s">
        <v>713</v>
      </c>
      <c r="D22" s="200" t="s">
        <v>719</v>
      </c>
      <c r="E22" s="274">
        <v>0</v>
      </c>
      <c r="F22" s="274">
        <f t="shared" si="0"/>
        <v>0</v>
      </c>
      <c r="G22" s="274">
        <f t="shared" si="1"/>
        <v>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</row>
    <row r="23" spans="1:34" ht="15" customHeight="1" x14ac:dyDescent="0.25">
      <c r="A23" s="201" t="s">
        <v>685</v>
      </c>
      <c r="B23" s="200" t="s">
        <v>705</v>
      </c>
      <c r="C23" s="200" t="s">
        <v>301</v>
      </c>
      <c r="D23" s="200" t="s">
        <v>59</v>
      </c>
      <c r="E23" s="274">
        <v>0</v>
      </c>
      <c r="F23" s="274">
        <f t="shared" si="0"/>
        <v>0</v>
      </c>
      <c r="G23" s="274">
        <f t="shared" si="1"/>
        <v>0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</row>
    <row r="24" spans="1:34" ht="15" customHeight="1" x14ac:dyDescent="0.25">
      <c r="A24" s="201" t="s">
        <v>686</v>
      </c>
      <c r="B24" s="200" t="s">
        <v>706</v>
      </c>
      <c r="C24" s="200" t="s">
        <v>301</v>
      </c>
      <c r="D24" s="200" t="s">
        <v>717</v>
      </c>
      <c r="E24" s="274">
        <v>0</v>
      </c>
      <c r="F24" s="274">
        <f t="shared" si="0"/>
        <v>0</v>
      </c>
      <c r="G24" s="274">
        <f t="shared" si="1"/>
        <v>0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</row>
    <row r="25" spans="1:34" ht="15" customHeight="1" x14ac:dyDescent="0.25">
      <c r="A25" s="201" t="s">
        <v>687</v>
      </c>
      <c r="B25" s="200" t="s">
        <v>707</v>
      </c>
      <c r="C25" s="200" t="s">
        <v>301</v>
      </c>
      <c r="D25" s="200" t="s">
        <v>717</v>
      </c>
      <c r="E25" s="274">
        <v>0</v>
      </c>
      <c r="F25" s="274">
        <f t="shared" si="0"/>
        <v>0</v>
      </c>
      <c r="G25" s="274">
        <f t="shared" si="1"/>
        <v>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</row>
    <row r="26" spans="1:34" ht="15" customHeight="1" x14ac:dyDescent="0.25">
      <c r="A26" s="201" t="s">
        <v>688</v>
      </c>
      <c r="B26" s="200" t="s">
        <v>708</v>
      </c>
      <c r="C26" s="200" t="s">
        <v>301</v>
      </c>
      <c r="D26" s="200" t="s">
        <v>717</v>
      </c>
      <c r="E26" s="274">
        <v>0</v>
      </c>
      <c r="F26" s="274">
        <f t="shared" si="0"/>
        <v>0</v>
      </c>
      <c r="G26" s="274">
        <f t="shared" si="1"/>
        <v>0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</row>
    <row r="27" spans="1:34" ht="15" customHeight="1" x14ac:dyDescent="0.25">
      <c r="A27" s="201" t="s">
        <v>689</v>
      </c>
      <c r="B27" s="200" t="s">
        <v>709</v>
      </c>
      <c r="C27" s="200" t="s">
        <v>301</v>
      </c>
      <c r="D27" s="200" t="s">
        <v>717</v>
      </c>
      <c r="E27" s="274">
        <v>0</v>
      </c>
      <c r="F27" s="274">
        <f t="shared" si="0"/>
        <v>0</v>
      </c>
      <c r="G27" s="274">
        <f t="shared" si="1"/>
        <v>0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</row>
    <row r="28" spans="1:34" ht="15" customHeight="1" x14ac:dyDescent="0.25">
      <c r="A28" s="201" t="s">
        <v>756</v>
      </c>
      <c r="B28" s="376" t="s">
        <v>757</v>
      </c>
      <c r="C28" s="380" t="s">
        <v>306</v>
      </c>
      <c r="D28" s="376" t="s">
        <v>317</v>
      </c>
      <c r="E28" s="275">
        <v>0</v>
      </c>
      <c r="F28" s="274">
        <f>SUM(I28:AH28)</f>
        <v>0</v>
      </c>
      <c r="G28" s="274">
        <f t="shared" si="1"/>
        <v>0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</row>
    <row r="29" spans="1:34" ht="15" customHeight="1" x14ac:dyDescent="0.25">
      <c r="A29" s="201" t="s">
        <v>690</v>
      </c>
      <c r="B29" s="200" t="s">
        <v>710</v>
      </c>
      <c r="C29" s="200" t="s">
        <v>62</v>
      </c>
      <c r="D29" s="200" t="s">
        <v>535</v>
      </c>
      <c r="E29" s="274">
        <v>0</v>
      </c>
      <c r="F29" s="274">
        <f>SUM(H29:AZ29)</f>
        <v>0</v>
      </c>
      <c r="G29" s="274">
        <f t="shared" si="1"/>
        <v>0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</row>
    <row r="30" spans="1:34" ht="15" customHeight="1" x14ac:dyDescent="0.25">
      <c r="A30" s="201" t="s">
        <v>691</v>
      </c>
      <c r="B30" s="200" t="s">
        <v>711</v>
      </c>
      <c r="C30" s="200" t="s">
        <v>519</v>
      </c>
      <c r="D30" s="200" t="s">
        <v>718</v>
      </c>
      <c r="E30" s="274">
        <v>0</v>
      </c>
      <c r="F30" s="274">
        <f>SUM(H30:AZ30)</f>
        <v>0</v>
      </c>
      <c r="G30" s="274">
        <f t="shared" si="1"/>
        <v>0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</row>
    <row r="31" spans="1:34" ht="15" customHeight="1" x14ac:dyDescent="0.25">
      <c r="A31" s="201" t="s">
        <v>692</v>
      </c>
      <c r="B31" s="200" t="s">
        <v>712</v>
      </c>
      <c r="C31" s="200" t="s">
        <v>714</v>
      </c>
      <c r="D31" s="200" t="s">
        <v>720</v>
      </c>
      <c r="E31" s="276">
        <v>0</v>
      </c>
      <c r="F31" s="274">
        <f>SUM(H31:AZ31)</f>
        <v>0</v>
      </c>
      <c r="G31" s="276">
        <f t="shared" si="1"/>
        <v>0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</row>
    <row r="32" spans="1:34" ht="15" customHeight="1" thickBot="1" x14ac:dyDescent="0.3">
      <c r="A32" s="201"/>
      <c r="B32" s="200"/>
      <c r="C32" s="249"/>
      <c r="D32" s="200"/>
      <c r="E32" s="277"/>
      <c r="F32" s="274">
        <f>SUM(H32:AZ32)</f>
        <v>0</v>
      </c>
      <c r="G32" s="277">
        <f>E32-F32</f>
        <v>0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</row>
    <row r="33" spans="1:34" ht="16.5" thickTop="1" thickBot="1" x14ac:dyDescent="0.3">
      <c r="A33" s="278" t="s">
        <v>290</v>
      </c>
      <c r="B33" s="278"/>
      <c r="C33" s="278"/>
      <c r="D33" s="278"/>
      <c r="E33" s="279">
        <f t="shared" ref="E33:AH33" si="2">SUM(E11:E32)</f>
        <v>0</v>
      </c>
      <c r="F33" s="279">
        <f t="shared" si="2"/>
        <v>0</v>
      </c>
      <c r="G33" s="279">
        <f t="shared" si="2"/>
        <v>0</v>
      </c>
      <c r="H33" s="279">
        <f t="shared" si="2"/>
        <v>0</v>
      </c>
      <c r="I33" s="279">
        <f t="shared" si="2"/>
        <v>0</v>
      </c>
      <c r="J33" s="279">
        <f t="shared" si="2"/>
        <v>0</v>
      </c>
      <c r="K33" s="279">
        <f t="shared" si="2"/>
        <v>0</v>
      </c>
      <c r="L33" s="279">
        <f t="shared" si="2"/>
        <v>0</v>
      </c>
      <c r="M33" s="279">
        <f t="shared" si="2"/>
        <v>0</v>
      </c>
      <c r="N33" s="279">
        <f t="shared" si="2"/>
        <v>0</v>
      </c>
      <c r="O33" s="279">
        <f t="shared" si="2"/>
        <v>0</v>
      </c>
      <c r="P33" s="279">
        <f t="shared" si="2"/>
        <v>0</v>
      </c>
      <c r="Q33" s="279">
        <f t="shared" si="2"/>
        <v>0</v>
      </c>
      <c r="R33" s="279">
        <f t="shared" si="2"/>
        <v>0</v>
      </c>
      <c r="S33" s="279">
        <f t="shared" si="2"/>
        <v>0</v>
      </c>
      <c r="T33" s="279">
        <f t="shared" si="2"/>
        <v>0</v>
      </c>
      <c r="U33" s="279">
        <f t="shared" si="2"/>
        <v>0</v>
      </c>
      <c r="V33" s="279">
        <f t="shared" si="2"/>
        <v>0</v>
      </c>
      <c r="W33" s="279">
        <f t="shared" si="2"/>
        <v>0</v>
      </c>
      <c r="X33" s="279">
        <f t="shared" si="2"/>
        <v>0</v>
      </c>
      <c r="Y33" s="279">
        <f t="shared" si="2"/>
        <v>0</v>
      </c>
      <c r="Z33" s="279">
        <f t="shared" si="2"/>
        <v>0</v>
      </c>
      <c r="AA33" s="279">
        <f t="shared" si="2"/>
        <v>0</v>
      </c>
      <c r="AB33" s="279">
        <f t="shared" si="2"/>
        <v>0</v>
      </c>
      <c r="AC33" s="279">
        <f t="shared" si="2"/>
        <v>0</v>
      </c>
      <c r="AD33" s="279">
        <f t="shared" si="2"/>
        <v>0</v>
      </c>
      <c r="AE33" s="279">
        <f t="shared" si="2"/>
        <v>0</v>
      </c>
      <c r="AF33" s="279">
        <f t="shared" si="2"/>
        <v>0</v>
      </c>
      <c r="AG33" s="279">
        <f t="shared" si="2"/>
        <v>0</v>
      </c>
      <c r="AH33" s="279">
        <f t="shared" si="2"/>
        <v>0</v>
      </c>
    </row>
    <row r="34" spans="1:34" ht="15.75" thickTop="1" x14ac:dyDescent="0.25">
      <c r="H34" s="24"/>
      <c r="I34" s="24"/>
      <c r="J34" s="24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24"/>
      <c r="X34" s="24"/>
      <c r="Y34" s="24"/>
      <c r="Z34" s="24"/>
      <c r="AA34" s="24"/>
      <c r="AB34" s="24"/>
      <c r="AC34" s="24"/>
      <c r="AD34" s="24"/>
      <c r="AE34" s="24"/>
      <c r="AF34" s="102"/>
      <c r="AG34" s="102"/>
      <c r="AH34" s="102"/>
    </row>
    <row r="35" spans="1:34" x14ac:dyDescent="0.25">
      <c r="G35" s="102"/>
      <c r="H35" s="24"/>
      <c r="I35" s="24"/>
      <c r="J35" s="24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24"/>
      <c r="X35" s="24"/>
      <c r="Y35" s="24"/>
      <c r="Z35" s="24"/>
      <c r="AA35" s="24"/>
      <c r="AB35" s="24"/>
      <c r="AC35" s="24"/>
      <c r="AD35" s="24"/>
      <c r="AE35" s="24"/>
      <c r="AF35" s="102"/>
      <c r="AG35" s="102"/>
      <c r="AH35" s="102"/>
    </row>
    <row r="36" spans="1:34" x14ac:dyDescent="0.25">
      <c r="H36" s="24"/>
      <c r="I36" s="24"/>
      <c r="J36" s="24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24"/>
      <c r="X36" s="24"/>
      <c r="Y36" s="24"/>
      <c r="Z36" s="24"/>
      <c r="AA36" s="24"/>
      <c r="AB36" s="24"/>
      <c r="AC36" s="24"/>
      <c r="AD36" s="24"/>
      <c r="AE36" s="24"/>
      <c r="AF36" s="102"/>
      <c r="AG36" s="102"/>
      <c r="AH36" s="102"/>
    </row>
    <row r="37" spans="1:34" x14ac:dyDescent="0.25">
      <c r="H37" s="24"/>
      <c r="I37" s="24"/>
      <c r="J37" s="24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24"/>
      <c r="X37" s="24"/>
      <c r="Y37" s="24"/>
      <c r="Z37" s="24"/>
      <c r="AA37" s="24"/>
      <c r="AB37" s="24"/>
      <c r="AC37" s="24"/>
      <c r="AD37" s="24"/>
      <c r="AE37" s="24"/>
      <c r="AF37" s="102"/>
      <c r="AG37" s="102"/>
      <c r="AH37" s="102"/>
    </row>
    <row r="38" spans="1:34" x14ac:dyDescent="0.25">
      <c r="H38" s="24"/>
      <c r="I38" s="24"/>
      <c r="J38" s="24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24"/>
      <c r="X38" s="24"/>
      <c r="Y38" s="24"/>
      <c r="Z38" s="24"/>
      <c r="AA38" s="24"/>
      <c r="AB38" s="24"/>
      <c r="AC38" s="24"/>
      <c r="AD38" s="24"/>
      <c r="AE38" s="24"/>
      <c r="AF38" s="102"/>
      <c r="AG38" s="102"/>
      <c r="AH38" s="102"/>
    </row>
    <row r="39" spans="1:34" x14ac:dyDescent="0.25">
      <c r="H39" s="24"/>
      <c r="I39" s="24"/>
      <c r="J39" s="24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24"/>
      <c r="X39" s="24"/>
      <c r="Y39" s="24"/>
      <c r="Z39" s="24"/>
      <c r="AA39" s="24"/>
      <c r="AB39" s="24"/>
      <c r="AC39" s="24"/>
      <c r="AD39" s="24"/>
      <c r="AE39" s="24"/>
      <c r="AF39" s="102"/>
      <c r="AG39" s="102"/>
      <c r="AH39" s="102"/>
    </row>
    <row r="40" spans="1:34" x14ac:dyDescent="0.25">
      <c r="H40" s="24"/>
      <c r="I40" s="24"/>
      <c r="J40" s="24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24"/>
      <c r="X40" s="24"/>
      <c r="Y40" s="24"/>
      <c r="Z40" s="24"/>
      <c r="AA40" s="24"/>
      <c r="AB40" s="24"/>
      <c r="AC40" s="24"/>
      <c r="AD40" s="24"/>
      <c r="AE40" s="24"/>
      <c r="AF40" s="102"/>
      <c r="AG40" s="102"/>
      <c r="AH40" s="102"/>
    </row>
    <row r="41" spans="1:34" x14ac:dyDescent="0.25">
      <c r="H41" s="24"/>
      <c r="I41" s="24"/>
      <c r="J41" s="24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24"/>
      <c r="X41" s="24"/>
      <c r="Y41" s="24"/>
      <c r="Z41" s="24"/>
      <c r="AA41" s="24"/>
      <c r="AB41" s="24"/>
      <c r="AC41" s="24"/>
      <c r="AD41" s="24"/>
      <c r="AE41" s="24"/>
      <c r="AF41" s="102"/>
      <c r="AG41" s="102"/>
      <c r="AH41" s="102"/>
    </row>
    <row r="42" spans="1:34" x14ac:dyDescent="0.25">
      <c r="H42" s="24"/>
      <c r="I42" s="24"/>
      <c r="J42" s="24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24"/>
      <c r="X42" s="24"/>
      <c r="Y42" s="24"/>
      <c r="Z42" s="24"/>
      <c r="AA42" s="24"/>
      <c r="AB42" s="24"/>
      <c r="AC42" s="24"/>
      <c r="AD42" s="24"/>
      <c r="AE42" s="24"/>
      <c r="AF42" s="102"/>
      <c r="AG42" s="102"/>
      <c r="AH42" s="102"/>
    </row>
    <row r="43" spans="1:34" x14ac:dyDescent="0.25">
      <c r="H43" s="24"/>
      <c r="I43" s="24"/>
      <c r="J43" s="24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24"/>
      <c r="X43" s="24"/>
      <c r="Y43" s="24"/>
      <c r="Z43" s="24"/>
      <c r="AA43" s="24"/>
      <c r="AB43" s="24"/>
      <c r="AC43" s="24"/>
      <c r="AD43" s="24"/>
      <c r="AE43" s="24"/>
      <c r="AF43" s="102"/>
      <c r="AG43" s="102"/>
      <c r="AH43" s="102"/>
    </row>
    <row r="44" spans="1:34" x14ac:dyDescent="0.25">
      <c r="H44" s="24"/>
      <c r="I44" s="24"/>
      <c r="J44" s="24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24"/>
      <c r="X44" s="24"/>
      <c r="Y44" s="24"/>
      <c r="Z44" s="24"/>
      <c r="AA44" s="24"/>
      <c r="AB44" s="24"/>
      <c r="AC44" s="24"/>
      <c r="AD44" s="24"/>
      <c r="AE44" s="24"/>
      <c r="AF44" s="102"/>
      <c r="AG44" s="102"/>
      <c r="AH44" s="102"/>
    </row>
    <row r="45" spans="1:34" x14ac:dyDescent="0.25">
      <c r="H45" s="24"/>
      <c r="I45" s="24"/>
      <c r="J45" s="24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24"/>
      <c r="X45" s="24"/>
      <c r="Y45" s="24"/>
      <c r="Z45" s="24"/>
      <c r="AA45" s="24"/>
      <c r="AB45" s="24"/>
      <c r="AC45" s="24"/>
      <c r="AD45" s="24"/>
      <c r="AE45" s="24"/>
      <c r="AF45" s="102"/>
      <c r="AG45" s="102"/>
      <c r="AH45" s="102"/>
    </row>
    <row r="46" spans="1:34" x14ac:dyDescent="0.25">
      <c r="H46" s="24"/>
      <c r="I46" s="24"/>
      <c r="J46" s="24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24"/>
      <c r="X46" s="24"/>
      <c r="Y46" s="24"/>
      <c r="Z46" s="24"/>
      <c r="AA46" s="24"/>
      <c r="AB46" s="24"/>
      <c r="AC46" s="24"/>
      <c r="AD46" s="24"/>
      <c r="AE46" s="24"/>
      <c r="AF46" s="102"/>
      <c r="AG46" s="102"/>
      <c r="AH46" s="102"/>
    </row>
    <row r="47" spans="1:34" x14ac:dyDescent="0.25">
      <c r="H47" s="24"/>
      <c r="I47" s="24"/>
      <c r="J47" s="24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24"/>
      <c r="X47" s="24"/>
      <c r="Y47" s="24"/>
      <c r="Z47" s="24"/>
      <c r="AA47" s="24"/>
      <c r="AB47" s="24"/>
      <c r="AC47" s="24"/>
      <c r="AD47" s="24"/>
      <c r="AE47" s="24"/>
      <c r="AF47" s="102"/>
      <c r="AG47" s="102"/>
      <c r="AH47" s="102"/>
    </row>
    <row r="48" spans="1:34" x14ac:dyDescent="0.25">
      <c r="H48" s="24"/>
      <c r="I48" s="24"/>
      <c r="J48" s="24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24"/>
      <c r="X48" s="24"/>
      <c r="Y48" s="24"/>
      <c r="Z48" s="24"/>
      <c r="AA48" s="24"/>
      <c r="AB48" s="24"/>
      <c r="AC48" s="24"/>
      <c r="AD48" s="24"/>
      <c r="AE48" s="24"/>
      <c r="AF48" s="102"/>
      <c r="AG48" s="102"/>
      <c r="AH48" s="102"/>
    </row>
    <row r="49" spans="8:34" x14ac:dyDescent="0.25">
      <c r="H49" s="24"/>
      <c r="I49" s="24"/>
      <c r="J49" s="24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24"/>
      <c r="X49" s="24"/>
      <c r="Y49" s="24"/>
      <c r="Z49" s="24"/>
      <c r="AA49" s="24"/>
      <c r="AB49" s="24"/>
      <c r="AC49" s="24"/>
      <c r="AD49" s="24"/>
      <c r="AE49" s="24"/>
      <c r="AF49" s="102"/>
      <c r="AG49" s="102"/>
      <c r="AH49" s="102"/>
    </row>
    <row r="50" spans="8:34" x14ac:dyDescent="0.25">
      <c r="H50" s="24"/>
      <c r="I50" s="24"/>
      <c r="J50" s="24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24"/>
      <c r="X50" s="24"/>
      <c r="Y50" s="24"/>
      <c r="Z50" s="24"/>
      <c r="AA50" s="24"/>
      <c r="AB50" s="24"/>
      <c r="AC50" s="24"/>
      <c r="AD50" s="24"/>
      <c r="AE50" s="24"/>
      <c r="AF50" s="102"/>
      <c r="AG50" s="102"/>
      <c r="AH50" s="102"/>
    </row>
    <row r="51" spans="8:34" x14ac:dyDescent="0.25">
      <c r="H51" s="24"/>
      <c r="I51" s="24"/>
      <c r="J51" s="24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24"/>
      <c r="X51" s="24"/>
      <c r="Y51" s="24"/>
      <c r="Z51" s="24"/>
      <c r="AA51" s="24"/>
      <c r="AB51" s="24"/>
      <c r="AC51" s="24"/>
      <c r="AD51" s="24"/>
      <c r="AE51" s="24"/>
      <c r="AF51" s="102"/>
      <c r="AG51" s="102"/>
      <c r="AH51" s="102"/>
    </row>
  </sheetData>
  <sheetProtection password="EF32" sheet="1" objects="1" scenarios="1"/>
  <sortState ref="A11:AH32">
    <sortCondition ref="A11"/>
  </sortState>
  <pageMargins left="0.7" right="0.7" top="0.75" bottom="0.75" header="0.3" footer="0.3"/>
  <pageSetup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CCFFCC"/>
  </sheetPr>
  <dimension ref="A1:AH47"/>
  <sheetViews>
    <sheetView zoomScaleNormal="100" workbookViewId="0">
      <pane xSplit="7" ySplit="10" topLeftCell="H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236"/>
    <col min="2" max="2" width="45.85546875" style="236" bestFit="1" customWidth="1"/>
    <col min="3" max="3" width="9.7109375" style="236" customWidth="1"/>
    <col min="4" max="4" width="25.85546875" style="236" customWidth="1"/>
    <col min="5" max="5" width="12.5703125" style="236" bestFit="1" customWidth="1"/>
    <col min="6" max="6" width="15.42578125" style="236" customWidth="1"/>
    <col min="7" max="34" width="15.7109375" style="236" customWidth="1"/>
    <col min="35" max="16384" width="9.140625" style="236"/>
  </cols>
  <sheetData>
    <row r="1" spans="1:34" ht="21" x14ac:dyDescent="0.35">
      <c r="A1" s="103" t="s">
        <v>0</v>
      </c>
      <c r="B1" s="109"/>
      <c r="C1" s="109"/>
      <c r="D1" s="104" t="s">
        <v>291</v>
      </c>
      <c r="E1" s="111"/>
      <c r="F1" s="111"/>
      <c r="G1" s="109"/>
      <c r="H1" s="109"/>
      <c r="I1" s="109"/>
      <c r="J1" s="104" t="str">
        <f>D1</f>
        <v>Title V-B Charter School Grant Program C1</v>
      </c>
      <c r="K1" s="109"/>
      <c r="L1" s="109"/>
      <c r="M1" s="109"/>
      <c r="N1" s="109"/>
      <c r="O1" s="109"/>
      <c r="P1" s="109"/>
      <c r="Q1" s="104" t="str">
        <f>D1</f>
        <v>Title V-B Charter School Grant Program C1</v>
      </c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</row>
    <row r="2" spans="1:34" ht="18.75" x14ac:dyDescent="0.3">
      <c r="A2" s="106" t="s">
        <v>1</v>
      </c>
      <c r="B2" s="109"/>
      <c r="C2" s="109"/>
      <c r="D2" s="107" t="s">
        <v>66</v>
      </c>
      <c r="E2" s="111"/>
      <c r="F2" s="111"/>
      <c r="G2" s="109"/>
      <c r="H2" s="109"/>
      <c r="I2" s="109"/>
      <c r="J2" s="116" t="str">
        <f>"FY"&amp;D4</f>
        <v>FY2017-18</v>
      </c>
      <c r="K2" s="109"/>
      <c r="L2" s="109"/>
      <c r="M2" s="109"/>
      <c r="N2" s="109"/>
      <c r="O2" s="109"/>
      <c r="P2" s="109"/>
      <c r="Q2" s="116" t="str">
        <f>"FY"&amp;D4</f>
        <v>FY2017-18</v>
      </c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</row>
    <row r="3" spans="1:34" ht="15.75" x14ac:dyDescent="0.25">
      <c r="A3" s="106" t="s">
        <v>2</v>
      </c>
      <c r="B3" s="109"/>
      <c r="C3" s="109"/>
      <c r="D3" s="107">
        <v>5282</v>
      </c>
      <c r="E3" s="111"/>
      <c r="F3" s="111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34" ht="15.75" x14ac:dyDescent="0.25">
      <c r="A4" s="106" t="s">
        <v>3</v>
      </c>
      <c r="B4" s="109"/>
      <c r="C4" s="109"/>
      <c r="D4" s="107" t="s">
        <v>797</v>
      </c>
      <c r="E4" s="106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34" ht="15.75" x14ac:dyDescent="0.25">
      <c r="A5" s="106" t="s">
        <v>55</v>
      </c>
      <c r="B5" s="109"/>
      <c r="C5" s="109"/>
      <c r="D5" s="107" t="s">
        <v>56</v>
      </c>
      <c r="E5" s="111"/>
      <c r="F5" s="111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4" ht="15.75" x14ac:dyDescent="0.25">
      <c r="A6" s="106" t="s">
        <v>41</v>
      </c>
      <c r="B6" s="109"/>
      <c r="C6" s="109"/>
      <c r="D6" s="106" t="s">
        <v>771</v>
      </c>
      <c r="E6" s="111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15.75" x14ac:dyDescent="0.25">
      <c r="A7" s="106" t="s">
        <v>43</v>
      </c>
      <c r="B7" s="109"/>
      <c r="C7" s="109"/>
      <c r="D7" s="106" t="s">
        <v>80</v>
      </c>
      <c r="E7" s="111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</row>
    <row r="8" spans="1:34" s="26" customFormat="1" ht="21" x14ac:dyDescent="0.35">
      <c r="A8" s="103" t="s">
        <v>605</v>
      </c>
      <c r="B8" s="105"/>
      <c r="C8" s="105"/>
      <c r="D8" s="105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ht="15.75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</row>
    <row r="10" spans="1:34" ht="30.75" thickBot="1" x14ac:dyDescent="0.3">
      <c r="A10" s="117" t="s">
        <v>86</v>
      </c>
      <c r="B10" s="117" t="s">
        <v>67</v>
      </c>
      <c r="C10" s="117" t="s">
        <v>281</v>
      </c>
      <c r="D10" s="117" t="s">
        <v>68</v>
      </c>
      <c r="E10" s="115" t="s">
        <v>20</v>
      </c>
      <c r="F10" s="115" t="s">
        <v>21</v>
      </c>
      <c r="G10" s="100" t="s">
        <v>22</v>
      </c>
      <c r="H10" s="321" t="s">
        <v>394</v>
      </c>
      <c r="I10" s="321" t="s">
        <v>395</v>
      </c>
      <c r="J10" s="316" t="s">
        <v>396</v>
      </c>
      <c r="K10" s="321" t="s">
        <v>397</v>
      </c>
      <c r="L10" s="316" t="s">
        <v>398</v>
      </c>
      <c r="M10" s="321" t="s">
        <v>399</v>
      </c>
      <c r="N10" s="316" t="s">
        <v>400</v>
      </c>
      <c r="O10" s="321" t="s">
        <v>401</v>
      </c>
      <c r="P10" s="316" t="s">
        <v>402</v>
      </c>
      <c r="Q10" s="321" t="s">
        <v>403</v>
      </c>
      <c r="R10" s="316" t="s">
        <v>404</v>
      </c>
      <c r="S10" s="321" t="s">
        <v>405</v>
      </c>
      <c r="T10" s="316" t="s">
        <v>406</v>
      </c>
      <c r="U10" s="316" t="s">
        <v>407</v>
      </c>
      <c r="V10" s="316" t="s">
        <v>408</v>
      </c>
      <c r="W10" s="316" t="s">
        <v>799</v>
      </c>
      <c r="X10" s="316" t="s">
        <v>800</v>
      </c>
      <c r="Y10" s="316" t="s">
        <v>811</v>
      </c>
      <c r="Z10" s="316" t="s">
        <v>801</v>
      </c>
      <c r="AA10" s="316" t="s">
        <v>802</v>
      </c>
      <c r="AB10" s="316" t="s">
        <v>803</v>
      </c>
      <c r="AC10" s="316" t="s">
        <v>804</v>
      </c>
      <c r="AD10" s="316" t="s">
        <v>805</v>
      </c>
      <c r="AE10" s="316" t="s">
        <v>806</v>
      </c>
      <c r="AF10" s="316" t="s">
        <v>807</v>
      </c>
      <c r="AG10" s="316" t="s">
        <v>808</v>
      </c>
      <c r="AH10" s="316" t="s">
        <v>809</v>
      </c>
    </row>
    <row r="11" spans="1:34" s="305" customFormat="1" x14ac:dyDescent="0.25">
      <c r="A11" s="374" t="s">
        <v>760</v>
      </c>
      <c r="B11" s="376" t="s">
        <v>761</v>
      </c>
      <c r="C11" s="374" t="s">
        <v>301</v>
      </c>
      <c r="D11" s="376" t="s">
        <v>59</v>
      </c>
      <c r="E11" s="275">
        <v>0</v>
      </c>
      <c r="F11" s="274">
        <f t="shared" ref="F11:F27" si="0">SUM(I11:AH11)</f>
        <v>0</v>
      </c>
      <c r="G11" s="274">
        <f t="shared" ref="G11:G27" si="1">E11-F11</f>
        <v>0</v>
      </c>
      <c r="H11" s="324"/>
      <c r="I11" s="324"/>
      <c r="J11" s="324"/>
      <c r="K11" s="324"/>
      <c r="L11" s="324"/>
      <c r="M11" s="324"/>
      <c r="N11" s="324"/>
      <c r="O11" s="130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</row>
    <row r="12" spans="1:34" ht="15" customHeight="1" x14ac:dyDescent="0.25">
      <c r="A12" s="374" t="s">
        <v>758</v>
      </c>
      <c r="B12" s="374" t="s">
        <v>759</v>
      </c>
      <c r="C12" s="374" t="s">
        <v>306</v>
      </c>
      <c r="D12" s="374" t="s">
        <v>317</v>
      </c>
      <c r="E12" s="275">
        <v>0</v>
      </c>
      <c r="F12" s="274">
        <f t="shared" si="0"/>
        <v>0</v>
      </c>
      <c r="G12" s="274">
        <f t="shared" si="1"/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15" customHeight="1" x14ac:dyDescent="0.25">
      <c r="A13" s="200" t="s">
        <v>724</v>
      </c>
      <c r="B13" s="200" t="s">
        <v>725</v>
      </c>
      <c r="C13" s="249" t="s">
        <v>519</v>
      </c>
      <c r="D13" s="200" t="s">
        <v>725</v>
      </c>
      <c r="E13" s="274">
        <v>0</v>
      </c>
      <c r="F13" s="274">
        <f t="shared" si="0"/>
        <v>0</v>
      </c>
      <c r="G13" s="274">
        <f t="shared" si="1"/>
        <v>0</v>
      </c>
      <c r="H13" s="371"/>
      <c r="I13" s="371"/>
      <c r="J13" s="371"/>
      <c r="K13" s="371"/>
      <c r="L13" s="371"/>
      <c r="M13" s="371"/>
      <c r="N13" s="371"/>
      <c r="O13" s="130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1"/>
    </row>
    <row r="14" spans="1:34" ht="15" customHeight="1" x14ac:dyDescent="0.25">
      <c r="A14" s="200" t="s">
        <v>727</v>
      </c>
      <c r="B14" s="200" t="s">
        <v>737</v>
      </c>
      <c r="C14" s="249" t="s">
        <v>748</v>
      </c>
      <c r="D14" s="200" t="s">
        <v>751</v>
      </c>
      <c r="E14" s="274">
        <v>0</v>
      </c>
      <c r="F14" s="274">
        <f t="shared" si="0"/>
        <v>0</v>
      </c>
      <c r="G14" s="274">
        <f t="shared" si="1"/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15" customHeight="1" x14ac:dyDescent="0.25">
      <c r="A15" s="200" t="s">
        <v>728</v>
      </c>
      <c r="B15" s="200" t="s">
        <v>738</v>
      </c>
      <c r="C15" s="249" t="s">
        <v>7</v>
      </c>
      <c r="D15" s="200" t="s">
        <v>529</v>
      </c>
      <c r="E15" s="274">
        <v>0</v>
      </c>
      <c r="F15" s="274">
        <f t="shared" si="0"/>
        <v>0</v>
      </c>
      <c r="G15" s="274">
        <f t="shared" si="1"/>
        <v>0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15" customHeight="1" x14ac:dyDescent="0.25">
      <c r="A16" s="200" t="s">
        <v>729</v>
      </c>
      <c r="B16" s="200" t="s">
        <v>739</v>
      </c>
      <c r="C16" s="249" t="s">
        <v>7</v>
      </c>
      <c r="D16" s="200" t="s">
        <v>308</v>
      </c>
      <c r="E16" s="277">
        <v>0</v>
      </c>
      <c r="F16" s="274">
        <f t="shared" si="0"/>
        <v>0</v>
      </c>
      <c r="G16" s="274">
        <f t="shared" si="1"/>
        <v>0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15" customHeight="1" x14ac:dyDescent="0.25">
      <c r="A17" s="200" t="s">
        <v>730</v>
      </c>
      <c r="B17" s="200" t="s">
        <v>740</v>
      </c>
      <c r="C17" s="249" t="s">
        <v>301</v>
      </c>
      <c r="D17" s="200" t="s">
        <v>59</v>
      </c>
      <c r="E17" s="277">
        <v>0</v>
      </c>
      <c r="F17" s="274">
        <f t="shared" si="0"/>
        <v>0</v>
      </c>
      <c r="G17" s="274">
        <f t="shared" si="1"/>
        <v>0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15" customHeight="1" x14ac:dyDescent="0.25">
      <c r="A18" s="200" t="s">
        <v>731</v>
      </c>
      <c r="B18" s="200" t="s">
        <v>741</v>
      </c>
      <c r="C18" s="249" t="s">
        <v>519</v>
      </c>
      <c r="D18" s="200" t="s">
        <v>752</v>
      </c>
      <c r="E18" s="275">
        <v>0</v>
      </c>
      <c r="F18" s="274">
        <f t="shared" si="0"/>
        <v>0</v>
      </c>
      <c r="G18" s="274">
        <f t="shared" si="1"/>
        <v>0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15" customHeight="1" x14ac:dyDescent="0.25">
      <c r="A19" s="200" t="s">
        <v>732</v>
      </c>
      <c r="B19" s="200" t="s">
        <v>742</v>
      </c>
      <c r="C19" s="249" t="s">
        <v>98</v>
      </c>
      <c r="D19" s="200" t="s">
        <v>753</v>
      </c>
      <c r="E19" s="275">
        <v>0</v>
      </c>
      <c r="F19" s="274">
        <f t="shared" si="0"/>
        <v>0</v>
      </c>
      <c r="G19" s="274">
        <f t="shared" si="1"/>
        <v>0</v>
      </c>
      <c r="H19" s="130"/>
      <c r="I19" s="130"/>
      <c r="J19" s="130"/>
      <c r="K19" s="130"/>
      <c r="L19" s="130"/>
      <c r="M19" s="130"/>
      <c r="N19" s="130"/>
      <c r="O19" s="324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15" customHeight="1" x14ac:dyDescent="0.25">
      <c r="A20" s="200" t="s">
        <v>733</v>
      </c>
      <c r="B20" s="200" t="s">
        <v>743</v>
      </c>
      <c r="C20" s="249" t="s">
        <v>301</v>
      </c>
      <c r="D20" s="200" t="s">
        <v>59</v>
      </c>
      <c r="E20" s="274">
        <v>0</v>
      </c>
      <c r="F20" s="274">
        <f t="shared" si="0"/>
        <v>0</v>
      </c>
      <c r="G20" s="274">
        <f t="shared" si="1"/>
        <v>0</v>
      </c>
      <c r="H20" s="384"/>
      <c r="I20" s="384"/>
      <c r="J20" s="384"/>
      <c r="K20" s="384"/>
      <c r="L20" s="384"/>
      <c r="M20" s="384"/>
      <c r="N20" s="324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</row>
    <row r="21" spans="1:34" x14ac:dyDescent="0.25">
      <c r="A21" s="375" t="s">
        <v>734</v>
      </c>
      <c r="B21" s="377" t="s">
        <v>744</v>
      </c>
      <c r="C21" s="379" t="s">
        <v>749</v>
      </c>
      <c r="D21" s="377" t="s">
        <v>754</v>
      </c>
      <c r="E21" s="382">
        <v>0</v>
      </c>
      <c r="F21" s="274">
        <f t="shared" si="0"/>
        <v>0</v>
      </c>
      <c r="G21" s="274">
        <f t="shared" si="1"/>
        <v>0</v>
      </c>
      <c r="H21" s="130"/>
      <c r="I21" s="130"/>
      <c r="J21" s="130"/>
      <c r="K21" s="130"/>
      <c r="L21" s="130"/>
      <c r="M21" s="130"/>
      <c r="N21" s="130"/>
      <c r="O21" s="324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</row>
    <row r="22" spans="1:34" s="305" customFormat="1" x14ac:dyDescent="0.25">
      <c r="A22" s="375" t="s">
        <v>735</v>
      </c>
      <c r="B22" s="375" t="s">
        <v>745</v>
      </c>
      <c r="C22" s="378" t="s">
        <v>750</v>
      </c>
      <c r="D22" s="377" t="s">
        <v>755</v>
      </c>
      <c r="E22" s="381">
        <v>0</v>
      </c>
      <c r="F22" s="274">
        <f t="shared" si="0"/>
        <v>0</v>
      </c>
      <c r="G22" s="274">
        <f t="shared" si="1"/>
        <v>0</v>
      </c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</row>
    <row r="23" spans="1:34" s="305" customFormat="1" x14ac:dyDescent="0.25">
      <c r="A23" s="375" t="s">
        <v>726</v>
      </c>
      <c r="B23" s="375" t="s">
        <v>746</v>
      </c>
      <c r="C23" s="378" t="s">
        <v>70</v>
      </c>
      <c r="D23" s="375" t="s">
        <v>141</v>
      </c>
      <c r="E23" s="381">
        <v>0</v>
      </c>
      <c r="F23" s="274">
        <f t="shared" si="0"/>
        <v>0</v>
      </c>
      <c r="G23" s="274">
        <f t="shared" si="1"/>
        <v>0</v>
      </c>
      <c r="H23" s="383"/>
      <c r="I23" s="383"/>
      <c r="J23" s="383"/>
      <c r="K23" s="383"/>
      <c r="L23" s="383"/>
      <c r="M23" s="383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</row>
    <row r="24" spans="1:34" s="305" customFormat="1" x14ac:dyDescent="0.25">
      <c r="A24" s="221" t="s">
        <v>736</v>
      </c>
      <c r="B24" s="372" t="s">
        <v>747</v>
      </c>
      <c r="C24" s="372" t="s">
        <v>306</v>
      </c>
      <c r="D24" s="372" t="s">
        <v>317</v>
      </c>
      <c r="E24" s="373">
        <v>0</v>
      </c>
      <c r="F24" s="274">
        <f t="shared" si="0"/>
        <v>0</v>
      </c>
      <c r="G24" s="274">
        <f t="shared" si="1"/>
        <v>0</v>
      </c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</row>
    <row r="25" spans="1:34" s="305" customFormat="1" x14ac:dyDescent="0.25">
      <c r="A25" s="221" t="s">
        <v>762</v>
      </c>
      <c r="B25" s="372" t="s">
        <v>763</v>
      </c>
      <c r="C25" s="221">
        <v>180</v>
      </c>
      <c r="D25" s="372" t="s">
        <v>529</v>
      </c>
      <c r="E25" s="373">
        <v>0</v>
      </c>
      <c r="F25" s="274">
        <f t="shared" si="0"/>
        <v>0</v>
      </c>
      <c r="G25" s="274">
        <f t="shared" si="1"/>
        <v>0</v>
      </c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</row>
    <row r="26" spans="1:34" s="305" customFormat="1" x14ac:dyDescent="0.25">
      <c r="A26" s="221" t="s">
        <v>764</v>
      </c>
      <c r="B26" s="372" t="s">
        <v>765</v>
      </c>
      <c r="C26" s="221">
        <v>8001</v>
      </c>
      <c r="D26" s="372" t="s">
        <v>317</v>
      </c>
      <c r="E26" s="373">
        <v>0</v>
      </c>
      <c r="F26" s="274">
        <f t="shared" si="0"/>
        <v>0</v>
      </c>
      <c r="G26" s="274">
        <f t="shared" si="1"/>
        <v>0</v>
      </c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</row>
    <row r="27" spans="1:34" s="305" customFormat="1" x14ac:dyDescent="0.25">
      <c r="A27" s="221" t="s">
        <v>766</v>
      </c>
      <c r="B27" s="372" t="s">
        <v>767</v>
      </c>
      <c r="C27" s="221">
        <v>8001</v>
      </c>
      <c r="D27" s="372" t="s">
        <v>317</v>
      </c>
      <c r="E27" s="373">
        <v>0</v>
      </c>
      <c r="F27" s="373">
        <f t="shared" si="0"/>
        <v>0</v>
      </c>
      <c r="G27" s="373">
        <f t="shared" si="1"/>
        <v>0</v>
      </c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</row>
    <row r="28" spans="1:34" s="305" customFormat="1" ht="15.75" thickBot="1" x14ac:dyDescent="0.3">
      <c r="A28" s="221"/>
      <c r="B28" s="372"/>
      <c r="C28" s="221"/>
      <c r="D28" s="372"/>
      <c r="E28" s="373"/>
      <c r="F28" s="373"/>
      <c r="G28" s="373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</row>
    <row r="29" spans="1:34" ht="16.5" thickTop="1" thickBot="1" x14ac:dyDescent="0.3">
      <c r="A29" s="278" t="s">
        <v>290</v>
      </c>
      <c r="B29" s="278"/>
      <c r="C29" s="278"/>
      <c r="D29" s="278"/>
      <c r="E29" s="279">
        <f t="shared" ref="E29:AH29" si="2">SUM(E11:E27)</f>
        <v>0</v>
      </c>
      <c r="F29" s="279">
        <f t="shared" si="2"/>
        <v>0</v>
      </c>
      <c r="G29" s="279">
        <f t="shared" si="2"/>
        <v>0</v>
      </c>
      <c r="H29" s="279">
        <f t="shared" si="2"/>
        <v>0</v>
      </c>
      <c r="I29" s="279">
        <f t="shared" si="2"/>
        <v>0</v>
      </c>
      <c r="J29" s="279">
        <f t="shared" si="2"/>
        <v>0</v>
      </c>
      <c r="K29" s="279">
        <f t="shared" si="2"/>
        <v>0</v>
      </c>
      <c r="L29" s="279">
        <f t="shared" si="2"/>
        <v>0</v>
      </c>
      <c r="M29" s="279">
        <f t="shared" si="2"/>
        <v>0</v>
      </c>
      <c r="N29" s="279">
        <f t="shared" si="2"/>
        <v>0</v>
      </c>
      <c r="O29" s="279">
        <f t="shared" si="2"/>
        <v>0</v>
      </c>
      <c r="P29" s="279">
        <f t="shared" si="2"/>
        <v>0</v>
      </c>
      <c r="Q29" s="279">
        <f t="shared" si="2"/>
        <v>0</v>
      </c>
      <c r="R29" s="279">
        <f t="shared" si="2"/>
        <v>0</v>
      </c>
      <c r="S29" s="279">
        <f t="shared" si="2"/>
        <v>0</v>
      </c>
      <c r="T29" s="279">
        <f t="shared" si="2"/>
        <v>0</v>
      </c>
      <c r="U29" s="279">
        <f t="shared" si="2"/>
        <v>0</v>
      </c>
      <c r="V29" s="279">
        <f t="shared" si="2"/>
        <v>0</v>
      </c>
      <c r="W29" s="279">
        <f t="shared" si="2"/>
        <v>0</v>
      </c>
      <c r="X29" s="279">
        <f t="shared" si="2"/>
        <v>0</v>
      </c>
      <c r="Y29" s="279">
        <f t="shared" si="2"/>
        <v>0</v>
      </c>
      <c r="Z29" s="279">
        <f t="shared" si="2"/>
        <v>0</v>
      </c>
      <c r="AA29" s="279">
        <f t="shared" si="2"/>
        <v>0</v>
      </c>
      <c r="AB29" s="279">
        <f t="shared" si="2"/>
        <v>0</v>
      </c>
      <c r="AC29" s="279">
        <f t="shared" si="2"/>
        <v>0</v>
      </c>
      <c r="AD29" s="279">
        <f t="shared" si="2"/>
        <v>0</v>
      </c>
      <c r="AE29" s="279">
        <f t="shared" si="2"/>
        <v>0</v>
      </c>
      <c r="AF29" s="279">
        <f t="shared" si="2"/>
        <v>0</v>
      </c>
      <c r="AG29" s="279">
        <f t="shared" si="2"/>
        <v>0</v>
      </c>
      <c r="AH29" s="279">
        <f t="shared" si="2"/>
        <v>0</v>
      </c>
    </row>
    <row r="30" spans="1:34" ht="15.75" thickTop="1" x14ac:dyDescent="0.25"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1:34" x14ac:dyDescent="0.25"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1:34" x14ac:dyDescent="0.25"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8:34" x14ac:dyDescent="0.25"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8:34" x14ac:dyDescent="0.25"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8:34" x14ac:dyDescent="0.25"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8:34" x14ac:dyDescent="0.25"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8:34" x14ac:dyDescent="0.25"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8:34" x14ac:dyDescent="0.25"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8:34" x14ac:dyDescent="0.25"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8:34" x14ac:dyDescent="0.25"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8:34" x14ac:dyDescent="0.25"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</row>
    <row r="42" spans="8:34" x14ac:dyDescent="0.25"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8:34" x14ac:dyDescent="0.25"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</row>
    <row r="44" spans="8:34" x14ac:dyDescent="0.25"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8:34" x14ac:dyDescent="0.25"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8:34" x14ac:dyDescent="0.25"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pans="8:34" x14ac:dyDescent="0.25"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</row>
  </sheetData>
  <sheetProtection password="EF32" sheet="1" objects="1" scenarios="1"/>
  <sortState ref="A11:AH28">
    <sortCondition ref="A11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CCFFCC"/>
  </sheetPr>
  <dimension ref="A1:AF35"/>
  <sheetViews>
    <sheetView zoomScaleNormal="100" workbookViewId="0">
      <pane xSplit="5" ySplit="11" topLeftCell="F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4"/>
    <col min="2" max="2" width="34.5703125" style="4" customWidth="1"/>
    <col min="3" max="3" width="13.140625" style="4" bestFit="1" customWidth="1"/>
    <col min="4" max="4" width="15.42578125" style="4" customWidth="1"/>
    <col min="5" max="5" width="36.42578125" style="4" customWidth="1"/>
    <col min="6" max="18" width="15.7109375" style="4" customWidth="1"/>
    <col min="19" max="32" width="15.7109375" style="236" customWidth="1"/>
    <col min="33" max="16384" width="9.140625" style="4"/>
  </cols>
  <sheetData>
    <row r="1" spans="1:32" ht="21" x14ac:dyDescent="0.35">
      <c r="A1" s="103" t="s">
        <v>0</v>
      </c>
      <c r="B1" s="109"/>
      <c r="C1" s="104" t="s">
        <v>220</v>
      </c>
      <c r="D1" s="111"/>
      <c r="E1" s="109"/>
      <c r="F1" s="109"/>
      <c r="G1" s="109"/>
      <c r="H1" s="104" t="str">
        <f>C1</f>
        <v>Project AWARE</v>
      </c>
      <c r="I1" s="109"/>
      <c r="J1" s="109"/>
      <c r="K1" s="109"/>
      <c r="L1" s="109"/>
      <c r="M1" s="109"/>
      <c r="N1" s="109"/>
      <c r="O1" s="104" t="str">
        <f>C1</f>
        <v>Project AWARE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21" x14ac:dyDescent="0.35">
      <c r="A2" s="103" t="s">
        <v>78</v>
      </c>
      <c r="B2" s="109"/>
      <c r="C2" s="104" t="s">
        <v>286</v>
      </c>
      <c r="D2" s="111"/>
      <c r="E2" s="109"/>
      <c r="F2" s="109"/>
      <c r="G2" s="109"/>
      <c r="H2" s="116" t="str">
        <f>"FY"&amp;C5</f>
        <v>FY2017-18</v>
      </c>
      <c r="I2" s="109"/>
      <c r="J2" s="109"/>
      <c r="K2" s="109"/>
      <c r="L2" s="109"/>
      <c r="M2" s="109"/>
      <c r="N2" s="109"/>
      <c r="O2" s="116" t="str">
        <f>"FY"&amp;C5</f>
        <v>FY2017-18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15.75" x14ac:dyDescent="0.25">
      <c r="A3" s="106" t="s">
        <v>1</v>
      </c>
      <c r="B3" s="109"/>
      <c r="C3" s="107">
        <v>92.242999999999995</v>
      </c>
      <c r="D3" s="111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.75" x14ac:dyDescent="0.25">
      <c r="A4" s="106" t="s">
        <v>2</v>
      </c>
      <c r="B4" s="109"/>
      <c r="C4" s="107">
        <v>7243</v>
      </c>
      <c r="D4" s="111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x14ac:dyDescent="0.25">
      <c r="A5" s="106" t="s">
        <v>3</v>
      </c>
      <c r="B5" s="109"/>
      <c r="C5" s="107" t="s">
        <v>797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x14ac:dyDescent="0.25">
      <c r="A6" s="106" t="s">
        <v>55</v>
      </c>
      <c r="B6" s="109"/>
      <c r="C6" s="107" t="s">
        <v>56</v>
      </c>
      <c r="D6" s="111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x14ac:dyDescent="0.25">
      <c r="A7" s="106" t="s">
        <v>41</v>
      </c>
      <c r="B7" s="109"/>
      <c r="C7" s="106" t="s">
        <v>771</v>
      </c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15.75" x14ac:dyDescent="0.25">
      <c r="A8" s="106" t="s">
        <v>43</v>
      </c>
      <c r="B8" s="109"/>
      <c r="C8" s="106" t="s">
        <v>80</v>
      </c>
      <c r="D8" s="108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s="26" customFormat="1" ht="21" x14ac:dyDescent="0.35">
      <c r="A9" s="103"/>
      <c r="B9" s="105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21.75" thickBot="1" x14ac:dyDescent="0.4">
      <c r="A10" s="307" t="s">
        <v>829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30.75" thickBot="1" x14ac:dyDescent="0.3">
      <c r="A11" s="117" t="s">
        <v>4</v>
      </c>
      <c r="B11" s="117" t="s">
        <v>283</v>
      </c>
      <c r="C11" s="115" t="s">
        <v>20</v>
      </c>
      <c r="D11" s="115" t="s">
        <v>21</v>
      </c>
      <c r="E11" s="100" t="s">
        <v>22</v>
      </c>
      <c r="F11" s="321" t="s">
        <v>394</v>
      </c>
      <c r="G11" s="321" t="s">
        <v>395</v>
      </c>
      <c r="H11" s="316" t="s">
        <v>396</v>
      </c>
      <c r="I11" s="321" t="s">
        <v>397</v>
      </c>
      <c r="J11" s="316" t="s">
        <v>398</v>
      </c>
      <c r="K11" s="321" t="s">
        <v>399</v>
      </c>
      <c r="L11" s="316" t="s">
        <v>400</v>
      </c>
      <c r="M11" s="321" t="s">
        <v>401</v>
      </c>
      <c r="N11" s="316" t="s">
        <v>402</v>
      </c>
      <c r="O11" s="321" t="s">
        <v>403</v>
      </c>
      <c r="P11" s="316" t="s">
        <v>404</v>
      </c>
      <c r="Q11" s="321" t="s">
        <v>405</v>
      </c>
      <c r="R11" s="316" t="s">
        <v>406</v>
      </c>
      <c r="S11" s="316" t="s">
        <v>407</v>
      </c>
      <c r="T11" s="316" t="s">
        <v>408</v>
      </c>
      <c r="U11" s="316" t="s">
        <v>799</v>
      </c>
      <c r="V11" s="316" t="s">
        <v>800</v>
      </c>
      <c r="W11" s="316" t="s">
        <v>810</v>
      </c>
      <c r="X11" s="316" t="s">
        <v>801</v>
      </c>
      <c r="Y11" s="316" t="s">
        <v>802</v>
      </c>
      <c r="Z11" s="316" t="s">
        <v>803</v>
      </c>
      <c r="AA11" s="316" t="s">
        <v>804</v>
      </c>
      <c r="AB11" s="316" t="s">
        <v>805</v>
      </c>
      <c r="AC11" s="316" t="s">
        <v>806</v>
      </c>
      <c r="AD11" s="316" t="s">
        <v>807</v>
      </c>
      <c r="AE11" s="316" t="s">
        <v>808</v>
      </c>
      <c r="AF11" s="316" t="s">
        <v>809</v>
      </c>
    </row>
    <row r="12" spans="1:32" x14ac:dyDescent="0.25">
      <c r="A12" s="199" t="s">
        <v>7</v>
      </c>
      <c r="B12" s="129" t="s">
        <v>529</v>
      </c>
      <c r="C12" s="274">
        <v>0</v>
      </c>
      <c r="D12" s="274">
        <f>SUM(F12:AZ12)</f>
        <v>0</v>
      </c>
      <c r="E12" s="274">
        <f>C12-D12</f>
        <v>0</v>
      </c>
      <c r="F12" s="241"/>
      <c r="G12" s="241"/>
      <c r="H12" s="241"/>
      <c r="I12" s="241"/>
      <c r="J12" s="241"/>
      <c r="K12" s="241"/>
      <c r="L12" s="328"/>
      <c r="M12" s="241"/>
      <c r="N12" s="241"/>
      <c r="O12" s="241"/>
      <c r="P12" s="241"/>
      <c r="Q12" s="241"/>
      <c r="R12" s="241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</row>
    <row r="13" spans="1:32" x14ac:dyDescent="0.25">
      <c r="A13" s="199" t="s">
        <v>500</v>
      </c>
      <c r="B13" s="129" t="s">
        <v>721</v>
      </c>
      <c r="C13" s="274">
        <v>0</v>
      </c>
      <c r="D13" s="274">
        <f>SUM(F13:AZ13)</f>
        <v>0</v>
      </c>
      <c r="E13" s="274">
        <f>C13-D13</f>
        <v>0</v>
      </c>
      <c r="F13" s="241"/>
      <c r="G13" s="241"/>
      <c r="H13" s="241"/>
      <c r="I13" s="241"/>
      <c r="J13" s="241"/>
      <c r="K13" s="241"/>
      <c r="L13" s="328"/>
      <c r="M13" s="241"/>
      <c r="N13" s="241"/>
      <c r="O13" s="241"/>
      <c r="P13" s="241"/>
      <c r="Q13" s="241"/>
      <c r="R13" s="241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</row>
    <row r="14" spans="1:32" x14ac:dyDescent="0.25">
      <c r="A14" s="199" t="s">
        <v>136</v>
      </c>
      <c r="B14" s="198" t="s">
        <v>149</v>
      </c>
      <c r="C14" s="275">
        <v>0</v>
      </c>
      <c r="D14" s="274">
        <f>SUM(F14:AZ14)</f>
        <v>0</v>
      </c>
      <c r="E14" s="275">
        <f>C14-D14</f>
        <v>0</v>
      </c>
      <c r="F14" s="241"/>
      <c r="G14" s="241"/>
      <c r="H14" s="241"/>
      <c r="I14" s="241"/>
      <c r="J14" s="241"/>
      <c r="K14" s="241"/>
      <c r="L14" s="328"/>
      <c r="M14" s="241"/>
      <c r="N14" s="241"/>
      <c r="O14" s="241"/>
      <c r="P14" s="241"/>
      <c r="Q14" s="241"/>
      <c r="R14" s="241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</row>
    <row r="15" spans="1:32" s="305" customFormat="1" x14ac:dyDescent="0.25">
      <c r="A15" s="199" t="s">
        <v>722</v>
      </c>
      <c r="B15" s="198" t="s">
        <v>723</v>
      </c>
      <c r="C15" s="370">
        <v>0</v>
      </c>
      <c r="D15" s="274">
        <f>SUM(F15:AZ15)</f>
        <v>0</v>
      </c>
      <c r="E15" s="275">
        <f>C15-D15</f>
        <v>0</v>
      </c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</row>
    <row r="16" spans="1:32" s="236" customFormat="1" ht="15.75" thickBot="1" x14ac:dyDescent="0.3">
      <c r="A16" s="253"/>
      <c r="B16" s="254"/>
      <c r="C16" s="282"/>
      <c r="D16" s="282"/>
      <c r="E16" s="282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</row>
    <row r="17" spans="1:32" ht="16.5" thickTop="1" thickBot="1" x14ac:dyDescent="0.3">
      <c r="A17" s="278" t="s">
        <v>290</v>
      </c>
      <c r="B17" s="278"/>
      <c r="C17" s="279">
        <f>SUM(C12:C14)</f>
        <v>0</v>
      </c>
      <c r="D17" s="279">
        <f>SUM(D12:D14)</f>
        <v>0</v>
      </c>
      <c r="E17" s="279">
        <f>SUM(E12:E14)</f>
        <v>0</v>
      </c>
      <c r="F17" s="279">
        <f>SUM(F12:F15)</f>
        <v>0</v>
      </c>
      <c r="G17" s="279">
        <f t="shared" ref="G17:R17" si="0">SUM(G12:G14)</f>
        <v>0</v>
      </c>
      <c r="H17" s="279">
        <f t="shared" si="0"/>
        <v>0</v>
      </c>
      <c r="I17" s="279">
        <f t="shared" si="0"/>
        <v>0</v>
      </c>
      <c r="J17" s="279">
        <f t="shared" si="0"/>
        <v>0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0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</row>
    <row r="18" spans="1:32" ht="15.75" thickTop="1" x14ac:dyDescent="0.25"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1:32" x14ac:dyDescent="0.25"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</row>
    <row r="20" spans="1:32" x14ac:dyDescent="0.25"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2" x14ac:dyDescent="0.25"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x14ac:dyDescent="0.25"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x14ac:dyDescent="0.25"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x14ac:dyDescent="0.25"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x14ac:dyDescent="0.25"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1:32" x14ac:dyDescent="0.25"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x14ac:dyDescent="0.25"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x14ac:dyDescent="0.25"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1:32" x14ac:dyDescent="0.25"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2" x14ac:dyDescent="0.25"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32" x14ac:dyDescent="0.25"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1:32" x14ac:dyDescent="0.25"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6:32" x14ac:dyDescent="0.25"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6:32" x14ac:dyDescent="0.25"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6:32" x14ac:dyDescent="0.25"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CCFFCC"/>
  </sheetPr>
  <dimension ref="A1:AF13"/>
  <sheetViews>
    <sheetView workbookViewId="0">
      <pane xSplit="5" ySplit="10" topLeftCell="F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8.85546875" defaultRowHeight="15" x14ac:dyDescent="0.25"/>
  <cols>
    <col min="1" max="1" width="21" style="304" customWidth="1"/>
    <col min="2" max="2" width="31.85546875" style="304" customWidth="1"/>
    <col min="3" max="3" width="13" style="304" customWidth="1"/>
    <col min="4" max="4" width="15" style="304" customWidth="1"/>
    <col min="5" max="5" width="34.7109375" style="304" customWidth="1"/>
    <col min="6" max="6" width="14.140625" style="304" customWidth="1"/>
    <col min="7" max="7" width="12.85546875" style="304" customWidth="1"/>
    <col min="8" max="8" width="12.5703125" style="304" customWidth="1"/>
    <col min="9" max="9" width="13.5703125" style="304" customWidth="1"/>
    <col min="10" max="11" width="12.42578125" style="304" customWidth="1"/>
    <col min="12" max="12" width="12.5703125" style="304" customWidth="1"/>
    <col min="13" max="13" width="12" style="304" customWidth="1"/>
    <col min="14" max="14" width="13" style="304" customWidth="1"/>
    <col min="15" max="15" width="12.28515625" style="304" customWidth="1"/>
    <col min="16" max="16" width="11.5703125" style="304" customWidth="1"/>
    <col min="17" max="17" width="11.85546875" style="304" customWidth="1"/>
    <col min="18" max="32" width="12.28515625" style="304" customWidth="1"/>
    <col min="33" max="16384" width="8.85546875" style="304"/>
  </cols>
  <sheetData>
    <row r="1" spans="1:32" ht="21" x14ac:dyDescent="0.35">
      <c r="A1" s="307" t="s">
        <v>0</v>
      </c>
      <c r="B1" s="313"/>
      <c r="C1" s="308" t="s">
        <v>833</v>
      </c>
      <c r="D1" s="307"/>
      <c r="E1" s="309"/>
      <c r="F1" s="308" t="str">
        <f>C1</f>
        <v xml:space="preserve">Javits Gifted and Talented - Right 4 Rural </v>
      </c>
      <c r="G1" s="308"/>
      <c r="H1" s="308"/>
      <c r="I1" s="307"/>
      <c r="J1" s="307"/>
      <c r="K1" s="309"/>
      <c r="L1" s="309"/>
      <c r="M1" s="314"/>
      <c r="N1" s="314"/>
      <c r="O1" s="308" t="str">
        <f>C1</f>
        <v xml:space="preserve">Javits Gifted and Talented - Right 4 Rural </v>
      </c>
      <c r="P1" s="308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</row>
    <row r="2" spans="1:32" ht="15.75" x14ac:dyDescent="0.25">
      <c r="A2" s="310" t="s">
        <v>1</v>
      </c>
      <c r="B2" s="313"/>
      <c r="C2" s="311" t="s">
        <v>542</v>
      </c>
      <c r="D2" s="310"/>
      <c r="E2" s="67"/>
      <c r="F2" s="310" t="str">
        <f>"FY"&amp;C4</f>
        <v>FY2017-18</v>
      </c>
      <c r="G2" s="310"/>
      <c r="H2" s="310"/>
      <c r="I2" s="311"/>
      <c r="J2" s="311"/>
      <c r="K2" s="67"/>
      <c r="L2" s="67"/>
      <c r="M2" s="67"/>
      <c r="N2" s="67"/>
      <c r="O2" s="310" t="str">
        <f>"FY"&amp;C4</f>
        <v>FY2017-18</v>
      </c>
      <c r="P2" s="310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</row>
    <row r="3" spans="1:32" ht="15.75" x14ac:dyDescent="0.25">
      <c r="A3" s="310" t="s">
        <v>2</v>
      </c>
      <c r="B3" s="313"/>
      <c r="C3" s="311">
        <v>5206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15.75" x14ac:dyDescent="0.25">
      <c r="A4" s="310" t="s">
        <v>3</v>
      </c>
      <c r="B4" s="313"/>
      <c r="C4" s="311" t="s">
        <v>797</v>
      </c>
      <c r="D4" s="310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2" ht="15.75" x14ac:dyDescent="0.25">
      <c r="A5" s="310" t="s">
        <v>55</v>
      </c>
      <c r="B5" s="313"/>
      <c r="C5" s="311" t="s">
        <v>56</v>
      </c>
      <c r="D5" s="310"/>
      <c r="E5" s="67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</row>
    <row r="6" spans="1:32" ht="15.75" x14ac:dyDescent="0.25">
      <c r="A6" s="310" t="s">
        <v>41</v>
      </c>
      <c r="B6" s="313"/>
      <c r="C6" s="310" t="s">
        <v>771</v>
      </c>
      <c r="D6" s="310"/>
      <c r="E6" s="39"/>
      <c r="F6" s="39"/>
      <c r="G6" s="39"/>
      <c r="H6" s="39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</row>
    <row r="7" spans="1:32" ht="15.75" x14ac:dyDescent="0.25">
      <c r="A7" s="310" t="s">
        <v>43</v>
      </c>
      <c r="B7" s="313"/>
      <c r="C7" s="310" t="s">
        <v>46</v>
      </c>
      <c r="D7" s="310"/>
      <c r="E7" s="39"/>
      <c r="F7" s="39"/>
      <c r="G7" s="39"/>
      <c r="H7" s="39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</row>
    <row r="8" spans="1:32" ht="15.75" x14ac:dyDescent="0.25">
      <c r="A8" s="310" t="s">
        <v>78</v>
      </c>
      <c r="B8" s="313"/>
      <c r="C8" s="310" t="s">
        <v>606</v>
      </c>
      <c r="D8" s="310"/>
      <c r="E8" s="39"/>
      <c r="F8" s="39"/>
      <c r="G8" s="39"/>
      <c r="H8" s="39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</row>
    <row r="9" spans="1:32" ht="21.75" thickBot="1" x14ac:dyDescent="0.4">
      <c r="A9" s="307" t="s">
        <v>829</v>
      </c>
      <c r="B9" s="313"/>
      <c r="C9" s="67"/>
      <c r="D9" s="67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</row>
    <row r="10" spans="1:32" ht="30.75" thickBot="1" x14ac:dyDescent="0.3">
      <c r="A10" s="49" t="s">
        <v>4</v>
      </c>
      <c r="B10" s="50" t="s">
        <v>5</v>
      </c>
      <c r="C10" s="50" t="s">
        <v>20</v>
      </c>
      <c r="D10" s="51" t="s">
        <v>21</v>
      </c>
      <c r="E10" s="43" t="s">
        <v>22</v>
      </c>
      <c r="F10" s="321" t="s">
        <v>394</v>
      </c>
      <c r="G10" s="316" t="s">
        <v>395</v>
      </c>
      <c r="H10" s="321" t="s">
        <v>396</v>
      </c>
      <c r="I10" s="316" t="s">
        <v>397</v>
      </c>
      <c r="J10" s="321" t="s">
        <v>398</v>
      </c>
      <c r="K10" s="316" t="s">
        <v>399</v>
      </c>
      <c r="L10" s="316" t="s">
        <v>400</v>
      </c>
      <c r="M10" s="316" t="s">
        <v>401</v>
      </c>
      <c r="N10" s="316" t="s">
        <v>402</v>
      </c>
      <c r="O10" s="316" t="s">
        <v>403</v>
      </c>
      <c r="P10" s="316" t="s">
        <v>404</v>
      </c>
      <c r="Q10" s="316" t="s">
        <v>405</v>
      </c>
      <c r="R10" s="321" t="s">
        <v>406</v>
      </c>
      <c r="S10" s="321" t="s">
        <v>407</v>
      </c>
      <c r="T10" s="321" t="s">
        <v>408</v>
      </c>
      <c r="U10" s="321" t="s">
        <v>799</v>
      </c>
      <c r="V10" s="321" t="s">
        <v>800</v>
      </c>
      <c r="W10" s="321" t="s">
        <v>810</v>
      </c>
      <c r="X10" s="321" t="s">
        <v>801</v>
      </c>
      <c r="Y10" s="321" t="s">
        <v>802</v>
      </c>
      <c r="Z10" s="321" t="s">
        <v>803</v>
      </c>
      <c r="AA10" s="321" t="s">
        <v>804</v>
      </c>
      <c r="AB10" s="321" t="s">
        <v>805</v>
      </c>
      <c r="AC10" s="321" t="s">
        <v>806</v>
      </c>
      <c r="AD10" s="321" t="s">
        <v>807</v>
      </c>
      <c r="AE10" s="321" t="s">
        <v>808</v>
      </c>
      <c r="AF10" s="321" t="s">
        <v>809</v>
      </c>
    </row>
    <row r="11" spans="1:32" ht="15.75" thickBot="1" x14ac:dyDescent="0.3">
      <c r="A11" s="342" t="s">
        <v>531</v>
      </c>
      <c r="B11" s="343" t="s">
        <v>541</v>
      </c>
      <c r="C11" s="344">
        <v>0</v>
      </c>
      <c r="D11" s="341">
        <f>SUM(F11:R11)</f>
        <v>0</v>
      </c>
      <c r="E11" s="341">
        <f>C11-D11</f>
        <v>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5.75" thickBot="1" x14ac:dyDescent="0.3">
      <c r="A12" s="156"/>
      <c r="B12" s="146"/>
      <c r="C12" s="151"/>
      <c r="D12" s="151"/>
      <c r="E12" s="151"/>
      <c r="F12" s="30"/>
      <c r="G12" s="30"/>
      <c r="H12" s="30"/>
      <c r="I12" s="30"/>
      <c r="J12" s="30"/>
      <c r="K12" s="30"/>
      <c r="L12" s="30"/>
      <c r="M12" s="30"/>
      <c r="N12" s="30"/>
      <c r="O12" s="30" t="s">
        <v>87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s="58" customFormat="1" ht="15.75" thickBot="1" x14ac:dyDescent="0.3">
      <c r="A13" s="250" t="s">
        <v>290</v>
      </c>
      <c r="B13" s="251"/>
      <c r="C13" s="252">
        <f t="shared" ref="C13:AF13" si="0">SUM(C11:C12)</f>
        <v>0</v>
      </c>
      <c r="D13" s="252">
        <f t="shared" si="0"/>
        <v>0</v>
      </c>
      <c r="E13" s="252">
        <f t="shared" si="0"/>
        <v>0</v>
      </c>
      <c r="F13" s="252">
        <f t="shared" si="0"/>
        <v>0</v>
      </c>
      <c r="G13" s="252">
        <f t="shared" si="0"/>
        <v>0</v>
      </c>
      <c r="H13" s="252">
        <f t="shared" si="0"/>
        <v>0</v>
      </c>
      <c r="I13" s="252">
        <f t="shared" si="0"/>
        <v>0</v>
      </c>
      <c r="J13" s="252">
        <f t="shared" si="0"/>
        <v>0</v>
      </c>
      <c r="K13" s="252">
        <f t="shared" si="0"/>
        <v>0</v>
      </c>
      <c r="L13" s="252">
        <f t="shared" si="0"/>
        <v>0</v>
      </c>
      <c r="M13" s="252">
        <f t="shared" si="0"/>
        <v>0</v>
      </c>
      <c r="N13" s="252">
        <f t="shared" si="0"/>
        <v>0</v>
      </c>
      <c r="O13" s="252">
        <f t="shared" si="0"/>
        <v>0</v>
      </c>
      <c r="P13" s="252">
        <f t="shared" si="0"/>
        <v>0</v>
      </c>
      <c r="Q13" s="252">
        <f t="shared" si="0"/>
        <v>0</v>
      </c>
      <c r="R13" s="252">
        <f t="shared" si="0"/>
        <v>0</v>
      </c>
      <c r="S13" s="252">
        <f t="shared" si="0"/>
        <v>0</v>
      </c>
      <c r="T13" s="252">
        <f t="shared" si="0"/>
        <v>0</v>
      </c>
      <c r="U13" s="252">
        <f t="shared" si="0"/>
        <v>0</v>
      </c>
      <c r="V13" s="252">
        <f t="shared" si="0"/>
        <v>0</v>
      </c>
      <c r="W13" s="252">
        <f t="shared" si="0"/>
        <v>0</v>
      </c>
      <c r="X13" s="252">
        <f t="shared" si="0"/>
        <v>0</v>
      </c>
      <c r="Y13" s="252">
        <f t="shared" si="0"/>
        <v>0</v>
      </c>
      <c r="Z13" s="252">
        <f t="shared" si="0"/>
        <v>0</v>
      </c>
      <c r="AA13" s="252">
        <f t="shared" si="0"/>
        <v>0</v>
      </c>
      <c r="AB13" s="252">
        <f t="shared" si="0"/>
        <v>0</v>
      </c>
      <c r="AC13" s="252">
        <f t="shared" si="0"/>
        <v>0</v>
      </c>
      <c r="AD13" s="252">
        <f t="shared" si="0"/>
        <v>0</v>
      </c>
      <c r="AE13" s="252">
        <f t="shared" si="0"/>
        <v>0</v>
      </c>
      <c r="AF13" s="252">
        <f t="shared" si="0"/>
        <v>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rgb="FFCCFFCC"/>
  </sheetPr>
  <dimension ref="A1:AF17"/>
  <sheetViews>
    <sheetView workbookViewId="0">
      <pane xSplit="5" ySplit="10" topLeftCell="F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8.85546875" defaultRowHeight="15" x14ac:dyDescent="0.25"/>
  <cols>
    <col min="1" max="1" width="21" style="304" customWidth="1"/>
    <col min="2" max="2" width="31.85546875" style="304" customWidth="1"/>
    <col min="3" max="3" width="13" style="304" customWidth="1"/>
    <col min="4" max="4" width="15" style="304" customWidth="1"/>
    <col min="5" max="5" width="33.28515625" style="304" customWidth="1"/>
    <col min="6" max="6" width="14.140625" style="304" customWidth="1"/>
    <col min="7" max="7" width="12.85546875" style="304" customWidth="1"/>
    <col min="8" max="8" width="12.5703125" style="304" customWidth="1"/>
    <col min="9" max="9" width="13.5703125" style="304" customWidth="1"/>
    <col min="10" max="11" width="12.42578125" style="304" customWidth="1"/>
    <col min="12" max="12" width="12.5703125" style="304" customWidth="1"/>
    <col min="13" max="13" width="12" style="304" customWidth="1"/>
    <col min="14" max="14" width="13" style="304" customWidth="1"/>
    <col min="15" max="15" width="12.28515625" style="304" customWidth="1"/>
    <col min="16" max="16" width="11.5703125" style="304" customWidth="1"/>
    <col min="17" max="17" width="11.85546875" style="304" customWidth="1"/>
    <col min="18" max="32" width="12.28515625" style="304" customWidth="1"/>
    <col min="33" max="16384" width="8.85546875" style="304"/>
  </cols>
  <sheetData>
    <row r="1" spans="1:32" ht="21" x14ac:dyDescent="0.35">
      <c r="A1" s="307" t="s">
        <v>0</v>
      </c>
      <c r="B1" s="313"/>
      <c r="C1" s="308" t="s">
        <v>833</v>
      </c>
      <c r="D1" s="307"/>
      <c r="E1" s="309"/>
      <c r="F1" s="308" t="str">
        <f>C1</f>
        <v xml:space="preserve">Javits Gifted and Talented - Right 4 Rural </v>
      </c>
      <c r="G1" s="308"/>
      <c r="H1" s="308"/>
      <c r="I1" s="307"/>
      <c r="J1" s="307"/>
      <c r="K1" s="309"/>
      <c r="L1" s="309"/>
      <c r="M1" s="314"/>
      <c r="N1" s="314"/>
      <c r="O1" s="308" t="str">
        <f>C1</f>
        <v xml:space="preserve">Javits Gifted and Talented - Right 4 Rural </v>
      </c>
      <c r="P1" s="308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</row>
    <row r="2" spans="1:32" ht="15.75" x14ac:dyDescent="0.25">
      <c r="A2" s="310" t="s">
        <v>1</v>
      </c>
      <c r="B2" s="313"/>
      <c r="C2" s="311" t="s">
        <v>542</v>
      </c>
      <c r="D2" s="310"/>
      <c r="E2" s="67"/>
      <c r="F2" s="310" t="str">
        <f>"FY"&amp;C4</f>
        <v>FY2017-18</v>
      </c>
      <c r="G2" s="310"/>
      <c r="H2" s="310"/>
      <c r="I2" s="311"/>
      <c r="J2" s="311"/>
      <c r="K2" s="67"/>
      <c r="L2" s="67"/>
      <c r="M2" s="67"/>
      <c r="N2" s="67"/>
      <c r="O2" s="310" t="str">
        <f>"FY"&amp;C4</f>
        <v>FY2017-18</v>
      </c>
      <c r="P2" s="310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</row>
    <row r="3" spans="1:32" ht="15.75" x14ac:dyDescent="0.25">
      <c r="A3" s="310" t="s">
        <v>2</v>
      </c>
      <c r="B3" s="313"/>
      <c r="C3" s="311">
        <v>5206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15.75" x14ac:dyDescent="0.25">
      <c r="A4" s="310" t="s">
        <v>3</v>
      </c>
      <c r="B4" s="313"/>
      <c r="C4" s="311" t="s">
        <v>797</v>
      </c>
      <c r="D4" s="310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2" ht="15.75" x14ac:dyDescent="0.25">
      <c r="A5" s="310" t="s">
        <v>55</v>
      </c>
      <c r="B5" s="313"/>
      <c r="C5" s="311" t="s">
        <v>56</v>
      </c>
      <c r="D5" s="310"/>
      <c r="E5" s="67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</row>
    <row r="6" spans="1:32" ht="15.75" x14ac:dyDescent="0.25">
      <c r="A6" s="310" t="s">
        <v>41</v>
      </c>
      <c r="B6" s="313"/>
      <c r="C6" s="310" t="s">
        <v>771</v>
      </c>
      <c r="D6" s="310"/>
      <c r="E6" s="39"/>
      <c r="F6" s="39"/>
      <c r="G6" s="39"/>
      <c r="H6" s="39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</row>
    <row r="7" spans="1:32" ht="15.75" x14ac:dyDescent="0.25">
      <c r="A7" s="310" t="s">
        <v>43</v>
      </c>
      <c r="B7" s="313"/>
      <c r="C7" s="310" t="s">
        <v>46</v>
      </c>
      <c r="D7" s="310"/>
      <c r="E7" s="39"/>
      <c r="F7" s="39"/>
      <c r="G7" s="39"/>
      <c r="H7" s="39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</row>
    <row r="8" spans="1:32" ht="15.75" x14ac:dyDescent="0.25">
      <c r="A8" s="310" t="s">
        <v>78</v>
      </c>
      <c r="B8" s="313"/>
      <c r="C8" s="310" t="s">
        <v>606</v>
      </c>
      <c r="D8" s="310"/>
      <c r="E8" s="39"/>
      <c r="F8" s="39"/>
      <c r="G8" s="39"/>
      <c r="H8" s="39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</row>
    <row r="9" spans="1:32" ht="21.75" thickBot="1" x14ac:dyDescent="0.4">
      <c r="A9" s="307" t="s">
        <v>798</v>
      </c>
      <c r="B9" s="313"/>
      <c r="C9" s="67"/>
      <c r="D9" s="67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</row>
    <row r="10" spans="1:32" ht="30.75" thickBot="1" x14ac:dyDescent="0.3">
      <c r="A10" s="49" t="s">
        <v>4</v>
      </c>
      <c r="B10" s="50" t="s">
        <v>5</v>
      </c>
      <c r="C10" s="50" t="s">
        <v>20</v>
      </c>
      <c r="D10" s="51" t="s">
        <v>21</v>
      </c>
      <c r="E10" s="43" t="s">
        <v>22</v>
      </c>
      <c r="F10" s="321" t="s">
        <v>394</v>
      </c>
      <c r="G10" s="316" t="s">
        <v>395</v>
      </c>
      <c r="H10" s="321" t="s">
        <v>396</v>
      </c>
      <c r="I10" s="316" t="s">
        <v>397</v>
      </c>
      <c r="J10" s="321" t="s">
        <v>398</v>
      </c>
      <c r="K10" s="316" t="s">
        <v>399</v>
      </c>
      <c r="L10" s="316" t="s">
        <v>801</v>
      </c>
      <c r="M10" s="316" t="s">
        <v>401</v>
      </c>
      <c r="N10" s="316" t="s">
        <v>402</v>
      </c>
      <c r="O10" s="316" t="s">
        <v>403</v>
      </c>
      <c r="P10" s="316" t="s">
        <v>404</v>
      </c>
      <c r="Q10" s="316" t="s">
        <v>405</v>
      </c>
      <c r="R10" s="321" t="s">
        <v>406</v>
      </c>
      <c r="S10" s="321" t="s">
        <v>407</v>
      </c>
      <c r="T10" s="321" t="s">
        <v>408</v>
      </c>
      <c r="U10" s="321" t="s">
        <v>799</v>
      </c>
      <c r="V10" s="321" t="s">
        <v>800</v>
      </c>
      <c r="W10" s="321" t="s">
        <v>810</v>
      </c>
      <c r="X10" s="321" t="s">
        <v>400</v>
      </c>
      <c r="Y10" s="321" t="s">
        <v>802</v>
      </c>
      <c r="Z10" s="321" t="s">
        <v>803</v>
      </c>
      <c r="AA10" s="321" t="s">
        <v>804</v>
      </c>
      <c r="AB10" s="321" t="s">
        <v>805</v>
      </c>
      <c r="AC10" s="321" t="s">
        <v>806</v>
      </c>
      <c r="AD10" s="321" t="s">
        <v>807</v>
      </c>
      <c r="AE10" s="321" t="s">
        <v>808</v>
      </c>
      <c r="AF10" s="321" t="s">
        <v>809</v>
      </c>
    </row>
    <row r="11" spans="1:32" ht="15.75" thickBot="1" x14ac:dyDescent="0.3">
      <c r="A11" s="363">
        <v>2180</v>
      </c>
      <c r="B11" s="343" t="s">
        <v>637</v>
      </c>
      <c r="C11" s="344">
        <v>0</v>
      </c>
      <c r="D11" s="364">
        <f>SUM(F11:R11)</f>
        <v>0</v>
      </c>
      <c r="E11" s="341">
        <f>C11-D11</f>
        <v>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15.75" thickBot="1" x14ac:dyDescent="0.3">
      <c r="A12" s="156" t="s">
        <v>634</v>
      </c>
      <c r="B12" s="146" t="s">
        <v>638</v>
      </c>
      <c r="C12" s="344">
        <v>0</v>
      </c>
      <c r="D12" s="364">
        <f>SUM(F12:R12)</f>
        <v>0</v>
      </c>
      <c r="E12" s="341">
        <f>C12-D12</f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 t="s">
        <v>87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</row>
    <row r="13" spans="1:32" ht="15.75" thickBot="1" x14ac:dyDescent="0.3">
      <c r="A13" s="156" t="s">
        <v>635</v>
      </c>
      <c r="B13" s="146" t="s">
        <v>639</v>
      </c>
      <c r="C13" s="344">
        <v>0</v>
      </c>
      <c r="D13" s="364">
        <f>SUM(F13:R13)</f>
        <v>0</v>
      </c>
      <c r="E13" s="341">
        <f>C13-D13</f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 t="s">
        <v>87</v>
      </c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15.75" thickBot="1" x14ac:dyDescent="0.3">
      <c r="A14" s="156" t="s">
        <v>510</v>
      </c>
      <c r="B14" s="146" t="s">
        <v>640</v>
      </c>
      <c r="C14" s="344">
        <v>0</v>
      </c>
      <c r="D14" s="364">
        <f>SUM(F14:R14)</f>
        <v>0</v>
      </c>
      <c r="E14" s="341">
        <f>C14-D14</f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 t="s">
        <v>87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</row>
    <row r="15" spans="1:32" ht="15.75" thickBot="1" x14ac:dyDescent="0.3">
      <c r="A15" s="156" t="s">
        <v>636</v>
      </c>
      <c r="B15" s="146" t="s">
        <v>641</v>
      </c>
      <c r="C15" s="344">
        <v>0</v>
      </c>
      <c r="D15" s="364">
        <f>SUM(F15:R15)</f>
        <v>0</v>
      </c>
      <c r="E15" s="341">
        <f>C15-D15</f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 t="s">
        <v>87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</row>
    <row r="16" spans="1:32" ht="15.75" thickBot="1" x14ac:dyDescent="0.3">
      <c r="A16" s="156"/>
      <c r="B16" s="146"/>
      <c r="C16" s="151"/>
      <c r="D16" s="364"/>
      <c r="E16" s="341"/>
      <c r="F16" s="30"/>
      <c r="G16" s="30"/>
      <c r="H16" s="30"/>
      <c r="I16" s="30"/>
      <c r="J16" s="30"/>
      <c r="K16" s="30"/>
      <c r="L16" s="30"/>
      <c r="M16" s="30"/>
      <c r="N16" s="30"/>
      <c r="O16" s="30" t="s">
        <v>87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s="58" customFormat="1" ht="15.75" thickBot="1" x14ac:dyDescent="0.3">
      <c r="A17" s="250" t="s">
        <v>290</v>
      </c>
      <c r="B17" s="251"/>
      <c r="C17" s="252">
        <f>SUM(C11:C15)</f>
        <v>0</v>
      </c>
      <c r="D17" s="252">
        <f t="shared" ref="D17:AF17" si="0">SUM(D11:D15)</f>
        <v>0</v>
      </c>
      <c r="E17" s="252">
        <f t="shared" si="0"/>
        <v>0</v>
      </c>
      <c r="F17" s="252">
        <f t="shared" si="0"/>
        <v>0</v>
      </c>
      <c r="G17" s="252">
        <f t="shared" si="0"/>
        <v>0</v>
      </c>
      <c r="H17" s="252">
        <f t="shared" si="0"/>
        <v>0</v>
      </c>
      <c r="I17" s="252">
        <f t="shared" si="0"/>
        <v>0</v>
      </c>
      <c r="J17" s="252">
        <f t="shared" si="0"/>
        <v>0</v>
      </c>
      <c r="K17" s="252">
        <f t="shared" si="0"/>
        <v>0</v>
      </c>
      <c r="L17" s="252">
        <f t="shared" si="0"/>
        <v>0</v>
      </c>
      <c r="M17" s="252">
        <f t="shared" si="0"/>
        <v>0</v>
      </c>
      <c r="N17" s="252">
        <f t="shared" si="0"/>
        <v>0</v>
      </c>
      <c r="O17" s="252">
        <f t="shared" si="0"/>
        <v>0</v>
      </c>
      <c r="P17" s="252">
        <f t="shared" si="0"/>
        <v>0</v>
      </c>
      <c r="Q17" s="252">
        <f t="shared" si="0"/>
        <v>0</v>
      </c>
      <c r="R17" s="252">
        <f t="shared" si="0"/>
        <v>0</v>
      </c>
      <c r="S17" s="252">
        <f t="shared" si="0"/>
        <v>0</v>
      </c>
      <c r="T17" s="252">
        <f t="shared" si="0"/>
        <v>0</v>
      </c>
      <c r="U17" s="252">
        <f t="shared" si="0"/>
        <v>0</v>
      </c>
      <c r="V17" s="252">
        <f t="shared" si="0"/>
        <v>0</v>
      </c>
      <c r="W17" s="252">
        <f t="shared" si="0"/>
        <v>0</v>
      </c>
      <c r="X17" s="252">
        <f t="shared" si="0"/>
        <v>0</v>
      </c>
      <c r="Y17" s="252">
        <f t="shared" si="0"/>
        <v>0</v>
      </c>
      <c r="Z17" s="252">
        <f t="shared" si="0"/>
        <v>0</v>
      </c>
      <c r="AA17" s="252">
        <f t="shared" si="0"/>
        <v>0</v>
      </c>
      <c r="AB17" s="252">
        <f t="shared" si="0"/>
        <v>0</v>
      </c>
      <c r="AC17" s="252">
        <f t="shared" si="0"/>
        <v>0</v>
      </c>
      <c r="AD17" s="252">
        <f t="shared" si="0"/>
        <v>0</v>
      </c>
      <c r="AE17" s="252">
        <f t="shared" si="0"/>
        <v>0</v>
      </c>
      <c r="AF17" s="252">
        <f t="shared" si="0"/>
        <v>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CC"/>
  </sheetPr>
  <dimension ref="A1:AF14"/>
  <sheetViews>
    <sheetView workbookViewId="0">
      <pane xSplit="5" ySplit="11" topLeftCell="F12" activePane="bottomRight" state="frozen"/>
      <selection activeCell="D43" sqref="D43"/>
      <selection pane="topRight" activeCell="D43" sqref="D43"/>
      <selection pane="bottomLeft" activeCell="D43" sqref="D43"/>
      <selection pane="bottomRight" activeCell="D43" sqref="D43"/>
    </sheetView>
  </sheetViews>
  <sheetFormatPr defaultRowHeight="15" x14ac:dyDescent="0.25"/>
  <cols>
    <col min="1" max="1" width="21" customWidth="1"/>
    <col min="2" max="2" width="31.85546875" customWidth="1"/>
    <col min="3" max="3" width="13" customWidth="1"/>
    <col min="4" max="4" width="15" customWidth="1"/>
    <col min="5" max="5" width="19.140625" customWidth="1"/>
    <col min="6" max="7" width="14.42578125" customWidth="1"/>
    <col min="8" max="8" width="14.140625" customWidth="1"/>
    <col min="9" max="9" width="12.85546875" customWidth="1"/>
    <col min="10" max="10" width="12.5703125" customWidth="1"/>
    <col min="11" max="11" width="13.5703125" customWidth="1"/>
    <col min="12" max="13" width="12.42578125" customWidth="1"/>
    <col min="14" max="14" width="12.5703125" customWidth="1"/>
    <col min="15" max="15" width="12" customWidth="1"/>
    <col min="16" max="16" width="13" customWidth="1"/>
    <col min="17" max="17" width="12.28515625" customWidth="1"/>
    <col min="18" max="18" width="11.5703125" customWidth="1"/>
    <col min="19" max="19" width="11.85546875" customWidth="1"/>
    <col min="20" max="20" width="12.28515625" customWidth="1"/>
    <col min="21" max="21" width="12.28515625" style="216" customWidth="1"/>
    <col min="22" max="22" width="12.28515625" customWidth="1"/>
    <col min="23" max="31" width="12.28515625" style="220" customWidth="1"/>
    <col min="32" max="32" width="12.28515625" style="297" customWidth="1"/>
  </cols>
  <sheetData>
    <row r="1" spans="1:32" ht="21" x14ac:dyDescent="0.35">
      <c r="A1" s="103" t="s">
        <v>0</v>
      </c>
      <c r="B1" s="109"/>
      <c r="C1" s="104" t="s">
        <v>180</v>
      </c>
      <c r="D1" s="103"/>
      <c r="E1" s="105"/>
      <c r="F1" s="111"/>
      <c r="G1" s="111"/>
      <c r="H1" s="104" t="str">
        <f>C1</f>
        <v xml:space="preserve">Adult Education Resource Center </v>
      </c>
      <c r="I1" s="104"/>
      <c r="J1" s="104"/>
      <c r="K1" s="103"/>
      <c r="L1" s="103"/>
      <c r="M1" s="105"/>
      <c r="N1" s="105"/>
      <c r="O1" s="111"/>
      <c r="P1" s="111"/>
      <c r="Q1" s="104" t="str">
        <f>C1</f>
        <v xml:space="preserve">Adult Education Resource Center </v>
      </c>
      <c r="R1" s="104"/>
      <c r="S1" s="103"/>
      <c r="T1" s="103"/>
      <c r="U1" s="103"/>
      <c r="V1" s="103"/>
      <c r="W1" s="103"/>
      <c r="X1" s="104" t="str">
        <f>C1</f>
        <v xml:space="preserve">Adult Education Resource Center </v>
      </c>
      <c r="Y1" s="103"/>
      <c r="Z1" s="103"/>
      <c r="AA1" s="103"/>
      <c r="AB1" s="103"/>
      <c r="AC1" s="103"/>
      <c r="AD1" s="103"/>
      <c r="AE1" s="103"/>
      <c r="AF1" s="103"/>
    </row>
    <row r="2" spans="1:32" ht="15.75" x14ac:dyDescent="0.25">
      <c r="A2" s="106" t="s">
        <v>1</v>
      </c>
      <c r="B2" s="109"/>
      <c r="C2" s="107">
        <v>84.001999999999995</v>
      </c>
      <c r="D2" s="106"/>
      <c r="E2" s="67"/>
      <c r="F2" s="111"/>
      <c r="G2" s="111"/>
      <c r="H2" s="106" t="str">
        <f>"FY"&amp;C4</f>
        <v>FY2016-17</v>
      </c>
      <c r="I2" s="106"/>
      <c r="J2" s="106"/>
      <c r="K2" s="107"/>
      <c r="L2" s="107"/>
      <c r="M2" s="67"/>
      <c r="N2" s="67"/>
      <c r="O2" s="67"/>
      <c r="P2" s="67"/>
      <c r="Q2" s="106" t="str">
        <f>"FY"&amp;C4</f>
        <v>FY2016-17</v>
      </c>
      <c r="R2" s="106"/>
      <c r="S2" s="107"/>
      <c r="T2" s="107"/>
      <c r="U2" s="107"/>
      <c r="V2" s="107"/>
      <c r="W2" s="107"/>
      <c r="X2" s="106" t="str">
        <f>"FY"&amp;C4</f>
        <v>FY2016-17</v>
      </c>
      <c r="Y2" s="107"/>
      <c r="Z2" s="107"/>
      <c r="AA2" s="107"/>
      <c r="AB2" s="107"/>
      <c r="AC2" s="107"/>
      <c r="AD2" s="107"/>
      <c r="AE2" s="107"/>
      <c r="AF2" s="107"/>
    </row>
    <row r="3" spans="1:32" ht="15.75" x14ac:dyDescent="0.25">
      <c r="A3" s="106" t="s">
        <v>2</v>
      </c>
      <c r="B3" s="109"/>
      <c r="C3" s="107">
        <v>5002</v>
      </c>
      <c r="D3" s="106"/>
      <c r="E3" s="6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15.75" x14ac:dyDescent="0.25">
      <c r="A4" s="106" t="s">
        <v>3</v>
      </c>
      <c r="B4" s="109"/>
      <c r="C4" s="107" t="s">
        <v>292</v>
      </c>
      <c r="D4" s="106" t="s">
        <v>179</v>
      </c>
      <c r="E4" s="67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ht="15.75" x14ac:dyDescent="0.25">
      <c r="A5" s="106" t="s">
        <v>55</v>
      </c>
      <c r="B5" s="109"/>
      <c r="C5" s="107" t="s">
        <v>56</v>
      </c>
      <c r="D5" s="106"/>
      <c r="E5" s="67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</row>
    <row r="6" spans="1:32" ht="15.75" x14ac:dyDescent="0.25">
      <c r="A6" s="106" t="s">
        <v>41</v>
      </c>
      <c r="B6" s="109"/>
      <c r="C6" s="106" t="s">
        <v>289</v>
      </c>
      <c r="D6" s="106"/>
      <c r="E6" s="39"/>
      <c r="F6" s="39"/>
      <c r="G6" s="39"/>
      <c r="H6" s="39"/>
      <c r="I6" s="39"/>
      <c r="J6" s="39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2" ht="15.75" x14ac:dyDescent="0.25">
      <c r="A7" s="106" t="s">
        <v>43</v>
      </c>
      <c r="B7" s="109"/>
      <c r="C7" s="106" t="s">
        <v>46</v>
      </c>
      <c r="D7" s="106"/>
      <c r="E7" s="39"/>
      <c r="F7" s="39"/>
      <c r="G7" s="39"/>
      <c r="H7" s="39"/>
      <c r="I7" s="39"/>
      <c r="J7" s="39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</row>
    <row r="8" spans="1:32" ht="15.75" x14ac:dyDescent="0.25">
      <c r="A8" s="106" t="s">
        <v>78</v>
      </c>
      <c r="B8" s="109"/>
      <c r="C8" s="106" t="s">
        <v>597</v>
      </c>
      <c r="D8" s="106"/>
      <c r="E8" s="39"/>
      <c r="F8" s="39"/>
      <c r="G8" s="39"/>
      <c r="H8" s="39"/>
      <c r="I8" s="39"/>
      <c r="J8" s="39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</row>
    <row r="9" spans="1:32" ht="21" x14ac:dyDescent="0.35">
      <c r="A9" s="103" t="s">
        <v>596</v>
      </c>
      <c r="B9" s="109"/>
      <c r="C9" s="67"/>
      <c r="D9" s="6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</row>
    <row r="10" spans="1:32" s="297" customFormat="1" ht="21.75" thickBot="1" x14ac:dyDescent="0.4">
      <c r="A10" s="103"/>
      <c r="B10" s="109"/>
      <c r="C10" s="67"/>
      <c r="D10" s="6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2" ht="30.75" thickBot="1" x14ac:dyDescent="0.3">
      <c r="A11" s="49" t="s">
        <v>4</v>
      </c>
      <c r="B11" s="50" t="s">
        <v>5</v>
      </c>
      <c r="C11" s="50" t="s">
        <v>20</v>
      </c>
      <c r="D11" s="51" t="s">
        <v>21</v>
      </c>
      <c r="E11" s="43" t="s">
        <v>22</v>
      </c>
      <c r="F11" s="193" t="s">
        <v>382</v>
      </c>
      <c r="G11" s="193" t="s">
        <v>383</v>
      </c>
      <c r="H11" s="193" t="s">
        <v>384</v>
      </c>
      <c r="I11" s="193" t="s">
        <v>385</v>
      </c>
      <c r="J11" s="193" t="s">
        <v>381</v>
      </c>
      <c r="K11" s="193" t="s">
        <v>386</v>
      </c>
      <c r="L11" s="193" t="s">
        <v>387</v>
      </c>
      <c r="M11" s="193" t="s">
        <v>388</v>
      </c>
      <c r="N11" s="193" t="s">
        <v>389</v>
      </c>
      <c r="O11" s="193" t="s">
        <v>390</v>
      </c>
      <c r="P11" s="193" t="s">
        <v>392</v>
      </c>
      <c r="Q11" s="193" t="s">
        <v>393</v>
      </c>
      <c r="R11" s="193" t="s">
        <v>394</v>
      </c>
      <c r="S11" s="193" t="s">
        <v>395</v>
      </c>
      <c r="T11" s="193" t="s">
        <v>396</v>
      </c>
      <c r="U11" s="193" t="s">
        <v>397</v>
      </c>
      <c r="V11" s="193" t="s">
        <v>398</v>
      </c>
      <c r="W11" s="193" t="s">
        <v>399</v>
      </c>
      <c r="X11" s="193" t="s">
        <v>400</v>
      </c>
      <c r="Y11" s="193" t="s">
        <v>401</v>
      </c>
      <c r="Z11" s="193" t="s">
        <v>402</v>
      </c>
      <c r="AA11" s="193" t="s">
        <v>403</v>
      </c>
      <c r="AB11" s="193" t="s">
        <v>404</v>
      </c>
      <c r="AC11" s="193" t="s">
        <v>405</v>
      </c>
      <c r="AD11" s="193" t="s">
        <v>406</v>
      </c>
      <c r="AE11" s="193" t="s">
        <v>407</v>
      </c>
      <c r="AF11" s="193" t="s">
        <v>408</v>
      </c>
    </row>
    <row r="12" spans="1:32" ht="15.75" thickBot="1" x14ac:dyDescent="0.3">
      <c r="A12" s="214"/>
      <c r="B12" s="136"/>
      <c r="C12" s="148"/>
      <c r="D12" s="137">
        <f>SUM(F12:AF12)</f>
        <v>0</v>
      </c>
      <c r="E12" s="138">
        <f>C12-D12</f>
        <v>0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15.75" thickBot="1" x14ac:dyDescent="0.3">
      <c r="A13" s="156"/>
      <c r="B13" s="146"/>
      <c r="C13" s="151"/>
      <c r="D13" s="151"/>
      <c r="E13" s="151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 t="s">
        <v>87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s="58" customFormat="1" ht="15.75" thickBot="1" x14ac:dyDescent="0.3">
      <c r="A14" s="250" t="s">
        <v>290</v>
      </c>
      <c r="B14" s="251"/>
      <c r="C14" s="252">
        <f t="shared" ref="C14:AE14" si="0">SUM(C12:C13)</f>
        <v>0</v>
      </c>
      <c r="D14" s="252">
        <f t="shared" si="0"/>
        <v>0</v>
      </c>
      <c r="E14" s="252">
        <f t="shared" si="0"/>
        <v>0</v>
      </c>
      <c r="F14" s="252">
        <f t="shared" si="0"/>
        <v>0</v>
      </c>
      <c r="G14" s="252">
        <f t="shared" si="0"/>
        <v>0</v>
      </c>
      <c r="H14" s="252">
        <f t="shared" si="0"/>
        <v>0</v>
      </c>
      <c r="I14" s="252">
        <f t="shared" si="0"/>
        <v>0</v>
      </c>
      <c r="J14" s="252">
        <f t="shared" si="0"/>
        <v>0</v>
      </c>
      <c r="K14" s="252">
        <f t="shared" si="0"/>
        <v>0</v>
      </c>
      <c r="L14" s="252">
        <f t="shared" si="0"/>
        <v>0</v>
      </c>
      <c r="M14" s="252">
        <f t="shared" si="0"/>
        <v>0</v>
      </c>
      <c r="N14" s="252">
        <f t="shared" si="0"/>
        <v>0</v>
      </c>
      <c r="O14" s="252">
        <f t="shared" si="0"/>
        <v>0</v>
      </c>
      <c r="P14" s="252">
        <f t="shared" si="0"/>
        <v>0</v>
      </c>
      <c r="Q14" s="252">
        <f t="shared" si="0"/>
        <v>0</v>
      </c>
      <c r="R14" s="252">
        <f t="shared" si="0"/>
        <v>0</v>
      </c>
      <c r="S14" s="252">
        <f t="shared" si="0"/>
        <v>0</v>
      </c>
      <c r="T14" s="252">
        <f t="shared" si="0"/>
        <v>0</v>
      </c>
      <c r="U14" s="252">
        <f t="shared" si="0"/>
        <v>0</v>
      </c>
      <c r="V14" s="252">
        <f t="shared" si="0"/>
        <v>0</v>
      </c>
      <c r="W14" s="252">
        <f t="shared" si="0"/>
        <v>0</v>
      </c>
      <c r="X14" s="252">
        <f t="shared" si="0"/>
        <v>0</v>
      </c>
      <c r="Y14" s="252">
        <f t="shared" si="0"/>
        <v>0</v>
      </c>
      <c r="Z14" s="252">
        <f t="shared" si="0"/>
        <v>0</v>
      </c>
      <c r="AA14" s="252">
        <f t="shared" si="0"/>
        <v>0</v>
      </c>
      <c r="AB14" s="252">
        <f t="shared" si="0"/>
        <v>0</v>
      </c>
      <c r="AC14" s="252">
        <f t="shared" si="0"/>
        <v>0</v>
      </c>
      <c r="AD14" s="252">
        <f t="shared" si="0"/>
        <v>0</v>
      </c>
      <c r="AE14" s="252">
        <f t="shared" si="0"/>
        <v>0</v>
      </c>
      <c r="AF14" s="252">
        <f>SUM(AF12:AF13)</f>
        <v>0</v>
      </c>
    </row>
  </sheetData>
  <sheetProtection algorithmName="SHA-512" hashValue="Q3Pmswq0TAA8qk4cfK+MNJCv54dLHliPw0g/reqDTLyCiYPO8EkNIjo1FN6UPhD4/pEIbRr6y4GBhVpV18cqFQ==" saltValue="TDgtRpbhzcNc0/XRXa1P1w==" spinCount="100000" sheet="1" objects="1" scenarios="1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CCFFCC"/>
  </sheetPr>
  <dimension ref="A1:AK48"/>
  <sheetViews>
    <sheetView workbookViewId="0">
      <pane xSplit="7" ySplit="10" topLeftCell="L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RowHeight="15" x14ac:dyDescent="0.25"/>
  <cols>
    <col min="2" max="2" width="28.28515625" customWidth="1"/>
    <col min="3" max="3" width="14.7109375" style="234" customWidth="1"/>
    <col min="4" max="4" width="28.7109375" customWidth="1"/>
    <col min="5" max="5" width="14.28515625" bestFit="1" customWidth="1"/>
    <col min="6" max="6" width="12.85546875" customWidth="1"/>
    <col min="7" max="7" width="13.140625" customWidth="1"/>
    <col min="8" max="8" width="11.5703125" style="297" bestFit="1" customWidth="1"/>
    <col min="9" max="9" width="14.140625" style="297" customWidth="1"/>
    <col min="10" max="10" width="12.5703125" style="297" customWidth="1"/>
    <col min="11" max="11" width="12" style="297" customWidth="1"/>
    <col min="12" max="12" width="11.85546875" style="297" customWidth="1"/>
    <col min="13" max="13" width="13.140625" style="234" customWidth="1"/>
    <col min="14" max="16" width="13.140625" style="216" customWidth="1"/>
    <col min="17" max="17" width="9.85546875" style="216" customWidth="1"/>
    <col min="18" max="18" width="13.140625" style="216" customWidth="1"/>
    <col min="19" max="20" width="11.5703125" bestFit="1" customWidth="1"/>
    <col min="21" max="21" width="14.140625" customWidth="1"/>
    <col min="22" max="22" width="12.5703125" customWidth="1"/>
    <col min="23" max="23" width="12" customWidth="1"/>
    <col min="24" max="37" width="12" style="297" customWidth="1"/>
  </cols>
  <sheetData>
    <row r="1" spans="1:37" ht="21" x14ac:dyDescent="0.35">
      <c r="A1" s="103" t="s">
        <v>0</v>
      </c>
      <c r="B1" s="109"/>
      <c r="C1" s="104" t="s">
        <v>161</v>
      </c>
      <c r="D1" s="104"/>
      <c r="E1" s="111"/>
      <c r="F1" s="109"/>
      <c r="G1" s="109"/>
      <c r="H1" s="177"/>
      <c r="I1" s="104" t="str">
        <f>C1</f>
        <v>Diagnostic Review</v>
      </c>
      <c r="J1" s="177"/>
      <c r="K1" s="177"/>
      <c r="L1" s="177"/>
      <c r="M1" s="109"/>
      <c r="N1" s="109"/>
      <c r="O1" s="104" t="str">
        <f>C1</f>
        <v>Diagnostic Review</v>
      </c>
      <c r="P1" s="109"/>
      <c r="Q1" s="109"/>
      <c r="R1" s="109"/>
      <c r="S1" s="177"/>
      <c r="T1" s="177"/>
      <c r="U1" s="104" t="str">
        <f>C1</f>
        <v>Diagnostic Review</v>
      </c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ht="15.75" x14ac:dyDescent="0.25">
      <c r="A2" s="106" t="s">
        <v>1</v>
      </c>
      <c r="B2" s="109"/>
      <c r="C2" s="320" t="s">
        <v>63</v>
      </c>
      <c r="D2" s="122"/>
      <c r="E2" s="111"/>
      <c r="F2" s="109"/>
      <c r="G2" s="109"/>
      <c r="H2" s="177"/>
      <c r="I2" s="107" t="str">
        <f>"FY"&amp;C4</f>
        <v>FY2017-18</v>
      </c>
      <c r="J2" s="177"/>
      <c r="K2" s="177"/>
      <c r="L2" s="177"/>
      <c r="M2" s="109"/>
      <c r="N2" s="109"/>
      <c r="O2" s="107" t="str">
        <f>"FY"&amp;C4</f>
        <v>FY2017-18</v>
      </c>
      <c r="P2" s="109"/>
      <c r="Q2" s="109"/>
      <c r="R2" s="109"/>
      <c r="S2" s="177"/>
      <c r="T2" s="177"/>
      <c r="U2" s="107" t="str">
        <f>"FY"&amp;C4</f>
        <v>FY2017-18</v>
      </c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</row>
    <row r="3" spans="1:37" ht="15.75" x14ac:dyDescent="0.25">
      <c r="A3" s="106" t="s">
        <v>2</v>
      </c>
      <c r="B3" s="109"/>
      <c r="C3" s="107">
        <v>5010</v>
      </c>
      <c r="D3" s="107"/>
      <c r="E3" s="111"/>
      <c r="F3" s="109"/>
      <c r="G3" s="109"/>
      <c r="H3" s="177"/>
      <c r="I3" s="177"/>
      <c r="J3" s="177"/>
      <c r="K3" s="177"/>
      <c r="L3" s="177"/>
      <c r="M3" s="109"/>
      <c r="N3" s="109"/>
      <c r="O3" s="109"/>
      <c r="P3" s="109"/>
      <c r="Q3" s="109"/>
      <c r="R3" s="109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</row>
    <row r="4" spans="1:37" ht="18.75" x14ac:dyDescent="0.3">
      <c r="A4" s="106" t="s">
        <v>3</v>
      </c>
      <c r="B4" s="109"/>
      <c r="C4" s="107" t="s">
        <v>797</v>
      </c>
      <c r="D4" s="107"/>
      <c r="E4" s="116"/>
      <c r="F4" s="109"/>
      <c r="G4" s="109"/>
      <c r="H4" s="177"/>
      <c r="I4" s="177"/>
      <c r="J4" s="177"/>
      <c r="K4" s="177"/>
      <c r="L4" s="177"/>
      <c r="M4" s="109"/>
      <c r="N4" s="109"/>
      <c r="O4" s="109"/>
      <c r="P4" s="109"/>
      <c r="Q4" s="109"/>
      <c r="R4" s="109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</row>
    <row r="5" spans="1:37" ht="15.75" x14ac:dyDescent="0.25">
      <c r="A5" s="106" t="s">
        <v>55</v>
      </c>
      <c r="B5" s="109"/>
      <c r="C5" s="107" t="s">
        <v>56</v>
      </c>
      <c r="D5" s="107"/>
      <c r="E5" s="111"/>
      <c r="F5" s="109"/>
      <c r="G5" s="109"/>
      <c r="H5" s="177"/>
      <c r="I5" s="177"/>
      <c r="J5" s="177"/>
      <c r="K5" s="177"/>
      <c r="L5" s="177"/>
      <c r="M5" s="109"/>
      <c r="N5" s="109"/>
      <c r="O5" s="109"/>
      <c r="P5" s="109"/>
      <c r="Q5" s="109"/>
      <c r="R5" s="109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</row>
    <row r="6" spans="1:37" ht="15.75" x14ac:dyDescent="0.25">
      <c r="A6" s="106" t="s">
        <v>41</v>
      </c>
      <c r="B6" s="109"/>
      <c r="C6" s="106" t="s">
        <v>771</v>
      </c>
      <c r="D6" s="106"/>
      <c r="E6" s="108"/>
      <c r="F6" s="109"/>
      <c r="G6" s="109"/>
      <c r="H6" s="177"/>
      <c r="I6" s="177"/>
      <c r="J6" s="177"/>
      <c r="K6" s="177"/>
      <c r="L6" s="177"/>
      <c r="M6" s="109"/>
      <c r="N6" s="109"/>
      <c r="O6" s="109"/>
      <c r="P6" s="109"/>
      <c r="Q6" s="109"/>
      <c r="R6" s="109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</row>
    <row r="7" spans="1:37" ht="15.75" x14ac:dyDescent="0.25">
      <c r="A7" s="106" t="s">
        <v>43</v>
      </c>
      <c r="B7" s="109"/>
      <c r="C7" s="106" t="s">
        <v>223</v>
      </c>
      <c r="D7" s="106"/>
      <c r="E7" s="108"/>
      <c r="F7" s="109"/>
      <c r="G7" s="109"/>
      <c r="H7" s="177"/>
      <c r="I7" s="177"/>
      <c r="J7" s="177"/>
      <c r="K7" s="177"/>
      <c r="L7" s="177"/>
      <c r="M7" s="109"/>
      <c r="N7" s="109"/>
      <c r="O7" s="109"/>
      <c r="P7" s="109"/>
      <c r="Q7" s="109"/>
      <c r="R7" s="109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</row>
    <row r="8" spans="1:37" ht="21" x14ac:dyDescent="0.35">
      <c r="A8" s="103" t="s">
        <v>812</v>
      </c>
      <c r="B8" s="105"/>
      <c r="C8" s="105"/>
      <c r="D8" s="105"/>
      <c r="E8" s="104"/>
      <c r="F8" s="105"/>
      <c r="G8" s="105"/>
      <c r="H8" s="177"/>
      <c r="I8" s="177"/>
      <c r="J8" s="177"/>
      <c r="K8" s="177"/>
      <c r="L8" s="177"/>
      <c r="M8" s="105"/>
      <c r="N8" s="105"/>
      <c r="O8" s="105"/>
      <c r="P8" s="105"/>
      <c r="Q8" s="105"/>
      <c r="R8" s="105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</row>
    <row r="9" spans="1:37" ht="15.75" thickBot="1" x14ac:dyDescent="0.3">
      <c r="A9" s="109"/>
      <c r="B9" s="109"/>
      <c r="C9" s="109"/>
      <c r="D9" s="109"/>
      <c r="E9" s="109"/>
      <c r="F9" s="109"/>
      <c r="G9" s="109"/>
      <c r="H9" s="177"/>
      <c r="I9" s="177"/>
      <c r="J9" s="177"/>
      <c r="K9" s="177"/>
      <c r="L9" s="177"/>
      <c r="M9" s="109"/>
      <c r="N9" s="109"/>
      <c r="O9" s="109"/>
      <c r="P9" s="109"/>
      <c r="Q9" s="109"/>
      <c r="R9" s="109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</row>
    <row r="10" spans="1:37" ht="30.75" thickBot="1" x14ac:dyDescent="0.3">
      <c r="A10" s="115" t="s">
        <v>281</v>
      </c>
      <c r="B10" s="117" t="s">
        <v>61</v>
      </c>
      <c r="C10" s="117" t="s">
        <v>282</v>
      </c>
      <c r="D10" s="117" t="s">
        <v>60</v>
      </c>
      <c r="E10" s="115" t="s">
        <v>20</v>
      </c>
      <c r="F10" s="115" t="s">
        <v>21</v>
      </c>
      <c r="G10" s="119" t="s">
        <v>22</v>
      </c>
      <c r="H10" s="179" t="s">
        <v>293</v>
      </c>
      <c r="I10" s="178" t="s">
        <v>294</v>
      </c>
      <c r="J10" s="180" t="s">
        <v>295</v>
      </c>
      <c r="K10" s="178" t="s">
        <v>296</v>
      </c>
      <c r="L10" s="179" t="s">
        <v>813</v>
      </c>
      <c r="M10" s="316" t="s">
        <v>814</v>
      </c>
      <c r="N10" s="316" t="s">
        <v>815</v>
      </c>
      <c r="O10" s="316" t="s">
        <v>816</v>
      </c>
      <c r="P10" s="316" t="s">
        <v>817</v>
      </c>
      <c r="Q10" s="316" t="s">
        <v>818</v>
      </c>
      <c r="R10" s="316" t="s">
        <v>819</v>
      </c>
      <c r="S10" s="178" t="s">
        <v>820</v>
      </c>
      <c r="T10" s="179" t="s">
        <v>821</v>
      </c>
      <c r="U10" s="178" t="s">
        <v>822</v>
      </c>
      <c r="V10" s="180" t="s">
        <v>823</v>
      </c>
      <c r="W10" s="178" t="s">
        <v>824</v>
      </c>
      <c r="X10" s="178" t="s">
        <v>407</v>
      </c>
      <c r="Y10" s="178" t="s">
        <v>408</v>
      </c>
      <c r="Z10" s="178" t="s">
        <v>825</v>
      </c>
      <c r="AA10" s="178" t="s">
        <v>826</v>
      </c>
      <c r="AB10" s="178" t="s">
        <v>810</v>
      </c>
      <c r="AC10" s="178" t="s">
        <v>801</v>
      </c>
      <c r="AD10" s="178" t="s">
        <v>802</v>
      </c>
      <c r="AE10" s="178" t="s">
        <v>803</v>
      </c>
      <c r="AF10" s="178" t="s">
        <v>804</v>
      </c>
      <c r="AG10" s="178" t="s">
        <v>805</v>
      </c>
      <c r="AH10" s="178" t="s">
        <v>806</v>
      </c>
      <c r="AI10" s="178" t="s">
        <v>807</v>
      </c>
      <c r="AJ10" s="178" t="s">
        <v>808</v>
      </c>
      <c r="AK10" s="178" t="s">
        <v>809</v>
      </c>
    </row>
    <row r="11" spans="1:37" ht="15.75" thickBot="1" x14ac:dyDescent="0.3">
      <c r="A11" s="327" t="s">
        <v>297</v>
      </c>
      <c r="B11" s="323" t="s">
        <v>391</v>
      </c>
      <c r="C11" s="296" t="s">
        <v>320</v>
      </c>
      <c r="D11" s="323" t="s">
        <v>349</v>
      </c>
      <c r="E11" s="329">
        <v>0</v>
      </c>
      <c r="F11" s="330">
        <f>SUM(H11:W11)</f>
        <v>0</v>
      </c>
      <c r="G11" s="330">
        <f t="shared" ref="G11:G31" si="0">SUM(E11-F11)</f>
        <v>0</v>
      </c>
      <c r="H11" s="294"/>
      <c r="I11" s="294"/>
      <c r="J11" s="294"/>
      <c r="K11" s="294"/>
      <c r="L11" s="294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</row>
    <row r="12" spans="1:37" ht="30.75" thickBot="1" x14ac:dyDescent="0.3">
      <c r="A12" s="290" t="s">
        <v>298</v>
      </c>
      <c r="B12" s="293" t="s">
        <v>307</v>
      </c>
      <c r="C12" s="296" t="s">
        <v>321</v>
      </c>
      <c r="D12" s="293" t="s">
        <v>350</v>
      </c>
      <c r="E12" s="291">
        <v>0</v>
      </c>
      <c r="F12" s="330">
        <f t="shared" ref="F12:F44" si="1">SUM(H12:W12)</f>
        <v>0</v>
      </c>
      <c r="G12" s="270">
        <f t="shared" si="0"/>
        <v>0</v>
      </c>
      <c r="H12" s="294"/>
      <c r="I12" s="294"/>
      <c r="J12" s="294"/>
      <c r="K12" s="294"/>
      <c r="L12" s="294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</row>
    <row r="13" spans="1:37" ht="15.75" thickBot="1" x14ac:dyDescent="0.3">
      <c r="A13" s="290" t="s">
        <v>7</v>
      </c>
      <c r="B13" s="293" t="s">
        <v>308</v>
      </c>
      <c r="C13" s="296" t="s">
        <v>322</v>
      </c>
      <c r="D13" s="293" t="s">
        <v>351</v>
      </c>
      <c r="E13" s="291">
        <v>0</v>
      </c>
      <c r="F13" s="330">
        <f t="shared" si="1"/>
        <v>0</v>
      </c>
      <c r="G13" s="270">
        <f t="shared" si="0"/>
        <v>0</v>
      </c>
      <c r="H13" s="294"/>
      <c r="I13" s="294"/>
      <c r="J13" s="294"/>
      <c r="K13" s="294"/>
      <c r="L13" s="294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</row>
    <row r="14" spans="1:37" ht="15.75" thickBot="1" x14ac:dyDescent="0.3">
      <c r="A14" s="290" t="s">
        <v>7</v>
      </c>
      <c r="B14" s="293" t="s">
        <v>308</v>
      </c>
      <c r="C14" s="296" t="s">
        <v>323</v>
      </c>
      <c r="D14" s="293" t="s">
        <v>352</v>
      </c>
      <c r="E14" s="291">
        <v>0</v>
      </c>
      <c r="F14" s="330">
        <f t="shared" si="1"/>
        <v>0</v>
      </c>
      <c r="G14" s="270">
        <f t="shared" si="0"/>
        <v>0</v>
      </c>
      <c r="H14" s="294"/>
      <c r="I14" s="294"/>
      <c r="J14" s="294"/>
      <c r="K14" s="294"/>
      <c r="L14" s="294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</row>
    <row r="15" spans="1:37" ht="15.75" thickBot="1" x14ac:dyDescent="0.3">
      <c r="A15" s="290" t="s">
        <v>7</v>
      </c>
      <c r="B15" s="293" t="s">
        <v>308</v>
      </c>
      <c r="C15" s="296" t="s">
        <v>324</v>
      </c>
      <c r="D15" s="293" t="s">
        <v>353</v>
      </c>
      <c r="E15" s="291">
        <v>0</v>
      </c>
      <c r="F15" s="330">
        <f t="shared" si="1"/>
        <v>0</v>
      </c>
      <c r="G15" s="270">
        <f t="shared" si="0"/>
        <v>0</v>
      </c>
      <c r="H15" s="294"/>
      <c r="I15" s="294"/>
      <c r="J15" s="294"/>
      <c r="K15" s="294"/>
      <c r="L15" s="294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</row>
    <row r="16" spans="1:37" s="220" customFormat="1" ht="15.75" thickBot="1" x14ac:dyDescent="0.3">
      <c r="A16" s="290" t="s">
        <v>7</v>
      </c>
      <c r="B16" s="293" t="s">
        <v>308</v>
      </c>
      <c r="C16" s="296" t="s">
        <v>325</v>
      </c>
      <c r="D16" s="293" t="s">
        <v>354</v>
      </c>
      <c r="E16" s="291">
        <v>0</v>
      </c>
      <c r="F16" s="330">
        <f t="shared" si="1"/>
        <v>0</v>
      </c>
      <c r="G16" s="270">
        <f t="shared" si="0"/>
        <v>0</v>
      </c>
      <c r="H16" s="294"/>
      <c r="I16" s="294"/>
      <c r="J16" s="294"/>
      <c r="K16" s="294"/>
      <c r="L16" s="294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</row>
    <row r="17" spans="1:37" s="220" customFormat="1" ht="30.75" thickBot="1" x14ac:dyDescent="0.3">
      <c r="A17" s="290" t="s">
        <v>299</v>
      </c>
      <c r="B17" s="293" t="s">
        <v>309</v>
      </c>
      <c r="C17" s="293" t="s">
        <v>318</v>
      </c>
      <c r="D17" s="293" t="s">
        <v>355</v>
      </c>
      <c r="E17" s="291">
        <v>0</v>
      </c>
      <c r="F17" s="330">
        <f t="shared" si="1"/>
        <v>0</v>
      </c>
      <c r="G17" s="270">
        <f t="shared" si="0"/>
        <v>0</v>
      </c>
      <c r="H17" s="294"/>
      <c r="I17" s="294"/>
      <c r="J17" s="294"/>
      <c r="K17" s="294"/>
      <c r="L17" s="294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</row>
    <row r="18" spans="1:37" s="220" customFormat="1" ht="30.75" thickBot="1" x14ac:dyDescent="0.3">
      <c r="A18" s="290" t="s">
        <v>300</v>
      </c>
      <c r="B18" s="293" t="s">
        <v>310</v>
      </c>
      <c r="C18" s="293" t="s">
        <v>319</v>
      </c>
      <c r="D18" s="293" t="s">
        <v>356</v>
      </c>
      <c r="E18" s="291">
        <v>0</v>
      </c>
      <c r="F18" s="330">
        <f t="shared" si="1"/>
        <v>0</v>
      </c>
      <c r="G18" s="270">
        <f t="shared" si="0"/>
        <v>0</v>
      </c>
      <c r="H18" s="294"/>
      <c r="I18" s="294"/>
      <c r="J18" s="294"/>
      <c r="K18" s="294"/>
      <c r="L18" s="294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</row>
    <row r="19" spans="1:37" s="220" customFormat="1" ht="15.75" thickBot="1" x14ac:dyDescent="0.3">
      <c r="A19" s="290" t="s">
        <v>301</v>
      </c>
      <c r="B19" s="293" t="s">
        <v>59</v>
      </c>
      <c r="C19" s="296" t="s">
        <v>326</v>
      </c>
      <c r="D19" s="293" t="s">
        <v>357</v>
      </c>
      <c r="E19" s="291">
        <v>0</v>
      </c>
      <c r="F19" s="330">
        <f t="shared" si="1"/>
        <v>0</v>
      </c>
      <c r="G19" s="270">
        <f t="shared" si="0"/>
        <v>0</v>
      </c>
      <c r="H19" s="294"/>
      <c r="I19" s="294"/>
      <c r="J19" s="294"/>
      <c r="K19" s="294"/>
      <c r="L19" s="294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</row>
    <row r="20" spans="1:37" s="220" customFormat="1" ht="15.75" thickBot="1" x14ac:dyDescent="0.3">
      <c r="A20" s="293" t="s">
        <v>301</v>
      </c>
      <c r="B20" s="293" t="s">
        <v>59</v>
      </c>
      <c r="C20" s="296" t="s">
        <v>327</v>
      </c>
      <c r="D20" s="293" t="s">
        <v>358</v>
      </c>
      <c r="E20" s="291">
        <v>0</v>
      </c>
      <c r="F20" s="330">
        <f t="shared" si="1"/>
        <v>0</v>
      </c>
      <c r="G20" s="270">
        <f t="shared" si="0"/>
        <v>0</v>
      </c>
      <c r="H20" s="294"/>
      <c r="I20" s="294"/>
      <c r="J20" s="294"/>
      <c r="K20" s="294"/>
      <c r="L20" s="294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</row>
    <row r="21" spans="1:37" s="220" customFormat="1" ht="15.75" thickBot="1" x14ac:dyDescent="0.3">
      <c r="A21" s="293" t="s">
        <v>301</v>
      </c>
      <c r="B21" s="293" t="s">
        <v>59</v>
      </c>
      <c r="C21" s="296" t="s">
        <v>328</v>
      </c>
      <c r="D21" s="293" t="s">
        <v>359</v>
      </c>
      <c r="E21" s="291">
        <v>0</v>
      </c>
      <c r="F21" s="330">
        <f t="shared" si="1"/>
        <v>0</v>
      </c>
      <c r="G21" s="270">
        <f t="shared" si="0"/>
        <v>0</v>
      </c>
      <c r="H21" s="294"/>
      <c r="I21" s="294"/>
      <c r="J21" s="294"/>
      <c r="K21" s="294"/>
      <c r="L21" s="294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</row>
    <row r="22" spans="1:37" s="220" customFormat="1" ht="15.75" thickBot="1" x14ac:dyDescent="0.3">
      <c r="A22" s="293" t="s">
        <v>301</v>
      </c>
      <c r="B22" s="293" t="s">
        <v>59</v>
      </c>
      <c r="C22" s="296" t="s">
        <v>329</v>
      </c>
      <c r="D22" s="293" t="s">
        <v>360</v>
      </c>
      <c r="E22" s="291">
        <v>0</v>
      </c>
      <c r="F22" s="330">
        <f t="shared" si="1"/>
        <v>0</v>
      </c>
      <c r="G22" s="270">
        <f t="shared" si="0"/>
        <v>0</v>
      </c>
      <c r="H22" s="294"/>
      <c r="I22" s="294"/>
      <c r="J22" s="294"/>
      <c r="K22" s="294"/>
      <c r="L22" s="294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</row>
    <row r="23" spans="1:37" s="220" customFormat="1" ht="15.75" thickBot="1" x14ac:dyDescent="0.3">
      <c r="A23" s="293" t="s">
        <v>301</v>
      </c>
      <c r="B23" s="293" t="s">
        <v>59</v>
      </c>
      <c r="C23" s="296" t="s">
        <v>330</v>
      </c>
      <c r="D23" s="293" t="s">
        <v>361</v>
      </c>
      <c r="E23" s="291">
        <v>0</v>
      </c>
      <c r="F23" s="330">
        <f t="shared" si="1"/>
        <v>0</v>
      </c>
      <c r="G23" s="270">
        <f t="shared" si="0"/>
        <v>0</v>
      </c>
      <c r="H23" s="294"/>
      <c r="I23" s="294"/>
      <c r="J23" s="294"/>
      <c r="K23" s="294"/>
      <c r="L23" s="294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</row>
    <row r="24" spans="1:37" s="220" customFormat="1" ht="15.75" thickBot="1" x14ac:dyDescent="0.3">
      <c r="A24" s="293" t="s">
        <v>301</v>
      </c>
      <c r="B24" s="293" t="s">
        <v>59</v>
      </c>
      <c r="C24" s="296" t="s">
        <v>331</v>
      </c>
      <c r="D24" s="293" t="s">
        <v>362</v>
      </c>
      <c r="E24" s="291">
        <v>0</v>
      </c>
      <c r="F24" s="330">
        <f t="shared" si="1"/>
        <v>0</v>
      </c>
      <c r="G24" s="270">
        <f t="shared" si="0"/>
        <v>0</v>
      </c>
      <c r="H24" s="294"/>
      <c r="I24" s="294"/>
      <c r="J24" s="294"/>
      <c r="K24" s="294"/>
      <c r="L24" s="294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</row>
    <row r="25" spans="1:37" s="234" customFormat="1" ht="15.75" thickBot="1" x14ac:dyDescent="0.3">
      <c r="A25" s="293" t="s">
        <v>301</v>
      </c>
      <c r="B25" s="293" t="s">
        <v>59</v>
      </c>
      <c r="C25" s="296" t="s">
        <v>332</v>
      </c>
      <c r="D25" s="293" t="s">
        <v>363</v>
      </c>
      <c r="E25" s="291">
        <v>0</v>
      </c>
      <c r="F25" s="330">
        <f t="shared" si="1"/>
        <v>0</v>
      </c>
      <c r="G25" s="270">
        <f t="shared" si="0"/>
        <v>0</v>
      </c>
      <c r="H25" s="294"/>
      <c r="I25" s="294"/>
      <c r="J25" s="294"/>
      <c r="K25" s="294"/>
      <c r="L25" s="294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</row>
    <row r="26" spans="1:37" s="234" customFormat="1" ht="15.75" thickBot="1" x14ac:dyDescent="0.3">
      <c r="A26" s="293" t="s">
        <v>301</v>
      </c>
      <c r="B26" s="293" t="s">
        <v>59</v>
      </c>
      <c r="C26" s="296" t="s">
        <v>333</v>
      </c>
      <c r="D26" s="293" t="s">
        <v>364</v>
      </c>
      <c r="E26" s="291">
        <v>0</v>
      </c>
      <c r="F26" s="330">
        <f t="shared" si="1"/>
        <v>0</v>
      </c>
      <c r="G26" s="270">
        <f t="shared" si="0"/>
        <v>0</v>
      </c>
      <c r="H26" s="294"/>
      <c r="I26" s="294"/>
      <c r="J26" s="294"/>
      <c r="K26" s="294"/>
      <c r="L26" s="294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</row>
    <row r="27" spans="1:37" s="234" customFormat="1" ht="15.75" thickBot="1" x14ac:dyDescent="0.3">
      <c r="A27" s="293" t="s">
        <v>301</v>
      </c>
      <c r="B27" s="293" t="s">
        <v>59</v>
      </c>
      <c r="C27" s="296" t="s">
        <v>334</v>
      </c>
      <c r="D27" s="293" t="s">
        <v>365</v>
      </c>
      <c r="E27" s="291">
        <v>0</v>
      </c>
      <c r="F27" s="330">
        <f t="shared" si="1"/>
        <v>0</v>
      </c>
      <c r="G27" s="270">
        <f>SUM(E27-F27)</f>
        <v>0</v>
      </c>
      <c r="H27" s="294"/>
      <c r="I27" s="294"/>
      <c r="J27" s="294"/>
      <c r="K27" s="294"/>
      <c r="L27" s="294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</row>
    <row r="28" spans="1:37" s="234" customFormat="1" ht="15.75" thickBot="1" x14ac:dyDescent="0.3">
      <c r="A28" s="293" t="s">
        <v>301</v>
      </c>
      <c r="B28" s="293" t="s">
        <v>59</v>
      </c>
      <c r="C28" s="296" t="s">
        <v>335</v>
      </c>
      <c r="D28" s="293" t="s">
        <v>366</v>
      </c>
      <c r="E28" s="291">
        <v>0</v>
      </c>
      <c r="F28" s="330">
        <f t="shared" si="1"/>
        <v>0</v>
      </c>
      <c r="G28" s="270">
        <f>SUM(E28-F28)</f>
        <v>0</v>
      </c>
      <c r="H28" s="294"/>
      <c r="I28" s="294"/>
      <c r="J28" s="294"/>
      <c r="K28" s="294"/>
      <c r="L28" s="294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</row>
    <row r="29" spans="1:37" s="220" customFormat="1" ht="15.75" thickBot="1" x14ac:dyDescent="0.3">
      <c r="A29" s="293" t="s">
        <v>301</v>
      </c>
      <c r="B29" s="293" t="s">
        <v>59</v>
      </c>
      <c r="C29" s="296" t="s">
        <v>336</v>
      </c>
      <c r="D29" s="293" t="s">
        <v>367</v>
      </c>
      <c r="E29" s="291">
        <v>0</v>
      </c>
      <c r="F29" s="330">
        <f t="shared" si="1"/>
        <v>0</v>
      </c>
      <c r="G29" s="270">
        <f t="shared" si="0"/>
        <v>0</v>
      </c>
      <c r="H29" s="294"/>
      <c r="I29" s="294"/>
      <c r="J29" s="294"/>
      <c r="K29" s="294"/>
      <c r="L29" s="294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</row>
    <row r="30" spans="1:37" s="220" customFormat="1" ht="15.75" thickBot="1" x14ac:dyDescent="0.3">
      <c r="A30" s="293" t="s">
        <v>301</v>
      </c>
      <c r="B30" s="293" t="s">
        <v>59</v>
      </c>
      <c r="C30" s="296" t="s">
        <v>337</v>
      </c>
      <c r="D30" s="293" t="s">
        <v>368</v>
      </c>
      <c r="E30" s="291">
        <v>0</v>
      </c>
      <c r="F30" s="330">
        <f t="shared" si="1"/>
        <v>0</v>
      </c>
      <c r="G30" s="270">
        <f t="shared" si="0"/>
        <v>0</v>
      </c>
      <c r="H30" s="294"/>
      <c r="I30" s="294"/>
      <c r="J30" s="294"/>
      <c r="K30" s="294"/>
      <c r="L30" s="294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</row>
    <row r="31" spans="1:37" ht="30.75" thickBot="1" x14ac:dyDescent="0.3">
      <c r="A31" s="293" t="s">
        <v>301</v>
      </c>
      <c r="B31" s="293" t="s">
        <v>59</v>
      </c>
      <c r="C31" s="296" t="s">
        <v>338</v>
      </c>
      <c r="D31" s="293" t="s">
        <v>369</v>
      </c>
      <c r="E31" s="291">
        <v>0</v>
      </c>
      <c r="F31" s="330">
        <f t="shared" si="1"/>
        <v>0</v>
      </c>
      <c r="G31" s="292">
        <f t="shared" si="0"/>
        <v>0</v>
      </c>
      <c r="H31" s="294"/>
      <c r="I31" s="294"/>
      <c r="J31" s="294"/>
      <c r="K31" s="294"/>
      <c r="L31" s="294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</row>
    <row r="32" spans="1:37" ht="15.75" thickBot="1" x14ac:dyDescent="0.3">
      <c r="A32" s="293" t="s">
        <v>301</v>
      </c>
      <c r="B32" s="293" t="s">
        <v>59</v>
      </c>
      <c r="C32" s="296" t="s">
        <v>339</v>
      </c>
      <c r="D32" s="293" t="s">
        <v>370</v>
      </c>
      <c r="E32" s="291">
        <v>0</v>
      </c>
      <c r="F32" s="330">
        <f t="shared" si="1"/>
        <v>0</v>
      </c>
      <c r="G32" s="270">
        <f t="shared" ref="G32:G44" si="2">SUM(E32-F32)</f>
        <v>0</v>
      </c>
      <c r="H32" s="294"/>
      <c r="I32" s="294"/>
      <c r="J32" s="294"/>
      <c r="K32" s="294"/>
      <c r="L32" s="294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</row>
    <row r="33" spans="1:37" ht="15.75" thickBot="1" x14ac:dyDescent="0.3">
      <c r="A33" s="290" t="s">
        <v>302</v>
      </c>
      <c r="B33" s="293" t="s">
        <v>311</v>
      </c>
      <c r="C33" s="296"/>
      <c r="D33" s="293"/>
      <c r="E33" s="291">
        <v>0</v>
      </c>
      <c r="F33" s="330">
        <f t="shared" si="1"/>
        <v>0</v>
      </c>
      <c r="G33" s="270">
        <f t="shared" si="2"/>
        <v>0</v>
      </c>
      <c r="H33" s="294"/>
      <c r="I33" s="294"/>
      <c r="J33" s="294"/>
      <c r="K33" s="294"/>
      <c r="L33" s="294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</row>
    <row r="34" spans="1:37" ht="15.75" thickBot="1" x14ac:dyDescent="0.3">
      <c r="A34" s="290" t="s">
        <v>303</v>
      </c>
      <c r="B34" s="293" t="s">
        <v>312</v>
      </c>
      <c r="C34" s="296" t="s">
        <v>340</v>
      </c>
      <c r="D34" s="293" t="s">
        <v>371</v>
      </c>
      <c r="E34" s="291">
        <v>0</v>
      </c>
      <c r="F34" s="330">
        <f t="shared" si="1"/>
        <v>0</v>
      </c>
      <c r="G34" s="270">
        <f t="shared" si="2"/>
        <v>0</v>
      </c>
      <c r="H34" s="294"/>
      <c r="I34" s="294"/>
      <c r="J34" s="294"/>
      <c r="K34" s="294"/>
      <c r="L34" s="294"/>
      <c r="M34" s="241"/>
      <c r="N34" s="328"/>
      <c r="O34" s="241"/>
      <c r="P34" s="241"/>
      <c r="Q34" s="241"/>
      <c r="R34" s="241"/>
      <c r="S34" s="241"/>
      <c r="T34" s="241"/>
      <c r="U34" s="241"/>
      <c r="V34" s="241"/>
      <c r="W34" s="241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</row>
    <row r="35" spans="1:37" ht="15.75" thickBot="1" x14ac:dyDescent="0.3">
      <c r="A35" s="290" t="s">
        <v>304</v>
      </c>
      <c r="B35" s="293" t="s">
        <v>313</v>
      </c>
      <c r="C35" s="296" t="s">
        <v>341</v>
      </c>
      <c r="D35" s="293" t="s">
        <v>372</v>
      </c>
      <c r="E35" s="291">
        <v>0</v>
      </c>
      <c r="F35" s="330">
        <f t="shared" si="1"/>
        <v>0</v>
      </c>
      <c r="G35" s="270">
        <f t="shared" si="2"/>
        <v>0</v>
      </c>
      <c r="H35" s="294"/>
      <c r="I35" s="294"/>
      <c r="J35" s="294"/>
      <c r="K35" s="294"/>
      <c r="L35" s="294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</row>
    <row r="36" spans="1:37" ht="15.75" thickBot="1" x14ac:dyDescent="0.3">
      <c r="A36" s="290" t="s">
        <v>136</v>
      </c>
      <c r="B36" s="293" t="s">
        <v>314</v>
      </c>
      <c r="C36" s="296" t="s">
        <v>342</v>
      </c>
      <c r="D36" s="293" t="s">
        <v>373</v>
      </c>
      <c r="E36" s="291">
        <v>0</v>
      </c>
      <c r="F36" s="330">
        <f t="shared" si="1"/>
        <v>0</v>
      </c>
      <c r="G36" s="270">
        <f t="shared" si="2"/>
        <v>0</v>
      </c>
      <c r="H36" s="294"/>
      <c r="I36" s="294"/>
      <c r="J36" s="294"/>
      <c r="K36" s="294"/>
      <c r="L36" s="294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</row>
    <row r="37" spans="1:37" ht="15.75" thickBot="1" x14ac:dyDescent="0.3">
      <c r="A37" s="290" t="s">
        <v>305</v>
      </c>
      <c r="B37" s="293" t="s">
        <v>315</v>
      </c>
      <c r="C37" s="296"/>
      <c r="D37" s="293"/>
      <c r="E37" s="291">
        <v>0</v>
      </c>
      <c r="F37" s="330">
        <f t="shared" si="1"/>
        <v>0</v>
      </c>
      <c r="G37" s="270">
        <f t="shared" si="2"/>
        <v>0</v>
      </c>
      <c r="H37" s="294"/>
      <c r="I37" s="294"/>
      <c r="J37" s="294"/>
      <c r="K37" s="294"/>
      <c r="L37" s="294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</row>
    <row r="38" spans="1:37" ht="30.75" thickBot="1" x14ac:dyDescent="0.3">
      <c r="A38" s="290" t="s">
        <v>113</v>
      </c>
      <c r="B38" s="293" t="s">
        <v>316</v>
      </c>
      <c r="C38" s="296" t="s">
        <v>343</v>
      </c>
      <c r="D38" s="293" t="s">
        <v>374</v>
      </c>
      <c r="E38" s="291">
        <v>0</v>
      </c>
      <c r="F38" s="330">
        <f t="shared" si="1"/>
        <v>0</v>
      </c>
      <c r="G38" s="270">
        <f t="shared" si="2"/>
        <v>0</v>
      </c>
      <c r="H38" s="294"/>
      <c r="I38" s="294"/>
      <c r="J38" s="294"/>
      <c r="K38" s="294"/>
      <c r="L38" s="294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</row>
    <row r="39" spans="1:37" ht="30.75" thickBot="1" x14ac:dyDescent="0.3">
      <c r="A39" s="290" t="s">
        <v>306</v>
      </c>
      <c r="B39" s="293" t="s">
        <v>317</v>
      </c>
      <c r="C39" s="296" t="s">
        <v>344</v>
      </c>
      <c r="D39" s="293" t="s">
        <v>375</v>
      </c>
      <c r="E39" s="291">
        <v>0</v>
      </c>
      <c r="F39" s="330">
        <f t="shared" si="1"/>
        <v>0</v>
      </c>
      <c r="G39" s="270">
        <f t="shared" si="2"/>
        <v>0</v>
      </c>
      <c r="H39" s="294"/>
      <c r="I39" s="294"/>
      <c r="J39" s="294"/>
      <c r="K39" s="294"/>
      <c r="L39" s="294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</row>
    <row r="40" spans="1:37" ht="30.75" thickBot="1" x14ac:dyDescent="0.3">
      <c r="A40" s="290" t="s">
        <v>306</v>
      </c>
      <c r="B40" s="293" t="s">
        <v>317</v>
      </c>
      <c r="C40" s="296" t="s">
        <v>345</v>
      </c>
      <c r="D40" s="293" t="s">
        <v>376</v>
      </c>
      <c r="E40" s="291">
        <v>0</v>
      </c>
      <c r="F40" s="330">
        <f t="shared" si="1"/>
        <v>0</v>
      </c>
      <c r="G40" s="270">
        <f t="shared" si="2"/>
        <v>0</v>
      </c>
      <c r="H40" s="294"/>
      <c r="I40" s="294"/>
      <c r="J40" s="294"/>
      <c r="K40" s="294"/>
      <c r="L40" s="294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</row>
    <row r="41" spans="1:37" ht="30.75" thickBot="1" x14ac:dyDescent="0.3">
      <c r="A41" s="293" t="s">
        <v>306</v>
      </c>
      <c r="B41" s="293" t="s">
        <v>317</v>
      </c>
      <c r="C41" s="296" t="s">
        <v>346</v>
      </c>
      <c r="D41" s="293" t="s">
        <v>377</v>
      </c>
      <c r="E41" s="291">
        <v>0</v>
      </c>
      <c r="F41" s="330">
        <f t="shared" si="1"/>
        <v>0</v>
      </c>
      <c r="G41" s="270">
        <f t="shared" si="2"/>
        <v>0</v>
      </c>
      <c r="H41" s="294"/>
      <c r="I41" s="294"/>
      <c r="J41" s="294"/>
      <c r="K41" s="294"/>
      <c r="L41" s="294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</row>
    <row r="42" spans="1:37" ht="30.75" thickBot="1" x14ac:dyDescent="0.3">
      <c r="A42" s="293" t="s">
        <v>306</v>
      </c>
      <c r="B42" s="293" t="s">
        <v>317</v>
      </c>
      <c r="C42" s="296" t="s">
        <v>347</v>
      </c>
      <c r="D42" s="293" t="s">
        <v>378</v>
      </c>
      <c r="E42" s="291">
        <v>0</v>
      </c>
      <c r="F42" s="330">
        <f t="shared" si="1"/>
        <v>0</v>
      </c>
      <c r="G42" s="270">
        <f t="shared" si="2"/>
        <v>0</v>
      </c>
      <c r="H42" s="294"/>
      <c r="I42" s="294"/>
      <c r="J42" s="294"/>
      <c r="K42" s="294"/>
      <c r="L42" s="294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</row>
    <row r="43" spans="1:37" ht="15.75" thickBot="1" x14ac:dyDescent="0.3">
      <c r="A43" s="293" t="s">
        <v>306</v>
      </c>
      <c r="B43" s="293" t="s">
        <v>317</v>
      </c>
      <c r="C43" s="296" t="s">
        <v>348</v>
      </c>
      <c r="D43" s="293" t="s">
        <v>379</v>
      </c>
      <c r="E43" s="291">
        <v>0</v>
      </c>
      <c r="F43" s="330">
        <f t="shared" si="1"/>
        <v>0</v>
      </c>
      <c r="G43" s="270">
        <f t="shared" si="2"/>
        <v>0</v>
      </c>
      <c r="H43" s="294"/>
      <c r="I43" s="294"/>
      <c r="J43" s="294"/>
      <c r="K43" s="294"/>
      <c r="L43" s="294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</row>
    <row r="44" spans="1:37" ht="15.75" thickBot="1" x14ac:dyDescent="0.3">
      <c r="A44" s="293"/>
      <c r="B44" s="293"/>
      <c r="C44" s="296"/>
      <c r="D44" s="293"/>
      <c r="E44" s="293"/>
      <c r="F44" s="330">
        <f t="shared" si="1"/>
        <v>0</v>
      </c>
      <c r="G44" s="270">
        <f t="shared" si="2"/>
        <v>0</v>
      </c>
      <c r="H44" s="294"/>
      <c r="I44" s="294"/>
      <c r="J44" s="294"/>
      <c r="K44" s="294"/>
      <c r="L44" s="294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</row>
    <row r="45" spans="1:37" ht="15.75" thickBot="1" x14ac:dyDescent="0.3">
      <c r="A45" s="118" t="s">
        <v>290</v>
      </c>
      <c r="B45" s="118"/>
      <c r="C45" s="118"/>
      <c r="D45" s="118"/>
      <c r="E45" s="272">
        <f t="shared" ref="E45:W45" si="3">SUM(E11:E44)</f>
        <v>0</v>
      </c>
      <c r="F45" s="272">
        <f t="shared" si="3"/>
        <v>0</v>
      </c>
      <c r="G45" s="272">
        <f t="shared" si="3"/>
        <v>0</v>
      </c>
      <c r="H45" s="295">
        <f t="shared" si="3"/>
        <v>0</v>
      </c>
      <c r="I45" s="295">
        <f t="shared" si="3"/>
        <v>0</v>
      </c>
      <c r="J45" s="295">
        <f t="shared" si="3"/>
        <v>0</v>
      </c>
      <c r="K45" s="295">
        <f t="shared" si="3"/>
        <v>0</v>
      </c>
      <c r="L45" s="295">
        <f t="shared" si="3"/>
        <v>0</v>
      </c>
      <c r="M45" s="272">
        <f t="shared" si="3"/>
        <v>0</v>
      </c>
      <c r="N45" s="272">
        <f t="shared" si="3"/>
        <v>0</v>
      </c>
      <c r="O45" s="272">
        <f t="shared" si="3"/>
        <v>0</v>
      </c>
      <c r="P45" s="272">
        <f t="shared" si="3"/>
        <v>0</v>
      </c>
      <c r="Q45" s="272">
        <f t="shared" si="3"/>
        <v>0</v>
      </c>
      <c r="R45" s="272">
        <f t="shared" si="3"/>
        <v>0</v>
      </c>
      <c r="S45" s="272">
        <f t="shared" si="3"/>
        <v>0</v>
      </c>
      <c r="T45" s="272">
        <f t="shared" si="3"/>
        <v>0</v>
      </c>
      <c r="U45" s="272">
        <f t="shared" si="3"/>
        <v>0</v>
      </c>
      <c r="V45" s="272">
        <f t="shared" si="3"/>
        <v>0</v>
      </c>
      <c r="W45" s="272">
        <f t="shared" si="3"/>
        <v>0</v>
      </c>
      <c r="X45" s="295">
        <f t="shared" ref="X45:AG45" si="4">SUM(X11:X44)</f>
        <v>0</v>
      </c>
      <c r="Y45" s="295">
        <f t="shared" si="4"/>
        <v>0</v>
      </c>
      <c r="Z45" s="295">
        <f t="shared" si="4"/>
        <v>0</v>
      </c>
      <c r="AA45" s="295">
        <f t="shared" si="4"/>
        <v>0</v>
      </c>
      <c r="AB45" s="295">
        <f t="shared" si="4"/>
        <v>0</v>
      </c>
      <c r="AC45" s="295">
        <f t="shared" si="4"/>
        <v>0</v>
      </c>
      <c r="AD45" s="295">
        <f t="shared" si="4"/>
        <v>0</v>
      </c>
      <c r="AE45" s="295">
        <f t="shared" si="4"/>
        <v>0</v>
      </c>
      <c r="AF45" s="295">
        <f t="shared" si="4"/>
        <v>0</v>
      </c>
      <c r="AG45" s="295">
        <f t="shared" si="4"/>
        <v>0</v>
      </c>
      <c r="AH45" s="295">
        <f>SUM(AH11:AH44)</f>
        <v>0</v>
      </c>
      <c r="AI45" s="295">
        <f>SUM(AI11:AI44)</f>
        <v>0</v>
      </c>
      <c r="AJ45" s="295">
        <f>SUM(AJ11:AJ44)</f>
        <v>0</v>
      </c>
      <c r="AK45" s="295">
        <f>SUM(AK11:AK44)</f>
        <v>0</v>
      </c>
    </row>
    <row r="47" spans="1:37" x14ac:dyDescent="0.25">
      <c r="J47" s="131"/>
      <c r="V47" s="131"/>
    </row>
    <row r="48" spans="1:37" x14ac:dyDescent="0.25">
      <c r="J48" s="233"/>
      <c r="V48" s="233"/>
    </row>
  </sheetData>
  <sheetProtection algorithmName="SHA-512" hashValue="oMAJ2+qnRfyfqgh11kJL41sOWFxwCH7XQaLS6tsvAMaRK+dpwbPkcMdG3fGXyfTUWgoovnqVF93l+nX+urHGyQ==" saltValue="F3dsVVqvy7kbR+jf49Ey3g==" spinCount="100000" sheet="1" objects="1" scenarios="1"/>
  <sortState ref="A25:T26">
    <sortCondition ref="A25:A26"/>
    <sortCondition ref="C25:C26"/>
  </sortState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FF0000"/>
  </sheetPr>
  <dimension ref="A1:S63"/>
  <sheetViews>
    <sheetView workbookViewId="0">
      <pane xSplit="6" ySplit="10" topLeftCell="G11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29.5703125" style="4" customWidth="1"/>
    <col min="4" max="4" width="17.5703125" style="4" customWidth="1"/>
    <col min="5" max="5" width="14.5703125" style="4" customWidth="1"/>
    <col min="6" max="6" width="18" style="4" customWidth="1"/>
    <col min="7" max="18" width="15.7109375" style="4" customWidth="1"/>
    <col min="19" max="16384" width="9.140625" style="4"/>
  </cols>
  <sheetData>
    <row r="1" spans="1:18" ht="21" x14ac:dyDescent="0.35">
      <c r="A1" s="103" t="s">
        <v>0</v>
      </c>
      <c r="B1" s="109"/>
      <c r="C1" s="104" t="s">
        <v>188</v>
      </c>
      <c r="D1" s="104"/>
      <c r="E1" s="103"/>
      <c r="F1" s="105"/>
      <c r="G1" s="109"/>
      <c r="H1" s="104" t="str">
        <f>C1</f>
        <v>RELAY Leadership Program</v>
      </c>
      <c r="I1" s="109"/>
      <c r="J1" s="109"/>
      <c r="K1" s="109"/>
      <c r="L1" s="109"/>
      <c r="M1" s="109"/>
      <c r="N1" s="109"/>
      <c r="O1" s="104" t="str">
        <f>C1</f>
        <v>RELAY Leadership Program</v>
      </c>
      <c r="P1" s="109"/>
      <c r="Q1" s="109"/>
      <c r="R1" s="109"/>
    </row>
    <row r="2" spans="1:18" ht="18.75" x14ac:dyDescent="0.3">
      <c r="A2" s="106" t="s">
        <v>1</v>
      </c>
      <c r="B2" s="109"/>
      <c r="C2" s="218" t="s">
        <v>63</v>
      </c>
      <c r="D2" s="218"/>
      <c r="E2" s="106"/>
      <c r="F2" s="67"/>
      <c r="G2" s="109"/>
      <c r="H2" s="116" t="str">
        <f>"FY"&amp;C4</f>
        <v>FY2015-16</v>
      </c>
      <c r="I2" s="109"/>
      <c r="J2" s="109"/>
      <c r="K2" s="109"/>
      <c r="L2" s="109"/>
      <c r="M2" s="109"/>
      <c r="N2" s="109"/>
      <c r="O2" s="116" t="str">
        <f>"FY"&amp;C4</f>
        <v>FY2015-16</v>
      </c>
      <c r="P2" s="109"/>
      <c r="Q2" s="109"/>
      <c r="R2" s="109"/>
    </row>
    <row r="3" spans="1:18" ht="15.75" x14ac:dyDescent="0.25">
      <c r="A3" s="106" t="s">
        <v>2</v>
      </c>
      <c r="B3" s="109"/>
      <c r="C3" s="107">
        <v>5010</v>
      </c>
      <c r="D3" s="107"/>
      <c r="E3" s="106"/>
      <c r="F3" s="67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ht="15.75" x14ac:dyDescent="0.25">
      <c r="A4" s="106" t="s">
        <v>3</v>
      </c>
      <c r="B4" s="109"/>
      <c r="C4" s="107" t="s">
        <v>226</v>
      </c>
      <c r="D4" s="107"/>
      <c r="E4" s="106"/>
      <c r="F4" s="67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5.75" x14ac:dyDescent="0.25">
      <c r="A5" s="106" t="s">
        <v>55</v>
      </c>
      <c r="B5" s="109"/>
      <c r="C5" s="107" t="s">
        <v>56</v>
      </c>
      <c r="D5" s="107"/>
      <c r="E5" s="67"/>
      <c r="F5" s="67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15.75" x14ac:dyDescent="0.25">
      <c r="A6" s="106" t="s">
        <v>41</v>
      </c>
      <c r="B6" s="109"/>
      <c r="C6" s="106" t="s">
        <v>182</v>
      </c>
      <c r="D6" s="106"/>
      <c r="E6" s="67"/>
      <c r="F6" s="67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ht="15.75" x14ac:dyDescent="0.25">
      <c r="A7" s="106" t="s">
        <v>43</v>
      </c>
      <c r="B7" s="109"/>
      <c r="C7" s="106" t="s">
        <v>82</v>
      </c>
      <c r="D7" s="106"/>
      <c r="E7" s="67"/>
      <c r="F7" s="67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26" customFormat="1" ht="21" x14ac:dyDescent="0.35">
      <c r="A8" s="103" t="s">
        <v>262</v>
      </c>
      <c r="B8" s="105"/>
      <c r="C8" s="104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75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30.75" thickBot="1" x14ac:dyDescent="0.3">
      <c r="A10" s="115" t="s">
        <v>4</v>
      </c>
      <c r="B10" s="115" t="s">
        <v>187</v>
      </c>
      <c r="C10" s="115" t="s">
        <v>186</v>
      </c>
      <c r="D10" s="115" t="s">
        <v>20</v>
      </c>
      <c r="E10" s="115" t="s">
        <v>21</v>
      </c>
      <c r="F10" s="100" t="s">
        <v>22</v>
      </c>
      <c r="G10" s="114" t="s">
        <v>272</v>
      </c>
      <c r="H10" s="115" t="s">
        <v>273</v>
      </c>
      <c r="I10" s="114" t="s">
        <v>274</v>
      </c>
      <c r="J10" s="115" t="s">
        <v>270</v>
      </c>
      <c r="K10" s="114" t="s">
        <v>271</v>
      </c>
      <c r="L10" s="115" t="s">
        <v>263</v>
      </c>
      <c r="M10" s="114" t="s">
        <v>264</v>
      </c>
      <c r="N10" s="115" t="s">
        <v>265</v>
      </c>
      <c r="O10" s="114" t="s">
        <v>266</v>
      </c>
      <c r="P10" s="115" t="s">
        <v>267</v>
      </c>
      <c r="Q10" s="114" t="s">
        <v>268</v>
      </c>
      <c r="R10" s="115" t="s">
        <v>269</v>
      </c>
    </row>
    <row r="11" spans="1:18" ht="15.75" thickBot="1" x14ac:dyDescent="0.3">
      <c r="A11" s="121" t="s">
        <v>134</v>
      </c>
      <c r="B11" s="121" t="s">
        <v>189</v>
      </c>
      <c r="C11" s="121" t="s">
        <v>190</v>
      </c>
      <c r="D11" s="121"/>
      <c r="E11" s="171">
        <f t="shared" ref="E11:E21" si="0">SUM(G11:R11)</f>
        <v>0</v>
      </c>
      <c r="F11" s="171">
        <f t="shared" ref="F11:F21" si="1">D11-E11</f>
        <v>0</v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1:18" ht="15.75" thickBot="1" x14ac:dyDescent="0.3">
      <c r="A12" s="121" t="s">
        <v>97</v>
      </c>
      <c r="B12" s="121" t="s">
        <v>191</v>
      </c>
      <c r="C12" s="121" t="s">
        <v>192</v>
      </c>
      <c r="D12" s="121"/>
      <c r="E12" s="171">
        <f t="shared" si="0"/>
        <v>0</v>
      </c>
      <c r="F12" s="171">
        <f t="shared" si="1"/>
        <v>0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1:18" ht="15.75" thickBot="1" x14ac:dyDescent="0.3">
      <c r="A13" s="121" t="s">
        <v>98</v>
      </c>
      <c r="B13" s="121" t="s">
        <v>193</v>
      </c>
      <c r="C13" s="121" t="s">
        <v>89</v>
      </c>
      <c r="D13" s="121"/>
      <c r="E13" s="171">
        <f t="shared" si="0"/>
        <v>0</v>
      </c>
      <c r="F13" s="171">
        <f t="shared" si="1"/>
        <v>0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1:18" ht="15.75" hidden="1" thickBot="1" x14ac:dyDescent="0.3">
      <c r="A14" s="121"/>
      <c r="B14" s="121"/>
      <c r="C14" s="133"/>
      <c r="D14" s="132"/>
      <c r="E14" s="171">
        <f t="shared" si="0"/>
        <v>0</v>
      </c>
      <c r="F14" s="171">
        <f t="shared" si="1"/>
        <v>0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18" ht="15.75" hidden="1" thickBot="1" x14ac:dyDescent="0.3">
      <c r="A15" s="121"/>
      <c r="B15" s="121"/>
      <c r="C15" s="133"/>
      <c r="D15" s="132"/>
      <c r="E15" s="171">
        <f t="shared" si="0"/>
        <v>0</v>
      </c>
      <c r="F15" s="171">
        <f t="shared" si="1"/>
        <v>0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</row>
    <row r="16" spans="1:18" ht="15.75" hidden="1" thickBot="1" x14ac:dyDescent="0.3">
      <c r="A16" s="121"/>
      <c r="B16" s="121"/>
      <c r="C16" s="133"/>
      <c r="D16" s="132"/>
      <c r="E16" s="171">
        <f t="shared" si="0"/>
        <v>0</v>
      </c>
      <c r="F16" s="171">
        <f t="shared" si="1"/>
        <v>0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9" ht="15.75" hidden="1" thickBot="1" x14ac:dyDescent="0.3">
      <c r="A17" s="121"/>
      <c r="B17" s="121"/>
      <c r="C17" s="133"/>
      <c r="D17" s="132"/>
      <c r="E17" s="171">
        <f t="shared" si="0"/>
        <v>0</v>
      </c>
      <c r="F17" s="171">
        <f t="shared" si="1"/>
        <v>0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</row>
    <row r="18" spans="1:19" ht="15.75" hidden="1" thickBot="1" x14ac:dyDescent="0.3">
      <c r="A18" s="121"/>
      <c r="B18" s="121"/>
      <c r="C18" s="133"/>
      <c r="D18" s="132"/>
      <c r="E18" s="171">
        <f t="shared" si="0"/>
        <v>0</v>
      </c>
      <c r="F18" s="171">
        <f t="shared" si="1"/>
        <v>0</v>
      </c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9" ht="15.75" hidden="1" thickBot="1" x14ac:dyDescent="0.3">
      <c r="A19" s="121"/>
      <c r="B19" s="121"/>
      <c r="C19" s="133"/>
      <c r="D19" s="132"/>
      <c r="E19" s="171">
        <f t="shared" si="0"/>
        <v>0</v>
      </c>
      <c r="F19" s="171">
        <f t="shared" si="1"/>
        <v>0</v>
      </c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9" ht="15.75" hidden="1" thickBot="1" x14ac:dyDescent="0.3">
      <c r="A20" s="121"/>
      <c r="B20" s="121"/>
      <c r="C20" s="133"/>
      <c r="D20" s="132"/>
      <c r="E20" s="171">
        <f t="shared" si="0"/>
        <v>0</v>
      </c>
      <c r="F20" s="171">
        <f t="shared" si="1"/>
        <v>0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9" ht="15.75" hidden="1" thickBot="1" x14ac:dyDescent="0.3">
      <c r="A21" s="121"/>
      <c r="B21" s="121"/>
      <c r="C21" s="133"/>
      <c r="D21" s="132"/>
      <c r="E21" s="171">
        <f t="shared" si="0"/>
        <v>0</v>
      </c>
      <c r="F21" s="171">
        <f t="shared" si="1"/>
        <v>0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9" ht="15.75" thickBot="1" x14ac:dyDescent="0.3">
      <c r="A22" s="121"/>
      <c r="B22" s="121"/>
      <c r="C22" s="121"/>
      <c r="D22" s="121"/>
      <c r="E22" s="121"/>
      <c r="F22" s="121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9" s="99" customFormat="1" ht="15.75" thickBot="1" x14ac:dyDescent="0.3">
      <c r="A23" s="81"/>
      <c r="B23" s="76"/>
      <c r="C23" s="170"/>
      <c r="D23" s="170">
        <f t="shared" ref="D23:R23" si="2">SUM(D11:D21)</f>
        <v>0</v>
      </c>
      <c r="E23" s="170">
        <f t="shared" si="2"/>
        <v>0</v>
      </c>
      <c r="F23" s="170">
        <f t="shared" si="2"/>
        <v>0</v>
      </c>
      <c r="G23" s="215">
        <f t="shared" si="2"/>
        <v>0</v>
      </c>
      <c r="H23" s="215">
        <f t="shared" si="2"/>
        <v>0</v>
      </c>
      <c r="I23" s="215">
        <f t="shared" si="2"/>
        <v>0</v>
      </c>
      <c r="J23" s="215">
        <f t="shared" si="2"/>
        <v>0</v>
      </c>
      <c r="K23" s="215">
        <f t="shared" si="2"/>
        <v>0</v>
      </c>
      <c r="L23" s="215">
        <f t="shared" si="2"/>
        <v>0</v>
      </c>
      <c r="M23" s="215">
        <f t="shared" si="2"/>
        <v>0</v>
      </c>
      <c r="N23" s="215">
        <f t="shared" si="2"/>
        <v>0</v>
      </c>
      <c r="O23" s="215">
        <f t="shared" si="2"/>
        <v>0</v>
      </c>
      <c r="P23" s="215">
        <f t="shared" si="2"/>
        <v>0</v>
      </c>
      <c r="Q23" s="215">
        <f t="shared" si="2"/>
        <v>0</v>
      </c>
      <c r="R23" s="215">
        <f t="shared" si="2"/>
        <v>0</v>
      </c>
      <c r="S23" s="57"/>
    </row>
    <row r="24" spans="1:19" x14ac:dyDescent="0.25">
      <c r="A24" s="31"/>
      <c r="B24" s="20"/>
      <c r="C24" s="102"/>
      <c r="D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9" x14ac:dyDescent="0.25">
      <c r="A25" s="31"/>
      <c r="B25" s="20"/>
      <c r="C25" s="102"/>
      <c r="D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1:19" x14ac:dyDescent="0.25">
      <c r="A26" s="31"/>
      <c r="B26" s="20"/>
      <c r="C26" s="102"/>
      <c r="D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9" x14ac:dyDescent="0.25">
      <c r="C27" s="102"/>
      <c r="D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19" x14ac:dyDescent="0.25">
      <c r="C28" s="102"/>
      <c r="D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9" x14ac:dyDescent="0.25">
      <c r="C29" s="102"/>
      <c r="D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  <row r="30" spans="1:19" x14ac:dyDescent="0.25">
      <c r="C30" s="102"/>
      <c r="D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</row>
    <row r="31" spans="1:19" x14ac:dyDescent="0.25">
      <c r="C31" s="102"/>
      <c r="D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</row>
    <row r="32" spans="1:19" x14ac:dyDescent="0.25">
      <c r="C32" s="102"/>
      <c r="D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3:18" x14ac:dyDescent="0.25">
      <c r="C33" s="102"/>
      <c r="D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3:18" x14ac:dyDescent="0.25">
      <c r="C34" s="102"/>
      <c r="D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</row>
    <row r="35" spans="3:18" x14ac:dyDescent="0.25">
      <c r="C35" s="102"/>
      <c r="D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</row>
    <row r="36" spans="3:18" x14ac:dyDescent="0.25">
      <c r="C36" s="102"/>
      <c r="D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3:18" x14ac:dyDescent="0.25">
      <c r="C37" s="102"/>
      <c r="D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3:18" x14ac:dyDescent="0.25">
      <c r="C38" s="102"/>
      <c r="D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3:18" x14ac:dyDescent="0.25">
      <c r="C39" s="102"/>
      <c r="D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3:18" x14ac:dyDescent="0.25">
      <c r="C40" s="102"/>
      <c r="D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3:18" x14ac:dyDescent="0.25">
      <c r="C41" s="102"/>
      <c r="D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3:18" x14ac:dyDescent="0.25">
      <c r="C42" s="102"/>
      <c r="D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3:18" x14ac:dyDescent="0.25">
      <c r="C43" s="102"/>
      <c r="D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3:18" x14ac:dyDescent="0.25">
      <c r="C44" s="102"/>
      <c r="D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3:18" x14ac:dyDescent="0.25">
      <c r="C45" s="102"/>
      <c r="D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3:18" x14ac:dyDescent="0.25"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3:18" x14ac:dyDescent="0.25"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</row>
    <row r="48" spans="3:18" x14ac:dyDescent="0.25"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7:18" x14ac:dyDescent="0.25"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  <row r="50" spans="7:18" x14ac:dyDescent="0.25"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7:18" x14ac:dyDescent="0.25"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</row>
    <row r="52" spans="7:18" x14ac:dyDescent="0.25"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</row>
    <row r="53" spans="7:18" x14ac:dyDescent="0.25"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7:18" x14ac:dyDescent="0.25"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7:18" x14ac:dyDescent="0.25"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7:18" x14ac:dyDescent="0.25"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7:18" x14ac:dyDescent="0.25"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7:18" x14ac:dyDescent="0.25"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</row>
    <row r="59" spans="7:18" x14ac:dyDescent="0.25"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</row>
    <row r="60" spans="7:18" x14ac:dyDescent="0.25"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</row>
    <row r="61" spans="7:18" x14ac:dyDescent="0.25"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</row>
    <row r="62" spans="7:18" x14ac:dyDescent="0.25"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7:18" x14ac:dyDescent="0.25"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FFCC"/>
  </sheetPr>
  <dimension ref="A1:AH34"/>
  <sheetViews>
    <sheetView workbookViewId="0">
      <pane xSplit="7" ySplit="10" topLeftCell="H11" activePane="bottomRight" state="frozen"/>
      <selection activeCell="D43" sqref="D43"/>
      <selection pane="topRight" activeCell="D43" sqref="D43"/>
      <selection pane="bottomLeft" activeCell="D43" sqref="D43"/>
      <selection pane="bottomRight" activeCell="D43" sqref="D43"/>
    </sheetView>
  </sheetViews>
  <sheetFormatPr defaultColWidth="8.85546875" defaultRowHeight="15" x14ac:dyDescent="0.25"/>
  <cols>
    <col min="1" max="1" width="10" style="101" customWidth="1"/>
    <col min="2" max="2" width="33.28515625" style="101" customWidth="1"/>
    <col min="3" max="3" width="12.7109375" style="234" customWidth="1"/>
    <col min="4" max="4" width="36" style="101" customWidth="1"/>
    <col min="5" max="5" width="14.7109375" style="101" customWidth="1"/>
    <col min="6" max="6" width="14.140625" style="101" customWidth="1"/>
    <col min="7" max="7" width="14.42578125" style="101" customWidth="1"/>
    <col min="8" max="34" width="15.7109375" style="236" customWidth="1"/>
    <col min="35" max="16384" width="8.85546875" style="101"/>
  </cols>
  <sheetData>
    <row r="1" spans="1:34" ht="21" x14ac:dyDescent="0.35">
      <c r="A1" s="103" t="s">
        <v>0</v>
      </c>
      <c r="B1" s="109"/>
      <c r="C1" s="104" t="s">
        <v>88</v>
      </c>
      <c r="D1" s="111"/>
      <c r="E1" s="111"/>
      <c r="F1" s="109"/>
      <c r="G1" s="109"/>
      <c r="H1" s="109"/>
      <c r="I1" s="109"/>
      <c r="J1" s="104" t="str">
        <f>C1</f>
        <v xml:space="preserve">School Improvement Support </v>
      </c>
      <c r="K1" s="109"/>
      <c r="L1" s="109"/>
      <c r="M1" s="109"/>
      <c r="N1" s="109"/>
      <c r="O1" s="109"/>
      <c r="P1" s="109"/>
      <c r="Q1" s="104" t="str">
        <f>C1</f>
        <v xml:space="preserve">School Improvement Support </v>
      </c>
      <c r="R1" s="109"/>
      <c r="S1" s="109"/>
      <c r="T1" s="109"/>
      <c r="U1" s="109"/>
      <c r="V1" s="109"/>
      <c r="W1" s="104" t="str">
        <f>C1</f>
        <v xml:space="preserve">School Improvement Support </v>
      </c>
      <c r="X1" s="109"/>
      <c r="Y1" s="109"/>
      <c r="Z1" s="109"/>
      <c r="AA1" s="109"/>
      <c r="AB1" s="109"/>
      <c r="AC1" s="104" t="str">
        <f>C1</f>
        <v xml:space="preserve">School Improvement Support </v>
      </c>
      <c r="AD1" s="109"/>
      <c r="AE1" s="109"/>
      <c r="AF1" s="109"/>
      <c r="AG1" s="109"/>
      <c r="AH1" s="109"/>
    </row>
    <row r="2" spans="1:34" ht="18.75" x14ac:dyDescent="0.3">
      <c r="A2" s="106" t="s">
        <v>1</v>
      </c>
      <c r="B2" s="109"/>
      <c r="C2" s="122" t="s">
        <v>63</v>
      </c>
      <c r="D2" s="111"/>
      <c r="E2" s="111"/>
      <c r="F2" s="109"/>
      <c r="G2" s="109"/>
      <c r="H2" s="109"/>
      <c r="I2" s="109"/>
      <c r="J2" s="116" t="str">
        <f>"FY"&amp;C4</f>
        <v>FY2016-17</v>
      </c>
      <c r="K2" s="109"/>
      <c r="L2" s="109"/>
      <c r="M2" s="109"/>
      <c r="N2" s="109"/>
      <c r="O2" s="109"/>
      <c r="P2" s="109"/>
      <c r="Q2" s="116" t="str">
        <f>"FY"&amp;C4</f>
        <v>FY2016-17</v>
      </c>
      <c r="R2" s="109"/>
      <c r="S2" s="109"/>
      <c r="T2" s="109"/>
      <c r="U2" s="109"/>
      <c r="V2" s="109"/>
      <c r="W2" s="116" t="str">
        <f>"FY"&amp;C4</f>
        <v>FY2016-17</v>
      </c>
      <c r="X2" s="109"/>
      <c r="Y2" s="109"/>
      <c r="Z2" s="109"/>
      <c r="AA2" s="109"/>
      <c r="AB2" s="109"/>
      <c r="AC2" s="116" t="str">
        <f>"FY"&amp;C4</f>
        <v>FY2016-17</v>
      </c>
      <c r="AD2" s="109"/>
      <c r="AE2" s="109"/>
      <c r="AF2" s="109"/>
      <c r="AG2" s="109"/>
      <c r="AH2" s="109"/>
    </row>
    <row r="3" spans="1:34" ht="15.75" x14ac:dyDescent="0.25">
      <c r="A3" s="106" t="s">
        <v>2</v>
      </c>
      <c r="B3" s="109"/>
      <c r="C3" s="107">
        <v>5010</v>
      </c>
      <c r="D3" s="111"/>
      <c r="E3" s="111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34" ht="18.75" x14ac:dyDescent="0.3">
      <c r="A4" s="106" t="s">
        <v>3</v>
      </c>
      <c r="B4" s="109"/>
      <c r="C4" s="107" t="s">
        <v>292</v>
      </c>
      <c r="D4" s="111"/>
      <c r="E4" s="116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34" ht="15.75" x14ac:dyDescent="0.25">
      <c r="A5" s="106" t="s">
        <v>55</v>
      </c>
      <c r="B5" s="109"/>
      <c r="C5" s="107" t="s">
        <v>56</v>
      </c>
      <c r="D5" s="111"/>
      <c r="E5" s="111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4" ht="15.75" x14ac:dyDescent="0.25">
      <c r="A6" s="106" t="s">
        <v>41</v>
      </c>
      <c r="B6" s="109"/>
      <c r="C6" s="106" t="s">
        <v>289</v>
      </c>
      <c r="D6" s="111"/>
      <c r="E6" s="108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15.75" x14ac:dyDescent="0.25">
      <c r="A7" s="106" t="s">
        <v>43</v>
      </c>
      <c r="B7" s="109"/>
      <c r="C7" s="106" t="s">
        <v>275</v>
      </c>
      <c r="D7" s="111"/>
      <c r="E7" s="108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</row>
    <row r="8" spans="1:34" ht="21" x14ac:dyDescent="0.35">
      <c r="A8" s="103" t="s">
        <v>607</v>
      </c>
      <c r="B8" s="105"/>
      <c r="C8" s="105"/>
      <c r="D8" s="105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ht="15.75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</row>
    <row r="10" spans="1:34" ht="30.75" thickBot="1" x14ac:dyDescent="0.3">
      <c r="A10" s="115" t="s">
        <v>4</v>
      </c>
      <c r="B10" s="117" t="s">
        <v>61</v>
      </c>
      <c r="C10" s="117" t="s">
        <v>282</v>
      </c>
      <c r="D10" s="117" t="s">
        <v>60</v>
      </c>
      <c r="E10" s="115" t="s">
        <v>20</v>
      </c>
      <c r="F10" s="115" t="s">
        <v>21</v>
      </c>
      <c r="G10" s="119" t="s">
        <v>22</v>
      </c>
      <c r="H10" s="114" t="s">
        <v>382</v>
      </c>
      <c r="I10" s="114" t="s">
        <v>383</v>
      </c>
      <c r="J10" s="115" t="s">
        <v>384</v>
      </c>
      <c r="K10" s="114" t="s">
        <v>385</v>
      </c>
      <c r="L10" s="115" t="s">
        <v>381</v>
      </c>
      <c r="M10" s="114" t="s">
        <v>386</v>
      </c>
      <c r="N10" s="115" t="s">
        <v>387</v>
      </c>
      <c r="O10" s="114" t="s">
        <v>388</v>
      </c>
      <c r="P10" s="115" t="s">
        <v>389</v>
      </c>
      <c r="Q10" s="114" t="s">
        <v>390</v>
      </c>
      <c r="R10" s="115" t="s">
        <v>392</v>
      </c>
      <c r="S10" s="114" t="s">
        <v>393</v>
      </c>
      <c r="T10" s="115" t="s">
        <v>394</v>
      </c>
      <c r="U10" s="115" t="s">
        <v>395</v>
      </c>
      <c r="V10" s="115" t="s">
        <v>396</v>
      </c>
      <c r="W10" s="115" t="s">
        <v>397</v>
      </c>
      <c r="X10" s="115" t="s">
        <v>398</v>
      </c>
      <c r="Y10" s="115" t="s">
        <v>399</v>
      </c>
      <c r="Z10" s="115" t="s">
        <v>400</v>
      </c>
      <c r="AA10" s="115" t="s">
        <v>401</v>
      </c>
      <c r="AB10" s="115" t="s">
        <v>402</v>
      </c>
      <c r="AC10" s="115" t="s">
        <v>403</v>
      </c>
      <c r="AD10" s="115" t="s">
        <v>404</v>
      </c>
      <c r="AE10" s="115" t="s">
        <v>405</v>
      </c>
      <c r="AF10" s="115" t="s">
        <v>406</v>
      </c>
      <c r="AG10" s="115" t="s">
        <v>407</v>
      </c>
      <c r="AH10" s="115" t="s">
        <v>408</v>
      </c>
    </row>
    <row r="11" spans="1:34" s="234" customFormat="1" ht="15.75" thickBot="1" x14ac:dyDescent="0.3">
      <c r="A11" s="290"/>
      <c r="B11" s="289"/>
      <c r="C11" s="290"/>
      <c r="D11" s="293"/>
      <c r="E11" s="291"/>
      <c r="F11" s="292">
        <f>SUM(H10:AH10)</f>
        <v>0</v>
      </c>
      <c r="G11" s="292">
        <f>SUM(E11-F11)</f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s="176" customFormat="1" ht="15.75" thickBot="1" x14ac:dyDescent="0.3">
      <c r="A12" s="207"/>
      <c r="B12" s="127"/>
      <c r="C12" s="207"/>
      <c r="D12" s="127"/>
      <c r="E12" s="269"/>
      <c r="F12" s="292">
        <f>SUM(H11:AH11)</f>
        <v>0</v>
      </c>
      <c r="G12" s="270">
        <f>SUM(E12-F12)</f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176" customFormat="1" ht="15.75" thickBot="1" x14ac:dyDescent="0.3">
      <c r="A13" s="172"/>
      <c r="B13" s="133"/>
      <c r="C13" s="172"/>
      <c r="D13" s="133"/>
      <c r="E13" s="269"/>
      <c r="F13" s="292">
        <f>SUM(H12:AH12)</f>
        <v>0</v>
      </c>
      <c r="G13" s="270">
        <f>SUM(E13-F13)</f>
        <v>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s="219" customFormat="1" ht="15.75" thickBot="1" x14ac:dyDescent="0.3">
      <c r="A14" s="172"/>
      <c r="B14" s="133"/>
      <c r="C14" s="172"/>
      <c r="D14" s="133"/>
      <c r="E14" s="269"/>
      <c r="F14" s="292">
        <f>SUM(H13:AH13)</f>
        <v>0</v>
      </c>
      <c r="G14" s="270">
        <f>SUM(E14-F14)</f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15.75" thickBot="1" x14ac:dyDescent="0.3">
      <c r="A15" s="113"/>
      <c r="B15" s="113"/>
      <c r="C15" s="133"/>
      <c r="D15" s="113"/>
      <c r="E15" s="271"/>
      <c r="F15" s="271"/>
      <c r="G15" s="27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15.75" thickBot="1" x14ac:dyDescent="0.3">
      <c r="A16" s="118" t="s">
        <v>290</v>
      </c>
      <c r="B16" s="118"/>
      <c r="C16" s="118"/>
      <c r="D16" s="118"/>
      <c r="E16" s="272">
        <f>SUM(E11:E15)</f>
        <v>0</v>
      </c>
      <c r="F16" s="295">
        <f>SUM(F11:F15)</f>
        <v>0</v>
      </c>
      <c r="G16" s="295">
        <f>SUM(G11:G15)</f>
        <v>0</v>
      </c>
      <c r="H16" s="295">
        <f t="shared" ref="H16:AH16" si="0">SUM(H11:H15)</f>
        <v>0</v>
      </c>
      <c r="I16" s="295">
        <f t="shared" si="0"/>
        <v>0</v>
      </c>
      <c r="J16" s="295">
        <f t="shared" si="0"/>
        <v>0</v>
      </c>
      <c r="K16" s="295">
        <f t="shared" si="0"/>
        <v>0</v>
      </c>
      <c r="L16" s="295">
        <f t="shared" si="0"/>
        <v>0</v>
      </c>
      <c r="M16" s="295">
        <f t="shared" si="0"/>
        <v>0</v>
      </c>
      <c r="N16" s="295">
        <f t="shared" si="0"/>
        <v>0</v>
      </c>
      <c r="O16" s="295">
        <f t="shared" si="0"/>
        <v>0</v>
      </c>
      <c r="P16" s="295">
        <f t="shared" si="0"/>
        <v>0</v>
      </c>
      <c r="Q16" s="295">
        <f t="shared" si="0"/>
        <v>0</v>
      </c>
      <c r="R16" s="295">
        <f t="shared" si="0"/>
        <v>0</v>
      </c>
      <c r="S16" s="295">
        <f t="shared" si="0"/>
        <v>0</v>
      </c>
      <c r="T16" s="295">
        <f t="shared" si="0"/>
        <v>0</v>
      </c>
      <c r="U16" s="295">
        <f t="shared" si="0"/>
        <v>0</v>
      </c>
      <c r="V16" s="295">
        <f t="shared" si="0"/>
        <v>0</v>
      </c>
      <c r="W16" s="295">
        <f t="shared" si="0"/>
        <v>0</v>
      </c>
      <c r="X16" s="295">
        <f t="shared" si="0"/>
        <v>0</v>
      </c>
      <c r="Y16" s="295">
        <f t="shared" si="0"/>
        <v>0</v>
      </c>
      <c r="Z16" s="295">
        <f t="shared" si="0"/>
        <v>0</v>
      </c>
      <c r="AA16" s="295">
        <f t="shared" si="0"/>
        <v>0</v>
      </c>
      <c r="AB16" s="295">
        <f t="shared" si="0"/>
        <v>0</v>
      </c>
      <c r="AC16" s="295">
        <f t="shared" si="0"/>
        <v>0</v>
      </c>
      <c r="AD16" s="295">
        <f t="shared" si="0"/>
        <v>0</v>
      </c>
      <c r="AE16" s="295">
        <f t="shared" si="0"/>
        <v>0</v>
      </c>
      <c r="AF16" s="295">
        <f t="shared" si="0"/>
        <v>0</v>
      </c>
      <c r="AG16" s="295">
        <f t="shared" si="0"/>
        <v>0</v>
      </c>
      <c r="AH16" s="295">
        <f t="shared" si="0"/>
        <v>0</v>
      </c>
    </row>
    <row r="17" spans="5:34" x14ac:dyDescent="0.25">
      <c r="E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5:34" x14ac:dyDescent="0.25">
      <c r="E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5:34" x14ac:dyDescent="0.25">
      <c r="E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5:34" x14ac:dyDescent="0.25">
      <c r="E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5:34" x14ac:dyDescent="0.25">
      <c r="E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5:34" x14ac:dyDescent="0.25">
      <c r="E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5:34" x14ac:dyDescent="0.25">
      <c r="E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5:34" x14ac:dyDescent="0.25">
      <c r="E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5:34" x14ac:dyDescent="0.25">
      <c r="E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5:34" x14ac:dyDescent="0.25">
      <c r="E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5:34" x14ac:dyDescent="0.25">
      <c r="E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5:34" x14ac:dyDescent="0.25">
      <c r="E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5:34" x14ac:dyDescent="0.25">
      <c r="E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5:34" x14ac:dyDescent="0.25">
      <c r="E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5:34" x14ac:dyDescent="0.25"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5:34" x14ac:dyDescent="0.25"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8:34" x14ac:dyDescent="0.25"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8:34" x14ac:dyDescent="0.25"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</sheetData>
  <sheetProtection algorithmName="SHA-512" hashValue="0bP7RJbSti0u2V+ssmA5/JU4VqhwcMcVN3vMBtfw1sMX04YYVjGqdqHgoDDZepCkMMOkbnzHFveiD1SC/HecHQ==" saltValue="23eAeTjj3mM0rVDKta6zPQ==" spinCount="100000" sheet="1" objects="1" scenarios="1"/>
  <sortState ref="A11:T28">
    <sortCondition ref="A11:A28"/>
    <sortCondition ref="B11:B28"/>
    <sortCondition ref="D11:D28"/>
  </sortState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CCFFCC"/>
  </sheetPr>
  <dimension ref="A1:AJ60"/>
  <sheetViews>
    <sheetView workbookViewId="0">
      <pane xSplit="9" ySplit="11" topLeftCell="O12" activePane="bottomRight" state="frozen"/>
      <selection activeCell="B15" sqref="B15"/>
      <selection pane="topRight" activeCell="B15" sqref="B15"/>
      <selection pane="bottomLeft" activeCell="B15" sqref="B15"/>
      <selection pane="bottomRight" activeCell="Q24" sqref="Q24"/>
    </sheetView>
  </sheetViews>
  <sheetFormatPr defaultColWidth="8.85546875" defaultRowHeight="15" x14ac:dyDescent="0.25"/>
  <cols>
    <col min="1" max="1" width="8.85546875" style="354"/>
    <col min="2" max="2" width="31.5703125" style="304" customWidth="1"/>
    <col min="3" max="3" width="11.140625" style="354" customWidth="1"/>
    <col min="4" max="4" width="30.5703125" style="304" customWidth="1"/>
    <col min="5" max="9" width="14.7109375" style="305" customWidth="1"/>
    <col min="10" max="36" width="15.7109375" style="304" customWidth="1"/>
    <col min="37" max="16384" width="8.85546875" style="304"/>
  </cols>
  <sheetData>
    <row r="1" spans="1:36" s="305" customFormat="1" ht="21" x14ac:dyDescent="0.35">
      <c r="A1" s="349" t="s">
        <v>0</v>
      </c>
      <c r="B1" s="313"/>
      <c r="C1" s="355" t="s">
        <v>39</v>
      </c>
      <c r="D1" s="310"/>
      <c r="E1" s="310"/>
      <c r="F1" s="310"/>
      <c r="G1" s="310"/>
      <c r="H1" s="310"/>
      <c r="I1" s="314"/>
      <c r="J1" s="313"/>
      <c r="K1" s="308" t="str">
        <f>C1</f>
        <v>21st CENTURY GRANT</v>
      </c>
      <c r="L1" s="308"/>
      <c r="M1" s="313"/>
      <c r="N1" s="313"/>
      <c r="O1" s="308" t="str">
        <f>C1</f>
        <v>21st CENTURY GRANT</v>
      </c>
      <c r="P1" s="313"/>
      <c r="Q1" s="313"/>
      <c r="R1" s="313"/>
      <c r="S1" s="308" t="str">
        <f>C1</f>
        <v>21st CENTURY GRANT</v>
      </c>
      <c r="T1" s="308"/>
      <c r="U1" s="313"/>
      <c r="V1" s="308" t="str">
        <f>C1</f>
        <v>21st CENTURY GRANT</v>
      </c>
      <c r="W1" s="313"/>
      <c r="X1" s="313"/>
      <c r="Y1" s="313"/>
      <c r="Z1" s="313"/>
      <c r="AA1" s="308" t="str">
        <f>C1</f>
        <v>21st CENTURY GRANT</v>
      </c>
      <c r="AB1" s="313"/>
      <c r="AC1" s="313"/>
      <c r="AD1" s="313"/>
      <c r="AE1" s="308"/>
      <c r="AF1" s="308"/>
      <c r="AG1" s="308" t="str">
        <f>C1</f>
        <v>21st CENTURY GRANT</v>
      </c>
      <c r="AH1" s="308"/>
      <c r="AI1" s="313"/>
      <c r="AJ1" s="313"/>
    </row>
    <row r="2" spans="1:36" s="305" customFormat="1" ht="21" x14ac:dyDescent="0.35">
      <c r="A2" s="350" t="s">
        <v>1</v>
      </c>
      <c r="B2" s="313"/>
      <c r="C2" s="356">
        <v>84.287000000000006</v>
      </c>
      <c r="D2" s="310"/>
      <c r="E2" s="310"/>
      <c r="F2" s="310"/>
      <c r="G2" s="310"/>
      <c r="H2" s="310"/>
      <c r="I2" s="314"/>
      <c r="J2" s="313"/>
      <c r="K2" s="311" t="str">
        <f>"FY"&amp;C5</f>
        <v>FY2017-18</v>
      </c>
      <c r="L2" s="317"/>
      <c r="M2" s="313"/>
      <c r="N2" s="313"/>
      <c r="O2" s="311" t="str">
        <f>"FY"&amp;C5</f>
        <v>FY2017-18</v>
      </c>
      <c r="P2" s="313"/>
      <c r="Q2" s="313"/>
      <c r="R2" s="313"/>
      <c r="S2" s="311" t="str">
        <f>"FY"&amp;C5</f>
        <v>FY2017-18</v>
      </c>
      <c r="T2" s="317"/>
      <c r="U2" s="313"/>
      <c r="V2" s="311" t="str">
        <f>"FY"&amp;C5</f>
        <v>FY2017-18</v>
      </c>
      <c r="W2" s="313"/>
      <c r="X2" s="313"/>
      <c r="Y2" s="313"/>
      <c r="Z2" s="313"/>
      <c r="AA2" s="311" t="str">
        <f>"FY"&amp;C5</f>
        <v>FY2017-18</v>
      </c>
      <c r="AB2" s="313"/>
      <c r="AC2" s="313"/>
      <c r="AD2" s="313"/>
      <c r="AE2" s="308"/>
      <c r="AF2" s="317"/>
      <c r="AG2" s="311" t="str">
        <f>"FY"&amp;C5</f>
        <v>FY2017-18</v>
      </c>
      <c r="AH2" s="311"/>
      <c r="AI2" s="313"/>
      <c r="AJ2" s="313"/>
    </row>
    <row r="3" spans="1:36" s="305" customFormat="1" ht="15.75" x14ac:dyDescent="0.25">
      <c r="A3" s="350" t="s">
        <v>2</v>
      </c>
      <c r="B3" s="313"/>
      <c r="C3" s="356">
        <v>5287</v>
      </c>
      <c r="D3" s="310"/>
      <c r="E3" s="310"/>
      <c r="F3" s="310"/>
      <c r="G3" s="310"/>
      <c r="H3" s="310"/>
      <c r="I3" s="314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</row>
    <row r="4" spans="1:36" s="305" customFormat="1" ht="21" x14ac:dyDescent="0.35">
      <c r="A4" s="350" t="s">
        <v>40</v>
      </c>
      <c r="B4" s="313"/>
      <c r="C4" s="355">
        <v>7</v>
      </c>
      <c r="D4" s="310"/>
      <c r="E4" s="310"/>
      <c r="F4" s="310"/>
      <c r="G4" s="310"/>
      <c r="H4" s="310"/>
      <c r="I4" s="314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</row>
    <row r="5" spans="1:36" s="305" customFormat="1" ht="15.75" x14ac:dyDescent="0.25">
      <c r="A5" s="350" t="s">
        <v>3</v>
      </c>
      <c r="B5" s="313"/>
      <c r="C5" s="356" t="s">
        <v>797</v>
      </c>
      <c r="D5" s="310"/>
      <c r="E5" s="310"/>
      <c r="F5" s="310"/>
      <c r="G5" s="310"/>
      <c r="H5" s="310"/>
      <c r="I5" s="314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</row>
    <row r="6" spans="1:36" s="305" customFormat="1" ht="15.75" x14ac:dyDescent="0.25">
      <c r="A6" s="350" t="s">
        <v>55</v>
      </c>
      <c r="B6" s="313"/>
      <c r="C6" s="356" t="s">
        <v>58</v>
      </c>
      <c r="D6" s="310"/>
      <c r="E6" s="310"/>
      <c r="F6" s="310"/>
      <c r="G6" s="310"/>
      <c r="H6" s="310"/>
      <c r="I6" s="314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</row>
    <row r="7" spans="1:36" s="305" customFormat="1" ht="15.75" x14ac:dyDescent="0.25">
      <c r="A7" s="350" t="s">
        <v>41</v>
      </c>
      <c r="B7" s="313"/>
      <c r="C7" s="350" t="s">
        <v>771</v>
      </c>
      <c r="D7" s="310"/>
      <c r="E7" s="310"/>
      <c r="F7" s="310"/>
      <c r="G7" s="310"/>
      <c r="H7" s="310"/>
      <c r="I7" s="312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</row>
    <row r="8" spans="1:36" s="305" customFormat="1" ht="15.75" x14ac:dyDescent="0.25">
      <c r="A8" s="350" t="s">
        <v>43</v>
      </c>
      <c r="B8" s="313"/>
      <c r="C8" s="356" t="s">
        <v>80</v>
      </c>
      <c r="D8" s="310"/>
      <c r="E8" s="310"/>
      <c r="F8" s="310"/>
      <c r="G8" s="310"/>
      <c r="H8" s="310"/>
      <c r="I8" s="312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</row>
    <row r="9" spans="1:36" s="305" customFormat="1" ht="15.75" x14ac:dyDescent="0.25">
      <c r="A9" s="350" t="s">
        <v>78</v>
      </c>
      <c r="B9" s="313"/>
      <c r="C9" s="350" t="s">
        <v>527</v>
      </c>
      <c r="D9" s="311"/>
      <c r="E9" s="311"/>
      <c r="F9" s="311"/>
      <c r="G9" s="311"/>
      <c r="H9" s="311"/>
      <c r="I9" s="312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</row>
    <row r="10" spans="1:36" s="305" customFormat="1" ht="24" thickBot="1" x14ac:dyDescent="0.4">
      <c r="A10" s="585" t="s">
        <v>940</v>
      </c>
      <c r="B10" s="586"/>
      <c r="C10" s="586"/>
      <c r="D10" s="586"/>
      <c r="E10" s="586"/>
      <c r="F10" s="587"/>
      <c r="G10" s="587"/>
      <c r="H10" s="587"/>
      <c r="I10" s="587"/>
      <c r="J10" s="312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</row>
    <row r="11" spans="1:36" ht="45.75" thickBot="1" x14ac:dyDescent="0.3">
      <c r="A11" s="52" t="s">
        <v>969</v>
      </c>
      <c r="B11" s="50" t="s">
        <v>896</v>
      </c>
      <c r="C11" s="52" t="s">
        <v>983</v>
      </c>
      <c r="D11" s="50" t="s">
        <v>907</v>
      </c>
      <c r="E11" s="51" t="s">
        <v>20</v>
      </c>
      <c r="F11" s="50" t="s">
        <v>908</v>
      </c>
      <c r="G11" s="50" t="s">
        <v>1006</v>
      </c>
      <c r="H11" s="50" t="s">
        <v>21</v>
      </c>
      <c r="I11" s="43" t="s">
        <v>22</v>
      </c>
      <c r="J11" s="110" t="s">
        <v>394</v>
      </c>
      <c r="K11" s="112" t="s">
        <v>395</v>
      </c>
      <c r="L11" s="110" t="s">
        <v>396</v>
      </c>
      <c r="M11" s="112" t="s">
        <v>397</v>
      </c>
      <c r="N11" s="110" t="s">
        <v>398</v>
      </c>
      <c r="O11" s="112" t="s">
        <v>399</v>
      </c>
      <c r="P11" s="112" t="s">
        <v>400</v>
      </c>
      <c r="Q11" s="112" t="s">
        <v>401</v>
      </c>
      <c r="R11" s="112" t="s">
        <v>402</v>
      </c>
      <c r="S11" s="112" t="s">
        <v>403</v>
      </c>
      <c r="T11" s="112" t="s">
        <v>404</v>
      </c>
      <c r="U11" s="112" t="s">
        <v>405</v>
      </c>
      <c r="V11" s="110" t="s">
        <v>406</v>
      </c>
      <c r="W11" s="112" t="s">
        <v>407</v>
      </c>
      <c r="X11" s="112" t="s">
        <v>408</v>
      </c>
      <c r="Y11" s="112" t="s">
        <v>799</v>
      </c>
      <c r="Z11" s="110" t="s">
        <v>800</v>
      </c>
      <c r="AA11" s="112" t="s">
        <v>810</v>
      </c>
      <c r="AB11" s="112" t="s">
        <v>801</v>
      </c>
      <c r="AC11" s="112" t="s">
        <v>802</v>
      </c>
      <c r="AD11" s="112" t="s">
        <v>803</v>
      </c>
      <c r="AE11" s="112" t="s">
        <v>804</v>
      </c>
      <c r="AF11" s="112" t="s">
        <v>805</v>
      </c>
      <c r="AG11" s="112" t="s">
        <v>806</v>
      </c>
      <c r="AH11" s="110" t="s">
        <v>807</v>
      </c>
      <c r="AI11" s="112" t="s">
        <v>808</v>
      </c>
      <c r="AJ11" s="112" t="s">
        <v>809</v>
      </c>
    </row>
    <row r="12" spans="1:36" s="192" customFormat="1" ht="15" customHeight="1" thickBot="1" x14ac:dyDescent="0.3">
      <c r="A12" s="430" t="s">
        <v>562</v>
      </c>
      <c r="B12" s="431" t="s">
        <v>565</v>
      </c>
      <c r="C12" s="436" t="s">
        <v>49</v>
      </c>
      <c r="D12" s="431" t="s">
        <v>129</v>
      </c>
      <c r="E12" s="432">
        <v>222040</v>
      </c>
      <c r="F12" s="433">
        <v>5542</v>
      </c>
      <c r="G12" s="433">
        <f>E12+F12</f>
        <v>227582</v>
      </c>
      <c r="H12" s="432">
        <f>SUM(J12:AJ12)</f>
        <v>79280</v>
      </c>
      <c r="I12" s="432">
        <f>G12-H12</f>
        <v>148302</v>
      </c>
      <c r="J12" s="499"/>
      <c r="K12" s="500"/>
      <c r="L12" s="500">
        <v>14728</v>
      </c>
      <c r="M12" s="500">
        <v>24465</v>
      </c>
      <c r="N12" s="500">
        <v>10327</v>
      </c>
      <c r="O12" s="500">
        <v>8637</v>
      </c>
      <c r="P12" s="500">
        <v>7606</v>
      </c>
      <c r="Q12" s="500">
        <v>13517</v>
      </c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498"/>
      <c r="AH12" s="498"/>
      <c r="AI12" s="498"/>
      <c r="AJ12" s="498"/>
    </row>
    <row r="13" spans="1:36" s="192" customFormat="1" ht="15" customHeight="1" thickBot="1" x14ac:dyDescent="0.3">
      <c r="A13" s="430" t="s">
        <v>561</v>
      </c>
      <c r="B13" s="431" t="s">
        <v>564</v>
      </c>
      <c r="C13" s="436" t="s">
        <v>410</v>
      </c>
      <c r="D13" s="431" t="s">
        <v>586</v>
      </c>
      <c r="E13" s="432">
        <v>222040</v>
      </c>
      <c r="F13" s="433">
        <v>9044</v>
      </c>
      <c r="G13" s="433">
        <f t="shared" ref="G13:G33" si="0">E13+F13</f>
        <v>231084</v>
      </c>
      <c r="H13" s="432">
        <f t="shared" ref="H13:H33" si="1">SUM(J13:AJ13)</f>
        <v>75541</v>
      </c>
      <c r="I13" s="432">
        <f t="shared" ref="I13:I33" si="2">G13-H13</f>
        <v>155543</v>
      </c>
      <c r="J13" s="404"/>
      <c r="K13" s="404"/>
      <c r="L13" s="404"/>
      <c r="M13" s="404">
        <v>35470</v>
      </c>
      <c r="N13" s="404">
        <v>10934</v>
      </c>
      <c r="O13" s="404">
        <v>11344</v>
      </c>
      <c r="P13" s="404">
        <v>11751</v>
      </c>
      <c r="Q13" s="404">
        <v>6042</v>
      </c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</row>
    <row r="14" spans="1:36" s="192" customFormat="1" ht="15" customHeight="1" thickBot="1" x14ac:dyDescent="0.3">
      <c r="A14" s="430" t="s">
        <v>563</v>
      </c>
      <c r="B14" s="431" t="s">
        <v>566</v>
      </c>
      <c r="C14" s="436" t="s">
        <v>70</v>
      </c>
      <c r="D14" s="431" t="s">
        <v>587</v>
      </c>
      <c r="E14" s="432">
        <v>222040</v>
      </c>
      <c r="F14" s="433">
        <v>18836</v>
      </c>
      <c r="G14" s="433">
        <f t="shared" si="0"/>
        <v>240876</v>
      </c>
      <c r="H14" s="432">
        <f t="shared" si="1"/>
        <v>122054</v>
      </c>
      <c r="I14" s="432">
        <f t="shared" si="2"/>
        <v>118822</v>
      </c>
      <c r="J14" s="404"/>
      <c r="K14" s="404"/>
      <c r="L14" s="404"/>
      <c r="M14" s="404"/>
      <c r="N14" s="404">
        <f>20726+17318</f>
        <v>38044</v>
      </c>
      <c r="O14" s="404">
        <v>18227</v>
      </c>
      <c r="P14" s="404">
        <v>51087</v>
      </c>
      <c r="Q14" s="404">
        <v>14696</v>
      </c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</row>
    <row r="15" spans="1:36" s="192" customFormat="1" ht="30.75" thickBot="1" x14ac:dyDescent="0.3">
      <c r="A15" s="430">
        <v>1384</v>
      </c>
      <c r="B15" s="431" t="s">
        <v>567</v>
      </c>
      <c r="C15" s="436">
        <v>3120</v>
      </c>
      <c r="D15" s="431" t="s">
        <v>508</v>
      </c>
      <c r="E15" s="432">
        <v>577304</v>
      </c>
      <c r="F15" s="433">
        <v>18468</v>
      </c>
      <c r="G15" s="433">
        <f t="shared" si="0"/>
        <v>595772</v>
      </c>
      <c r="H15" s="432">
        <f t="shared" si="1"/>
        <v>363993</v>
      </c>
      <c r="I15" s="432">
        <f t="shared" si="2"/>
        <v>231779</v>
      </c>
      <c r="J15" s="404"/>
      <c r="K15" s="404"/>
      <c r="L15" s="404"/>
      <c r="M15" s="404">
        <v>187040</v>
      </c>
      <c r="N15" s="404">
        <v>66577</v>
      </c>
      <c r="O15" s="404">
        <v>43564</v>
      </c>
      <c r="P15" s="404">
        <v>37420</v>
      </c>
      <c r="Q15" s="404">
        <v>29392</v>
      </c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</row>
    <row r="16" spans="1:36" s="192" customFormat="1" ht="15" customHeight="1" thickBot="1" x14ac:dyDescent="0.3">
      <c r="A16" s="430">
        <v>1556</v>
      </c>
      <c r="B16" s="431" t="s">
        <v>568</v>
      </c>
      <c r="C16" s="436" t="s">
        <v>49</v>
      </c>
      <c r="D16" s="431" t="s">
        <v>129</v>
      </c>
      <c r="E16" s="432">
        <v>222040</v>
      </c>
      <c r="F16" s="433">
        <v>12096</v>
      </c>
      <c r="G16" s="433">
        <f t="shared" si="0"/>
        <v>234136</v>
      </c>
      <c r="H16" s="432">
        <f t="shared" si="1"/>
        <v>98825</v>
      </c>
      <c r="I16" s="432">
        <f t="shared" si="2"/>
        <v>135311</v>
      </c>
      <c r="J16" s="404"/>
      <c r="K16" s="404"/>
      <c r="L16" s="404">
        <v>28406</v>
      </c>
      <c r="M16" s="404">
        <v>8786</v>
      </c>
      <c r="N16" s="404">
        <v>15176</v>
      </c>
      <c r="O16" s="404">
        <v>17511</v>
      </c>
      <c r="P16" s="404">
        <v>8406</v>
      </c>
      <c r="Q16" s="404">
        <v>20540</v>
      </c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</row>
    <row r="17" spans="1:36" s="192" customFormat="1" ht="15" customHeight="1" thickBot="1" x14ac:dyDescent="0.3">
      <c r="A17" s="434">
        <v>1774</v>
      </c>
      <c r="B17" s="431" t="s">
        <v>569</v>
      </c>
      <c r="C17" s="436" t="s">
        <v>301</v>
      </c>
      <c r="D17" s="431" t="s">
        <v>588</v>
      </c>
      <c r="E17" s="432">
        <v>887069</v>
      </c>
      <c r="F17" s="433">
        <v>25575</v>
      </c>
      <c r="G17" s="433">
        <f t="shared" si="0"/>
        <v>912644</v>
      </c>
      <c r="H17" s="432">
        <f t="shared" si="1"/>
        <v>403139</v>
      </c>
      <c r="I17" s="432">
        <f t="shared" si="2"/>
        <v>509505</v>
      </c>
      <c r="J17" s="404"/>
      <c r="K17" s="404"/>
      <c r="L17" s="404"/>
      <c r="M17" s="404"/>
      <c r="N17" s="404">
        <v>103104</v>
      </c>
      <c r="O17" s="404">
        <v>60076</v>
      </c>
      <c r="P17" s="404">
        <v>57825</v>
      </c>
      <c r="Q17" s="404">
        <f>122058+60076</f>
        <v>182134</v>
      </c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</row>
    <row r="18" spans="1:36" s="192" customFormat="1" ht="29.45" customHeight="1" thickBot="1" x14ac:dyDescent="0.3">
      <c r="A18" s="434">
        <v>1878</v>
      </c>
      <c r="B18" s="431" t="s">
        <v>570</v>
      </c>
      <c r="C18" s="436" t="s">
        <v>48</v>
      </c>
      <c r="D18" s="431" t="s">
        <v>496</v>
      </c>
      <c r="E18" s="432">
        <v>1321175</v>
      </c>
      <c r="F18" s="433">
        <v>0</v>
      </c>
      <c r="G18" s="433">
        <f t="shared" si="0"/>
        <v>1321175</v>
      </c>
      <c r="H18" s="432">
        <f t="shared" si="1"/>
        <v>527364</v>
      </c>
      <c r="I18" s="432">
        <f t="shared" si="2"/>
        <v>793811</v>
      </c>
      <c r="J18" s="404"/>
      <c r="K18" s="404"/>
      <c r="L18" s="404"/>
      <c r="M18" s="404"/>
      <c r="N18" s="404">
        <f>136257+133664</f>
        <v>269921</v>
      </c>
      <c r="O18" s="404"/>
      <c r="P18" s="404">
        <v>109280</v>
      </c>
      <c r="Q18" s="404">
        <f>71318+76845</f>
        <v>148163</v>
      </c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</row>
    <row r="19" spans="1:36" s="192" customFormat="1" ht="15" customHeight="1" thickBot="1" x14ac:dyDescent="0.3">
      <c r="A19" s="430">
        <v>2752</v>
      </c>
      <c r="B19" s="431" t="s">
        <v>571</v>
      </c>
      <c r="C19" s="436" t="s">
        <v>49</v>
      </c>
      <c r="D19" s="431" t="s">
        <v>129</v>
      </c>
      <c r="E19" s="432">
        <v>222040</v>
      </c>
      <c r="F19" s="433">
        <v>16951</v>
      </c>
      <c r="G19" s="433">
        <f t="shared" si="0"/>
        <v>238991</v>
      </c>
      <c r="H19" s="432">
        <f t="shared" si="1"/>
        <v>122562</v>
      </c>
      <c r="I19" s="432">
        <f t="shared" si="2"/>
        <v>116429</v>
      </c>
      <c r="J19" s="404"/>
      <c r="K19" s="404"/>
      <c r="L19" s="404">
        <v>22848</v>
      </c>
      <c r="M19" s="404">
        <v>6338</v>
      </c>
      <c r="N19" s="404">
        <v>22838</v>
      </c>
      <c r="O19" s="404">
        <v>54164</v>
      </c>
      <c r="P19" s="404">
        <v>10121</v>
      </c>
      <c r="Q19" s="404">
        <v>6253</v>
      </c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</row>
    <row r="20" spans="1:36" s="192" customFormat="1" ht="29.45" customHeight="1" thickBot="1" x14ac:dyDescent="0.3">
      <c r="A20" s="430">
        <v>3272</v>
      </c>
      <c r="B20" s="431" t="s">
        <v>572</v>
      </c>
      <c r="C20" s="436" t="s">
        <v>7</v>
      </c>
      <c r="D20" s="431" t="s">
        <v>589</v>
      </c>
      <c r="E20" s="432">
        <v>551556</v>
      </c>
      <c r="F20" s="433">
        <v>67500</v>
      </c>
      <c r="G20" s="433">
        <f t="shared" si="0"/>
        <v>619056</v>
      </c>
      <c r="H20" s="432">
        <f t="shared" si="1"/>
        <v>119715</v>
      </c>
      <c r="I20" s="432">
        <f t="shared" si="2"/>
        <v>499341</v>
      </c>
      <c r="J20" s="404"/>
      <c r="K20" s="404"/>
      <c r="L20" s="404"/>
      <c r="M20" s="404">
        <v>55937</v>
      </c>
      <c r="N20" s="404"/>
      <c r="O20" s="404">
        <v>28058</v>
      </c>
      <c r="P20" s="404">
        <v>35720</v>
      </c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</row>
    <row r="21" spans="1:36" s="192" customFormat="1" ht="15" customHeight="1" thickBot="1" x14ac:dyDescent="0.3">
      <c r="A21" s="430">
        <v>3600</v>
      </c>
      <c r="B21" s="431" t="s">
        <v>573</v>
      </c>
      <c r="C21" s="436" t="s">
        <v>301</v>
      </c>
      <c r="D21" s="431" t="s">
        <v>588</v>
      </c>
      <c r="E21" s="432">
        <v>222015</v>
      </c>
      <c r="F21" s="433">
        <v>0</v>
      </c>
      <c r="G21" s="433">
        <f t="shared" si="0"/>
        <v>222015</v>
      </c>
      <c r="H21" s="432">
        <f t="shared" si="1"/>
        <v>60187</v>
      </c>
      <c r="I21" s="432">
        <f t="shared" si="2"/>
        <v>161828</v>
      </c>
      <c r="J21" s="404"/>
      <c r="K21" s="404"/>
      <c r="L21" s="404"/>
      <c r="M21" s="404"/>
      <c r="N21" s="404"/>
      <c r="O21" s="404">
        <v>18137</v>
      </c>
      <c r="P21" s="404">
        <v>23913</v>
      </c>
      <c r="Q21" s="404">
        <v>18137</v>
      </c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  <c r="AG21" s="404"/>
      <c r="AH21" s="404"/>
      <c r="AI21" s="404"/>
      <c r="AJ21" s="404"/>
    </row>
    <row r="22" spans="1:36" s="192" customFormat="1" ht="29.45" customHeight="1" thickBot="1" x14ac:dyDescent="0.3">
      <c r="A22" s="430">
        <v>4422</v>
      </c>
      <c r="B22" s="431" t="s">
        <v>574</v>
      </c>
      <c r="C22" s="436" t="s">
        <v>70</v>
      </c>
      <c r="D22" s="431" t="s">
        <v>587</v>
      </c>
      <c r="E22" s="432">
        <v>666120</v>
      </c>
      <c r="F22" s="433">
        <v>53517</v>
      </c>
      <c r="G22" s="433">
        <f t="shared" si="0"/>
        <v>719637</v>
      </c>
      <c r="H22" s="432">
        <f t="shared" si="1"/>
        <v>308993</v>
      </c>
      <c r="I22" s="432">
        <f t="shared" si="2"/>
        <v>410644</v>
      </c>
      <c r="J22" s="404"/>
      <c r="K22" s="404"/>
      <c r="L22" s="404"/>
      <c r="M22" s="404"/>
      <c r="N22" s="404">
        <f>85687+53698</f>
        <v>139385</v>
      </c>
      <c r="O22" s="404">
        <v>67925</v>
      </c>
      <c r="P22" s="404">
        <v>54701</v>
      </c>
      <c r="Q22" s="404">
        <v>46982</v>
      </c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</row>
    <row r="23" spans="1:36" s="192" customFormat="1" ht="29.45" customHeight="1" thickBot="1" x14ac:dyDescent="0.3">
      <c r="A23" s="430">
        <v>4901</v>
      </c>
      <c r="B23" s="431" t="s">
        <v>575</v>
      </c>
      <c r="C23" s="436">
        <v>1510</v>
      </c>
      <c r="D23" s="431" t="s">
        <v>534</v>
      </c>
      <c r="E23" s="432">
        <v>221976</v>
      </c>
      <c r="F23" s="433">
        <v>15357</v>
      </c>
      <c r="G23" s="433">
        <f t="shared" si="0"/>
        <v>237333</v>
      </c>
      <c r="H23" s="432">
        <f t="shared" si="1"/>
        <v>80966</v>
      </c>
      <c r="I23" s="432">
        <f t="shared" si="2"/>
        <v>156367</v>
      </c>
      <c r="J23" s="404"/>
      <c r="K23" s="404"/>
      <c r="L23" s="404"/>
      <c r="M23" s="404"/>
      <c r="N23" s="404">
        <v>37816</v>
      </c>
      <c r="O23" s="404">
        <v>17474</v>
      </c>
      <c r="P23" s="404"/>
      <c r="Q23" s="404">
        <v>25676</v>
      </c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</row>
    <row r="24" spans="1:36" s="192" customFormat="1" ht="15" customHeight="1" thickBot="1" x14ac:dyDescent="0.3">
      <c r="A24" s="430">
        <v>6188</v>
      </c>
      <c r="B24" s="431" t="s">
        <v>576</v>
      </c>
      <c r="C24" s="436" t="s">
        <v>301</v>
      </c>
      <c r="D24" s="431" t="s">
        <v>588</v>
      </c>
      <c r="E24" s="432">
        <v>222001</v>
      </c>
      <c r="F24" s="433">
        <v>34</v>
      </c>
      <c r="G24" s="433">
        <f t="shared" si="0"/>
        <v>222035</v>
      </c>
      <c r="H24" s="432">
        <f t="shared" si="1"/>
        <v>96110</v>
      </c>
      <c r="I24" s="432">
        <f t="shared" si="2"/>
        <v>125925</v>
      </c>
      <c r="J24" s="404"/>
      <c r="K24" s="404"/>
      <c r="L24" s="404"/>
      <c r="M24" s="404"/>
      <c r="N24" s="404">
        <v>25617</v>
      </c>
      <c r="O24" s="404">
        <v>19227</v>
      </c>
      <c r="P24" s="404"/>
      <c r="Q24" s="404">
        <f>32039+19227</f>
        <v>51266</v>
      </c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</row>
    <row r="25" spans="1:36" s="192" customFormat="1" ht="15" customHeight="1" thickBot="1" x14ac:dyDescent="0.3">
      <c r="A25" s="430">
        <v>6848</v>
      </c>
      <c r="B25" s="431" t="s">
        <v>577</v>
      </c>
      <c r="C25" s="436" t="s">
        <v>70</v>
      </c>
      <c r="D25" s="431" t="s">
        <v>587</v>
      </c>
      <c r="E25" s="432">
        <v>217133</v>
      </c>
      <c r="F25" s="433">
        <v>0</v>
      </c>
      <c r="G25" s="433">
        <f t="shared" si="0"/>
        <v>217133</v>
      </c>
      <c r="H25" s="432">
        <f t="shared" si="1"/>
        <v>123662</v>
      </c>
      <c r="I25" s="432">
        <f t="shared" si="2"/>
        <v>93471</v>
      </c>
      <c r="J25" s="404"/>
      <c r="K25" s="404"/>
      <c r="L25" s="404"/>
      <c r="M25" s="404"/>
      <c r="N25" s="404">
        <f>35148+25725</f>
        <v>60873</v>
      </c>
      <c r="O25" s="404">
        <v>25774</v>
      </c>
      <c r="P25" s="404">
        <v>19801</v>
      </c>
      <c r="Q25" s="404">
        <v>17214</v>
      </c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</row>
    <row r="26" spans="1:36" s="192" customFormat="1" ht="15" customHeight="1" thickBot="1" x14ac:dyDescent="0.3">
      <c r="A26" s="430">
        <v>7045</v>
      </c>
      <c r="B26" s="431" t="s">
        <v>578</v>
      </c>
      <c r="C26" s="436" t="s">
        <v>301</v>
      </c>
      <c r="D26" s="431" t="s">
        <v>588</v>
      </c>
      <c r="E26" s="432">
        <v>135000</v>
      </c>
      <c r="F26" s="433">
        <v>0</v>
      </c>
      <c r="G26" s="433">
        <f t="shared" si="0"/>
        <v>135000</v>
      </c>
      <c r="H26" s="432">
        <f t="shared" si="1"/>
        <v>76037</v>
      </c>
      <c r="I26" s="432">
        <f t="shared" si="2"/>
        <v>58963</v>
      </c>
      <c r="J26" s="404"/>
      <c r="K26" s="404"/>
      <c r="L26" s="404"/>
      <c r="M26" s="404">
        <v>5878</v>
      </c>
      <c r="N26" s="404"/>
      <c r="O26" s="404">
        <v>21885</v>
      </c>
      <c r="P26" s="404">
        <v>10347</v>
      </c>
      <c r="Q26" s="404">
        <f>21885+16042</f>
        <v>37927</v>
      </c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</row>
    <row r="27" spans="1:36" s="192" customFormat="1" ht="15" customHeight="1" thickBot="1" x14ac:dyDescent="0.3">
      <c r="A27" s="430">
        <v>7592</v>
      </c>
      <c r="B27" s="431" t="s">
        <v>579</v>
      </c>
      <c r="C27" s="436" t="s">
        <v>9</v>
      </c>
      <c r="D27" s="431" t="s">
        <v>126</v>
      </c>
      <c r="E27" s="432">
        <v>222040</v>
      </c>
      <c r="F27" s="433">
        <v>1304</v>
      </c>
      <c r="G27" s="433">
        <f t="shared" si="0"/>
        <v>223344</v>
      </c>
      <c r="H27" s="432">
        <f t="shared" si="1"/>
        <v>103346</v>
      </c>
      <c r="I27" s="432">
        <f t="shared" si="2"/>
        <v>119998</v>
      </c>
      <c r="J27" s="404"/>
      <c r="K27" s="404"/>
      <c r="L27" s="404"/>
      <c r="M27" s="404">
        <v>31416</v>
      </c>
      <c r="N27" s="404">
        <v>20299</v>
      </c>
      <c r="O27" s="404">
        <v>24226</v>
      </c>
      <c r="P27" s="404">
        <v>14367</v>
      </c>
      <c r="Q27" s="404">
        <v>13038</v>
      </c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</row>
    <row r="28" spans="1:36" s="192" customFormat="1" ht="15" customHeight="1" thickBot="1" x14ac:dyDescent="0.3">
      <c r="A28" s="434" t="s">
        <v>558</v>
      </c>
      <c r="B28" s="431" t="s">
        <v>580</v>
      </c>
      <c r="C28" s="437">
        <v>1785</v>
      </c>
      <c r="D28" s="431" t="s">
        <v>590</v>
      </c>
      <c r="E28" s="432">
        <v>665671</v>
      </c>
      <c r="F28" s="433">
        <v>67452</v>
      </c>
      <c r="G28" s="433">
        <f t="shared" si="0"/>
        <v>733123</v>
      </c>
      <c r="H28" s="432">
        <f t="shared" si="1"/>
        <v>231195</v>
      </c>
      <c r="I28" s="432">
        <f t="shared" si="2"/>
        <v>501928</v>
      </c>
      <c r="J28" s="404"/>
      <c r="K28" s="404"/>
      <c r="L28" s="404"/>
      <c r="M28" s="404"/>
      <c r="N28" s="404"/>
      <c r="O28" s="404"/>
      <c r="P28" s="404">
        <f>33723+32113+31595+35994+19313+22103</f>
        <v>174841</v>
      </c>
      <c r="Q28" s="404">
        <v>56354</v>
      </c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</row>
    <row r="29" spans="1:36" s="192" customFormat="1" ht="15" customHeight="1" thickBot="1" x14ac:dyDescent="0.3">
      <c r="A29" s="434" t="s">
        <v>467</v>
      </c>
      <c r="B29" s="431" t="s">
        <v>495</v>
      </c>
      <c r="C29" s="437">
        <v>4024</v>
      </c>
      <c r="D29" s="431" t="s">
        <v>591</v>
      </c>
      <c r="E29" s="432">
        <v>129130</v>
      </c>
      <c r="F29" s="433">
        <v>0</v>
      </c>
      <c r="G29" s="433">
        <f t="shared" si="0"/>
        <v>129130</v>
      </c>
      <c r="H29" s="432">
        <f t="shared" si="1"/>
        <v>67025</v>
      </c>
      <c r="I29" s="432">
        <f t="shared" si="2"/>
        <v>62105</v>
      </c>
      <c r="J29" s="404"/>
      <c r="K29" s="404"/>
      <c r="L29" s="404">
        <v>10433</v>
      </c>
      <c r="M29" s="404">
        <f>14438+7543</f>
        <v>21981</v>
      </c>
      <c r="N29" s="404">
        <v>6365</v>
      </c>
      <c r="O29" s="404">
        <v>8351</v>
      </c>
      <c r="P29" s="404">
        <v>7232</v>
      </c>
      <c r="Q29" s="404">
        <v>12663</v>
      </c>
      <c r="R29" s="404"/>
      <c r="S29" s="404"/>
      <c r="T29" s="404"/>
      <c r="U29" s="404"/>
      <c r="V29" s="404"/>
      <c r="W29" s="404"/>
      <c r="X29" s="404"/>
      <c r="Y29" s="404"/>
      <c r="Z29" s="404"/>
      <c r="AA29" s="404"/>
      <c r="AB29" s="404"/>
      <c r="AC29" s="404"/>
      <c r="AD29" s="404"/>
      <c r="AE29" s="404"/>
      <c r="AF29" s="404"/>
      <c r="AG29" s="404"/>
      <c r="AH29" s="404"/>
      <c r="AI29" s="404"/>
      <c r="AJ29" s="404"/>
    </row>
    <row r="30" spans="1:36" s="192" customFormat="1" ht="15" customHeight="1" thickBot="1" x14ac:dyDescent="0.3">
      <c r="A30" s="434" t="s">
        <v>559</v>
      </c>
      <c r="B30" s="431" t="s">
        <v>581</v>
      </c>
      <c r="C30" s="437">
        <v>9739</v>
      </c>
      <c r="D30" s="431" t="s">
        <v>592</v>
      </c>
      <c r="E30" s="432">
        <v>148027</v>
      </c>
      <c r="F30" s="433">
        <v>12183</v>
      </c>
      <c r="G30" s="433">
        <f t="shared" si="0"/>
        <v>160210</v>
      </c>
      <c r="H30" s="432">
        <f t="shared" si="1"/>
        <v>81997</v>
      </c>
      <c r="I30" s="432">
        <f t="shared" si="2"/>
        <v>78213</v>
      </c>
      <c r="J30" s="404"/>
      <c r="K30" s="404"/>
      <c r="L30" s="404"/>
      <c r="M30" s="404">
        <f>50722</f>
        <v>50722</v>
      </c>
      <c r="N30" s="404">
        <v>6779</v>
      </c>
      <c r="O30" s="404">
        <v>8166</v>
      </c>
      <c r="P30" s="404">
        <v>16330</v>
      </c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</row>
    <row r="31" spans="1:36" s="192" customFormat="1" ht="30.75" thickBot="1" x14ac:dyDescent="0.3">
      <c r="A31" s="434" t="s">
        <v>19</v>
      </c>
      <c r="B31" s="431" t="s">
        <v>582</v>
      </c>
      <c r="C31" s="437">
        <v>1846</v>
      </c>
      <c r="D31" s="431" t="s">
        <v>593</v>
      </c>
      <c r="E31" s="432">
        <v>609490</v>
      </c>
      <c r="F31" s="433">
        <v>12786</v>
      </c>
      <c r="G31" s="433">
        <f t="shared" si="0"/>
        <v>622276</v>
      </c>
      <c r="H31" s="432">
        <f t="shared" si="1"/>
        <v>191347</v>
      </c>
      <c r="I31" s="432">
        <f t="shared" si="2"/>
        <v>430929</v>
      </c>
      <c r="J31" s="404"/>
      <c r="K31" s="404"/>
      <c r="L31" s="404"/>
      <c r="M31" s="404"/>
      <c r="N31" s="404">
        <v>136095</v>
      </c>
      <c r="O31" s="404"/>
      <c r="P31" s="404">
        <v>55252</v>
      </c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</row>
    <row r="32" spans="1:36" s="192" customFormat="1" ht="30.75" thickBot="1" x14ac:dyDescent="0.3">
      <c r="A32" s="434" t="s">
        <v>560</v>
      </c>
      <c r="B32" s="431" t="s">
        <v>583</v>
      </c>
      <c r="C32" s="436" t="s">
        <v>584</v>
      </c>
      <c r="D32" s="431" t="s">
        <v>594</v>
      </c>
      <c r="E32" s="432">
        <v>222040</v>
      </c>
      <c r="F32" s="435">
        <v>17967</v>
      </c>
      <c r="G32" s="433">
        <f t="shared" si="0"/>
        <v>240007</v>
      </c>
      <c r="H32" s="432">
        <f t="shared" si="1"/>
        <v>81788</v>
      </c>
      <c r="I32" s="432">
        <f t="shared" si="2"/>
        <v>158219</v>
      </c>
      <c r="J32" s="404"/>
      <c r="K32" s="404">
        <v>12437</v>
      </c>
      <c r="L32" s="404">
        <v>9094</v>
      </c>
      <c r="M32" s="404">
        <f>13166</f>
        <v>13166</v>
      </c>
      <c r="N32" s="404">
        <v>14528</v>
      </c>
      <c r="O32" s="404">
        <v>11933</v>
      </c>
      <c r="P32" s="404">
        <v>6881</v>
      </c>
      <c r="Q32" s="404">
        <v>13749</v>
      </c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</row>
    <row r="33" spans="1:36" s="192" customFormat="1" ht="30.75" thickBot="1" x14ac:dyDescent="0.3">
      <c r="A33" s="434" t="s">
        <v>528</v>
      </c>
      <c r="B33" s="431" t="s">
        <v>530</v>
      </c>
      <c r="C33" s="437" t="s">
        <v>585</v>
      </c>
      <c r="D33" s="431" t="s">
        <v>595</v>
      </c>
      <c r="E33" s="432">
        <v>598990</v>
      </c>
      <c r="F33" s="432">
        <v>0</v>
      </c>
      <c r="G33" s="433">
        <f t="shared" si="0"/>
        <v>598990</v>
      </c>
      <c r="H33" s="432">
        <f t="shared" si="1"/>
        <v>177752</v>
      </c>
      <c r="I33" s="432">
        <f t="shared" si="2"/>
        <v>421238</v>
      </c>
      <c r="J33" s="404"/>
      <c r="K33" s="404"/>
      <c r="L33" s="404">
        <v>15353</v>
      </c>
      <c r="M33" s="404">
        <f>45296+23312</f>
        <v>68608</v>
      </c>
      <c r="N33" s="404"/>
      <c r="O33" s="404">
        <f>7459+38515</f>
        <v>45974</v>
      </c>
      <c r="P33" s="404">
        <v>29575</v>
      </c>
      <c r="Q33" s="404">
        <v>18242</v>
      </c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</row>
    <row r="34" spans="1:36" ht="15.75" thickBot="1" x14ac:dyDescent="0.3">
      <c r="A34" s="434"/>
      <c r="B34" s="323"/>
      <c r="C34" s="261"/>
      <c r="D34" s="323"/>
      <c r="E34" s="432"/>
      <c r="F34" s="433"/>
      <c r="G34" s="433"/>
      <c r="H34" s="432"/>
      <c r="I34" s="432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</row>
    <row r="35" spans="1:36" s="58" customFormat="1" ht="15.75" thickBot="1" x14ac:dyDescent="0.3">
      <c r="A35" s="438" t="s">
        <v>290</v>
      </c>
      <c r="B35" s="263"/>
      <c r="C35" s="353"/>
      <c r="D35" s="263"/>
      <c r="E35" s="425">
        <f>SUM(E12:E34)</f>
        <v>8726937</v>
      </c>
      <c r="F35" s="425">
        <f>SUM(F12:F34)</f>
        <v>354612</v>
      </c>
      <c r="G35" s="425">
        <f>SUM(G12:G34)</f>
        <v>9081549</v>
      </c>
      <c r="H35" s="425">
        <f>SUM(H12:H34)</f>
        <v>3592878</v>
      </c>
      <c r="I35" s="425">
        <f>SUM(I12:I34)</f>
        <v>5488671</v>
      </c>
      <c r="J35" s="425">
        <f>SUM(J12:J33)</f>
        <v>0</v>
      </c>
      <c r="K35" s="425">
        <f>SUM(K12:K33)</f>
        <v>12437</v>
      </c>
      <c r="L35" s="425">
        <f>SUM(L12:L33)</f>
        <v>100862</v>
      </c>
      <c r="M35" s="425">
        <f t="shared" ref="M35:AJ35" si="3">SUM(M12:M34)</f>
        <v>509807</v>
      </c>
      <c r="N35" s="425">
        <f t="shared" si="3"/>
        <v>984678</v>
      </c>
      <c r="O35" s="425">
        <f t="shared" si="3"/>
        <v>510653</v>
      </c>
      <c r="P35" s="425">
        <f t="shared" si="3"/>
        <v>742456</v>
      </c>
      <c r="Q35" s="425">
        <f t="shared" si="3"/>
        <v>731985</v>
      </c>
      <c r="R35" s="425">
        <f t="shared" si="3"/>
        <v>0</v>
      </c>
      <c r="S35" s="425">
        <f t="shared" si="3"/>
        <v>0</v>
      </c>
      <c r="T35" s="425">
        <f t="shared" si="3"/>
        <v>0</v>
      </c>
      <c r="U35" s="425">
        <f t="shared" si="3"/>
        <v>0</v>
      </c>
      <c r="V35" s="425">
        <f t="shared" si="3"/>
        <v>0</v>
      </c>
      <c r="W35" s="425">
        <f t="shared" si="3"/>
        <v>0</v>
      </c>
      <c r="X35" s="425">
        <f t="shared" si="3"/>
        <v>0</v>
      </c>
      <c r="Y35" s="425">
        <f t="shared" si="3"/>
        <v>0</v>
      </c>
      <c r="Z35" s="425">
        <f t="shared" si="3"/>
        <v>0</v>
      </c>
      <c r="AA35" s="425">
        <f t="shared" si="3"/>
        <v>0</v>
      </c>
      <c r="AB35" s="425">
        <f t="shared" si="3"/>
        <v>0</v>
      </c>
      <c r="AC35" s="425">
        <f t="shared" si="3"/>
        <v>0</v>
      </c>
      <c r="AD35" s="425">
        <f t="shared" si="3"/>
        <v>0</v>
      </c>
      <c r="AE35" s="425">
        <f t="shared" si="3"/>
        <v>0</v>
      </c>
      <c r="AF35" s="425">
        <f t="shared" si="3"/>
        <v>0</v>
      </c>
      <c r="AG35" s="425">
        <f t="shared" si="3"/>
        <v>0</v>
      </c>
      <c r="AH35" s="425">
        <f t="shared" si="3"/>
        <v>0</v>
      </c>
      <c r="AI35" s="425">
        <f t="shared" si="3"/>
        <v>0</v>
      </c>
      <c r="AJ35" s="425">
        <f t="shared" si="3"/>
        <v>0</v>
      </c>
    </row>
    <row r="36" spans="1:36" x14ac:dyDescent="0.25">
      <c r="E36" s="306"/>
      <c r="F36" s="306"/>
      <c r="G36" s="306"/>
      <c r="H36" s="306"/>
      <c r="I36" s="306"/>
    </row>
    <row r="37" spans="1:36" x14ac:dyDescent="0.25">
      <c r="E37" s="306"/>
      <c r="F37" s="306"/>
      <c r="G37" s="306"/>
      <c r="H37" s="306"/>
      <c r="I37" s="306"/>
      <c r="P37" s="131"/>
      <c r="U37" s="131"/>
      <c r="V37" s="131"/>
      <c r="AB37" s="131"/>
      <c r="AG37" s="131"/>
      <c r="AH37" s="131"/>
    </row>
    <row r="38" spans="1:36" x14ac:dyDescent="0.25">
      <c r="E38" s="306"/>
      <c r="F38" s="306"/>
      <c r="G38" s="306"/>
      <c r="H38" s="306"/>
      <c r="I38" s="306"/>
      <c r="U38" s="131"/>
      <c r="AG38" s="131"/>
    </row>
    <row r="39" spans="1:36" x14ac:dyDescent="0.25">
      <c r="E39" s="306"/>
      <c r="F39" s="306"/>
      <c r="G39" s="306"/>
      <c r="H39" s="306"/>
      <c r="I39" s="306"/>
    </row>
    <row r="40" spans="1:36" x14ac:dyDescent="0.25">
      <c r="E40" s="306"/>
      <c r="F40" s="306"/>
      <c r="G40" s="306"/>
      <c r="H40" s="306"/>
      <c r="I40" s="306"/>
    </row>
    <row r="41" spans="1:36" x14ac:dyDescent="0.25">
      <c r="E41" s="306"/>
      <c r="F41" s="306"/>
      <c r="G41" s="306"/>
      <c r="H41" s="306"/>
      <c r="I41" s="306"/>
    </row>
    <row r="42" spans="1:36" x14ac:dyDescent="0.25">
      <c r="E42" s="306"/>
      <c r="F42" s="306"/>
      <c r="G42" s="306"/>
      <c r="H42" s="306"/>
      <c r="I42" s="306"/>
    </row>
    <row r="43" spans="1:36" x14ac:dyDescent="0.25">
      <c r="E43" s="306"/>
      <c r="F43" s="306"/>
      <c r="G43" s="306"/>
      <c r="H43" s="306"/>
      <c r="I43" s="306"/>
    </row>
    <row r="44" spans="1:36" x14ac:dyDescent="0.25">
      <c r="E44" s="306"/>
      <c r="F44" s="306"/>
      <c r="G44" s="306"/>
      <c r="H44" s="306"/>
      <c r="I44" s="306"/>
    </row>
    <row r="45" spans="1:36" x14ac:dyDescent="0.25">
      <c r="E45" s="306"/>
      <c r="F45" s="306"/>
      <c r="G45" s="306"/>
      <c r="H45" s="306"/>
      <c r="I45" s="306"/>
    </row>
    <row r="46" spans="1:36" x14ac:dyDescent="0.25">
      <c r="E46" s="306"/>
      <c r="F46" s="306"/>
      <c r="G46" s="306"/>
      <c r="H46" s="306"/>
      <c r="I46" s="306"/>
    </row>
    <row r="47" spans="1:36" x14ac:dyDescent="0.25">
      <c r="E47" s="306"/>
      <c r="F47" s="306"/>
      <c r="G47" s="306"/>
      <c r="H47" s="306"/>
      <c r="I47" s="306"/>
    </row>
    <row r="48" spans="1:36" x14ac:dyDescent="0.25">
      <c r="E48" s="306"/>
      <c r="F48" s="306"/>
      <c r="G48" s="306"/>
      <c r="H48" s="306"/>
      <c r="I48" s="306"/>
    </row>
    <row r="49" spans="5:9" x14ac:dyDescent="0.25">
      <c r="E49" s="306"/>
      <c r="F49" s="306"/>
      <c r="G49" s="306"/>
      <c r="H49" s="306"/>
      <c r="I49" s="306"/>
    </row>
    <row r="50" spans="5:9" x14ac:dyDescent="0.25">
      <c r="E50" s="306"/>
      <c r="F50" s="306"/>
      <c r="G50" s="306"/>
      <c r="H50" s="306"/>
      <c r="I50" s="306"/>
    </row>
    <row r="51" spans="5:9" x14ac:dyDescent="0.25">
      <c r="E51" s="306"/>
      <c r="F51" s="306"/>
      <c r="G51" s="306"/>
      <c r="H51" s="306"/>
      <c r="I51" s="306"/>
    </row>
    <row r="52" spans="5:9" x14ac:dyDescent="0.25">
      <c r="E52" s="306"/>
      <c r="F52" s="306"/>
      <c r="G52" s="306"/>
      <c r="H52" s="306"/>
      <c r="I52" s="306"/>
    </row>
    <row r="53" spans="5:9" x14ac:dyDescent="0.25">
      <c r="E53" s="306"/>
      <c r="F53" s="306"/>
      <c r="G53" s="306"/>
      <c r="H53" s="306"/>
      <c r="I53" s="306"/>
    </row>
    <row r="54" spans="5:9" x14ac:dyDescent="0.25">
      <c r="E54" s="306"/>
      <c r="F54" s="306"/>
      <c r="G54" s="306"/>
      <c r="H54" s="306"/>
      <c r="I54" s="306"/>
    </row>
    <row r="55" spans="5:9" x14ac:dyDescent="0.25">
      <c r="E55" s="306"/>
      <c r="F55" s="306"/>
      <c r="G55" s="306"/>
      <c r="H55" s="306"/>
      <c r="I55" s="306"/>
    </row>
    <row r="56" spans="5:9" x14ac:dyDescent="0.25">
      <c r="E56" s="306"/>
      <c r="F56" s="306"/>
      <c r="G56" s="306"/>
      <c r="H56" s="306"/>
      <c r="I56" s="306"/>
    </row>
    <row r="57" spans="5:9" x14ac:dyDescent="0.25">
      <c r="E57" s="306"/>
      <c r="F57" s="306"/>
      <c r="G57" s="306"/>
      <c r="H57" s="306"/>
      <c r="I57" s="306"/>
    </row>
    <row r="58" spans="5:9" x14ac:dyDescent="0.25">
      <c r="G58" s="306"/>
      <c r="H58" s="306"/>
      <c r="I58" s="306"/>
    </row>
    <row r="59" spans="5:9" x14ac:dyDescent="0.25">
      <c r="G59" s="306"/>
      <c r="H59" s="306"/>
      <c r="I59" s="306"/>
    </row>
    <row r="60" spans="5:9" x14ac:dyDescent="0.25">
      <c r="G60" s="306"/>
      <c r="H60" s="306"/>
      <c r="I60" s="306"/>
    </row>
  </sheetData>
  <sheetProtection password="EF32" sheet="1" objects="1" scenarios="1"/>
  <mergeCells count="1">
    <mergeCell ref="A10:I10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rgb="FFCCFFCC"/>
  </sheetPr>
  <dimension ref="A1:AF69"/>
  <sheetViews>
    <sheetView workbookViewId="0">
      <pane xSplit="5" ySplit="11" topLeftCell="K12" activePane="bottomRight" state="frozen"/>
      <selection activeCell="D43" sqref="D43"/>
      <selection pane="topRight" activeCell="D43" sqref="D43"/>
      <selection pane="bottomLeft" activeCell="D43" sqref="D43"/>
      <selection pane="bottomRight" activeCell="M28" sqref="M28"/>
    </sheetView>
  </sheetViews>
  <sheetFormatPr defaultColWidth="9.140625" defaultRowHeight="15" x14ac:dyDescent="0.25"/>
  <cols>
    <col min="1" max="1" width="9.140625" style="305"/>
    <col min="2" max="2" width="33.5703125" style="305" customWidth="1"/>
    <col min="3" max="3" width="13.5703125" style="305" customWidth="1"/>
    <col min="4" max="4" width="11.42578125" style="305" customWidth="1"/>
    <col min="5" max="5" width="40.140625" style="305" customWidth="1"/>
    <col min="6" max="32" width="15.7109375" style="305" customWidth="1"/>
    <col min="33" max="16384" width="9.140625" style="305"/>
  </cols>
  <sheetData>
    <row r="1" spans="1:32" ht="21" x14ac:dyDescent="0.35">
      <c r="A1" s="307" t="s">
        <v>0</v>
      </c>
      <c r="B1" s="313"/>
      <c r="C1" s="308" t="s">
        <v>53</v>
      </c>
      <c r="D1" s="307"/>
      <c r="E1" s="309"/>
      <c r="F1" s="314"/>
      <c r="G1" s="313"/>
      <c r="H1" s="308" t="str">
        <f>C1</f>
        <v>McKinney-Vento Homeless</v>
      </c>
      <c r="I1" s="313"/>
      <c r="J1" s="308"/>
      <c r="K1" s="313"/>
      <c r="L1" s="313"/>
      <c r="M1" s="313"/>
      <c r="N1" s="308" t="str">
        <f>C1</f>
        <v>McKinney-Vento Homeless</v>
      </c>
      <c r="O1" s="313"/>
      <c r="P1" s="313"/>
      <c r="Q1" s="313"/>
      <c r="R1" s="313"/>
      <c r="S1" s="313"/>
      <c r="T1" s="308" t="str">
        <f>C1</f>
        <v>McKinney-Vento Homeless</v>
      </c>
      <c r="U1" s="313"/>
      <c r="V1" s="308"/>
      <c r="W1" s="313"/>
      <c r="X1" s="313"/>
      <c r="Y1" s="313"/>
      <c r="Z1" s="313"/>
      <c r="AA1" s="313"/>
      <c r="AB1" s="308" t="str">
        <f>C1</f>
        <v>McKinney-Vento Homeless</v>
      </c>
      <c r="AC1" s="313"/>
      <c r="AD1" s="313"/>
      <c r="AE1" s="313"/>
      <c r="AF1" s="313"/>
    </row>
    <row r="2" spans="1:32" ht="18.75" x14ac:dyDescent="0.3">
      <c r="A2" s="310" t="s">
        <v>1</v>
      </c>
      <c r="B2" s="313"/>
      <c r="C2" s="311">
        <v>84.195999999999998</v>
      </c>
      <c r="D2" s="310"/>
      <c r="E2" s="67"/>
      <c r="F2" s="314"/>
      <c r="G2" s="313"/>
      <c r="H2" s="311" t="str">
        <f>"FY"&amp;C4</f>
        <v>FY2017-18</v>
      </c>
      <c r="I2" s="313"/>
      <c r="J2" s="317"/>
      <c r="K2" s="313"/>
      <c r="L2" s="313"/>
      <c r="M2" s="313"/>
      <c r="N2" s="311" t="str">
        <f>"FY"&amp;C4</f>
        <v>FY2017-18</v>
      </c>
      <c r="O2" s="313"/>
      <c r="P2" s="313"/>
      <c r="Q2" s="313"/>
      <c r="R2" s="313"/>
      <c r="S2" s="313"/>
      <c r="T2" s="311" t="str">
        <f>"FY"&amp;C4</f>
        <v>FY2017-18</v>
      </c>
      <c r="U2" s="313"/>
      <c r="V2" s="317"/>
      <c r="W2" s="313"/>
      <c r="X2" s="313"/>
      <c r="Y2" s="313"/>
      <c r="Z2" s="313"/>
      <c r="AA2" s="313"/>
      <c r="AB2" s="311" t="str">
        <f>"FY"&amp;C4</f>
        <v>FY2017-18</v>
      </c>
      <c r="AC2" s="313"/>
      <c r="AD2" s="313"/>
      <c r="AE2" s="313"/>
      <c r="AF2" s="313"/>
    </row>
    <row r="3" spans="1:32" ht="15.75" x14ac:dyDescent="0.25">
      <c r="A3" s="310" t="s">
        <v>2</v>
      </c>
      <c r="B3" s="313"/>
      <c r="C3" s="311">
        <v>5196</v>
      </c>
      <c r="D3" s="310"/>
      <c r="E3" s="67"/>
      <c r="F3" s="314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32" ht="15.75" x14ac:dyDescent="0.25">
      <c r="A4" s="310" t="s">
        <v>3</v>
      </c>
      <c r="B4" s="313"/>
      <c r="C4" s="311" t="s">
        <v>797</v>
      </c>
      <c r="D4" s="67"/>
      <c r="E4" s="67"/>
      <c r="F4" s="314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</row>
    <row r="5" spans="1:32" ht="15.75" x14ac:dyDescent="0.25">
      <c r="A5" s="310" t="s">
        <v>55</v>
      </c>
      <c r="B5" s="313"/>
      <c r="C5" s="311" t="s">
        <v>58</v>
      </c>
      <c r="D5" s="67"/>
      <c r="E5" s="67"/>
      <c r="F5" s="314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</row>
    <row r="6" spans="1:32" ht="15.75" x14ac:dyDescent="0.25">
      <c r="A6" s="310" t="s">
        <v>41</v>
      </c>
      <c r="B6" s="313"/>
      <c r="C6" s="310" t="s">
        <v>771</v>
      </c>
      <c r="D6" s="67"/>
      <c r="E6" s="67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</row>
    <row r="7" spans="1:32" ht="15.75" x14ac:dyDescent="0.25">
      <c r="A7" s="310" t="s">
        <v>43</v>
      </c>
      <c r="B7" s="313"/>
      <c r="C7" s="311" t="s">
        <v>80</v>
      </c>
      <c r="D7" s="67"/>
      <c r="E7" s="67"/>
      <c r="F7" s="312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</row>
    <row r="8" spans="1:32" ht="15.75" x14ac:dyDescent="0.25">
      <c r="A8" s="310" t="s">
        <v>77</v>
      </c>
      <c r="B8" s="313"/>
      <c r="C8" s="311" t="s">
        <v>604</v>
      </c>
      <c r="D8" s="67"/>
      <c r="E8" s="67"/>
      <c r="F8" s="312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</row>
    <row r="9" spans="1:32" s="26" customFormat="1" ht="21" x14ac:dyDescent="0.35">
      <c r="A9" s="307" t="s">
        <v>831</v>
      </c>
      <c r="B9" s="309"/>
      <c r="C9" s="308"/>
      <c r="D9" s="309"/>
      <c r="E9" s="309"/>
      <c r="F9" s="60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</row>
    <row r="10" spans="1:32" ht="15.75" thickBot="1" x14ac:dyDescent="0.3">
      <c r="A10" s="6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</row>
    <row r="11" spans="1:32" ht="30.75" thickBot="1" x14ac:dyDescent="0.3">
      <c r="A11" s="52" t="s">
        <v>983</v>
      </c>
      <c r="B11" s="50" t="s">
        <v>973</v>
      </c>
      <c r="C11" s="50" t="s">
        <v>20</v>
      </c>
      <c r="D11" s="50" t="s">
        <v>21</v>
      </c>
      <c r="E11" s="322" t="s">
        <v>22</v>
      </c>
      <c r="F11" s="110" t="s">
        <v>394</v>
      </c>
      <c r="G11" s="112" t="s">
        <v>395</v>
      </c>
      <c r="H11" s="110" t="s">
        <v>396</v>
      </c>
      <c r="I11" s="112" t="s">
        <v>397</v>
      </c>
      <c r="J11" s="110" t="s">
        <v>398</v>
      </c>
      <c r="K11" s="112" t="s">
        <v>399</v>
      </c>
      <c r="L11" s="112" t="s">
        <v>400</v>
      </c>
      <c r="M11" s="112" t="s">
        <v>401</v>
      </c>
      <c r="N11" s="112" t="s">
        <v>402</v>
      </c>
      <c r="O11" s="112" t="s">
        <v>403</v>
      </c>
      <c r="P11" s="112" t="s">
        <v>404</v>
      </c>
      <c r="Q11" s="112" t="s">
        <v>405</v>
      </c>
      <c r="R11" s="110" t="s">
        <v>406</v>
      </c>
      <c r="S11" s="112" t="s">
        <v>407</v>
      </c>
      <c r="T11" s="112" t="s">
        <v>408</v>
      </c>
      <c r="U11" s="112" t="s">
        <v>799</v>
      </c>
      <c r="V11" s="110" t="s">
        <v>800</v>
      </c>
      <c r="W11" s="112" t="s">
        <v>810</v>
      </c>
      <c r="X11" s="112" t="s">
        <v>801</v>
      </c>
      <c r="Y11" s="112" t="s">
        <v>802</v>
      </c>
      <c r="Z11" s="112" t="s">
        <v>803</v>
      </c>
      <c r="AA11" s="112" t="s">
        <v>804</v>
      </c>
      <c r="AB11" s="112" t="s">
        <v>805</v>
      </c>
      <c r="AC11" s="112" t="s">
        <v>806</v>
      </c>
      <c r="AD11" s="110" t="s">
        <v>807</v>
      </c>
      <c r="AE11" s="112" t="s">
        <v>808</v>
      </c>
      <c r="AF11" s="112" t="s">
        <v>809</v>
      </c>
    </row>
    <row r="12" spans="1:32" ht="15.75" thickBot="1" x14ac:dyDescent="0.3">
      <c r="A12" s="497">
        <v>20</v>
      </c>
      <c r="B12" s="496" t="s">
        <v>496</v>
      </c>
      <c r="C12" s="495">
        <v>37000</v>
      </c>
      <c r="D12" s="489">
        <f t="shared" ref="D12:D28" si="0">SUM(F12:AF12)</f>
        <v>8776</v>
      </c>
      <c r="E12" s="489">
        <f t="shared" ref="E12:E28" si="1">C12-D12</f>
        <v>28224</v>
      </c>
      <c r="F12" s="404"/>
      <c r="G12" s="404"/>
      <c r="H12" s="404"/>
      <c r="I12" s="404">
        <v>244</v>
      </c>
      <c r="J12" s="404">
        <v>5835</v>
      </c>
      <c r="K12" s="404"/>
      <c r="L12" s="404">
        <v>2697</v>
      </c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</row>
    <row r="13" spans="1:32" ht="15.75" thickBot="1" x14ac:dyDescent="0.3">
      <c r="A13" s="497">
        <v>30</v>
      </c>
      <c r="B13" s="494" t="s">
        <v>497</v>
      </c>
      <c r="C13" s="403">
        <v>26375</v>
      </c>
      <c r="D13" s="489">
        <f t="shared" si="0"/>
        <v>3932</v>
      </c>
      <c r="E13" s="489">
        <f t="shared" si="1"/>
        <v>22443</v>
      </c>
      <c r="F13" s="404"/>
      <c r="G13" s="404"/>
      <c r="H13" s="404"/>
      <c r="I13" s="404"/>
      <c r="J13" s="404"/>
      <c r="K13" s="404">
        <v>1200</v>
      </c>
      <c r="L13" s="404">
        <v>2010</v>
      </c>
      <c r="M13" s="404">
        <v>722</v>
      </c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</row>
    <row r="14" spans="1:32" ht="15.75" thickBot="1" x14ac:dyDescent="0.3">
      <c r="A14" s="497">
        <v>70</v>
      </c>
      <c r="B14" s="494" t="s">
        <v>498</v>
      </c>
      <c r="C14" s="403">
        <v>37000</v>
      </c>
      <c r="D14" s="489">
        <f t="shared" si="0"/>
        <v>6769</v>
      </c>
      <c r="E14" s="489">
        <f t="shared" si="1"/>
        <v>30231</v>
      </c>
      <c r="F14" s="404"/>
      <c r="G14" s="404"/>
      <c r="H14" s="404"/>
      <c r="I14" s="404"/>
      <c r="J14" s="404">
        <v>1805</v>
      </c>
      <c r="K14" s="404"/>
      <c r="L14" s="404"/>
      <c r="M14" s="404">
        <f>2727+2237</f>
        <v>4964</v>
      </c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</row>
    <row r="15" spans="1:32" ht="15.75" thickBot="1" x14ac:dyDescent="0.3">
      <c r="A15" s="497">
        <v>123</v>
      </c>
      <c r="B15" s="494" t="s">
        <v>307</v>
      </c>
      <c r="C15" s="403">
        <v>37000</v>
      </c>
      <c r="D15" s="489">
        <f t="shared" si="0"/>
        <v>17787</v>
      </c>
      <c r="E15" s="489">
        <f t="shared" si="1"/>
        <v>19213</v>
      </c>
      <c r="F15" s="404"/>
      <c r="G15" s="404"/>
      <c r="H15" s="404"/>
      <c r="I15" s="404"/>
      <c r="J15" s="404"/>
      <c r="K15" s="404"/>
      <c r="L15" s="404">
        <f>9725+8062</f>
        <v>17787</v>
      </c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</row>
    <row r="16" spans="1:32" ht="15.75" thickBot="1" x14ac:dyDescent="0.3">
      <c r="A16" s="497">
        <v>470</v>
      </c>
      <c r="B16" s="494" t="s">
        <v>499</v>
      </c>
      <c r="C16" s="403">
        <v>37000</v>
      </c>
      <c r="D16" s="489">
        <f t="shared" si="0"/>
        <v>5732</v>
      </c>
      <c r="E16" s="489">
        <f t="shared" si="1"/>
        <v>31268</v>
      </c>
      <c r="F16" s="404"/>
      <c r="G16" s="404"/>
      <c r="H16" s="404"/>
      <c r="I16" s="404"/>
      <c r="J16" s="404"/>
      <c r="K16" s="404"/>
      <c r="L16" s="404">
        <v>5732</v>
      </c>
      <c r="M16" s="404"/>
      <c r="N16" s="404"/>
      <c r="O16" s="404"/>
      <c r="P16" s="404"/>
      <c r="Q16" s="404"/>
      <c r="R16" s="404"/>
      <c r="S16" s="404"/>
      <c r="T16" s="404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</row>
    <row r="17" spans="1:32" ht="15.75" thickBot="1" x14ac:dyDescent="0.3">
      <c r="A17" s="497">
        <v>880</v>
      </c>
      <c r="B17" s="494" t="s">
        <v>59</v>
      </c>
      <c r="C17" s="403">
        <v>37000</v>
      </c>
      <c r="D17" s="489">
        <f t="shared" si="0"/>
        <v>11309</v>
      </c>
      <c r="E17" s="489">
        <f t="shared" si="1"/>
        <v>25691</v>
      </c>
      <c r="F17" s="404"/>
      <c r="G17" s="404"/>
      <c r="H17" s="404"/>
      <c r="I17" s="404"/>
      <c r="J17" s="404"/>
      <c r="K17" s="404"/>
      <c r="L17" s="404"/>
      <c r="M17" s="404">
        <v>11309</v>
      </c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</row>
    <row r="18" spans="1:32" ht="15.75" thickBot="1" x14ac:dyDescent="0.3">
      <c r="A18" s="497">
        <v>1000</v>
      </c>
      <c r="B18" s="494" t="s">
        <v>501</v>
      </c>
      <c r="C18" s="403">
        <v>37000</v>
      </c>
      <c r="D18" s="489">
        <f t="shared" si="0"/>
        <v>18334</v>
      </c>
      <c r="E18" s="489">
        <f t="shared" si="1"/>
        <v>18666</v>
      </c>
      <c r="F18" s="404"/>
      <c r="G18" s="404"/>
      <c r="H18" s="404"/>
      <c r="I18" s="404">
        <v>7734</v>
      </c>
      <c r="J18" s="404">
        <v>2647</v>
      </c>
      <c r="K18" s="404">
        <v>2648</v>
      </c>
      <c r="L18" s="404">
        <v>2647</v>
      </c>
      <c r="M18" s="404">
        <v>2658</v>
      </c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</row>
    <row r="19" spans="1:32" ht="15.75" thickBot="1" x14ac:dyDescent="0.3">
      <c r="A19" s="497">
        <v>1420</v>
      </c>
      <c r="B19" s="494" t="s">
        <v>502</v>
      </c>
      <c r="C19" s="403">
        <v>37000</v>
      </c>
      <c r="D19" s="489">
        <f t="shared" si="0"/>
        <v>13489</v>
      </c>
      <c r="E19" s="489">
        <f t="shared" si="1"/>
        <v>23511</v>
      </c>
      <c r="F19" s="404"/>
      <c r="G19" s="404"/>
      <c r="H19" s="404"/>
      <c r="I19" s="404">
        <v>4455</v>
      </c>
      <c r="J19" s="404">
        <v>2559</v>
      </c>
      <c r="K19" s="404">
        <v>2984</v>
      </c>
      <c r="L19" s="404">
        <v>2001</v>
      </c>
      <c r="M19" s="404">
        <v>1490</v>
      </c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</row>
    <row r="20" spans="1:32" ht="15.75" thickBot="1" x14ac:dyDescent="0.3">
      <c r="A20" s="497">
        <v>1550</v>
      </c>
      <c r="B20" s="494" t="s">
        <v>313</v>
      </c>
      <c r="C20" s="403">
        <v>32000</v>
      </c>
      <c r="D20" s="489">
        <f t="shared" si="0"/>
        <v>5682</v>
      </c>
      <c r="E20" s="489">
        <f t="shared" si="1"/>
        <v>26318</v>
      </c>
      <c r="F20" s="404"/>
      <c r="G20" s="404"/>
      <c r="H20" s="404"/>
      <c r="I20" s="404"/>
      <c r="J20" s="404">
        <v>542</v>
      </c>
      <c r="K20" s="404"/>
      <c r="L20" s="404">
        <v>5140</v>
      </c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</row>
    <row r="21" spans="1:32" ht="15.75" thickBot="1" x14ac:dyDescent="0.3">
      <c r="A21" s="497">
        <v>1560</v>
      </c>
      <c r="B21" s="494" t="s">
        <v>503</v>
      </c>
      <c r="C21" s="403">
        <v>30116</v>
      </c>
      <c r="D21" s="489">
        <f t="shared" si="0"/>
        <v>6271</v>
      </c>
      <c r="E21" s="489">
        <f t="shared" si="1"/>
        <v>23845</v>
      </c>
      <c r="F21" s="404"/>
      <c r="G21" s="404"/>
      <c r="H21" s="404"/>
      <c r="I21" s="404"/>
      <c r="J21" s="404"/>
      <c r="K21" s="404">
        <v>1789</v>
      </c>
      <c r="L21" s="404">
        <v>1874</v>
      </c>
      <c r="M21" s="404">
        <v>2608</v>
      </c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  <c r="AA21" s="404"/>
      <c r="AB21" s="404"/>
      <c r="AC21" s="404"/>
      <c r="AD21" s="404"/>
      <c r="AE21" s="404"/>
      <c r="AF21" s="404"/>
    </row>
    <row r="22" spans="1:32" ht="30.75" thickBot="1" x14ac:dyDescent="0.3">
      <c r="A22" s="497">
        <v>2000</v>
      </c>
      <c r="B22" s="494" t="s">
        <v>505</v>
      </c>
      <c r="C22" s="403">
        <v>37000</v>
      </c>
      <c r="D22" s="489">
        <f t="shared" si="0"/>
        <v>19042</v>
      </c>
      <c r="E22" s="489">
        <f t="shared" si="1"/>
        <v>17958</v>
      </c>
      <c r="F22" s="404"/>
      <c r="G22" s="404"/>
      <c r="H22" s="404"/>
      <c r="I22" s="404">
        <v>4790</v>
      </c>
      <c r="J22" s="404">
        <v>4529</v>
      </c>
      <c r="K22" s="404">
        <v>2405</v>
      </c>
      <c r="L22" s="404">
        <v>4545</v>
      </c>
      <c r="M22" s="404">
        <v>2773</v>
      </c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</row>
    <row r="23" spans="1:32" ht="15.75" thickBot="1" x14ac:dyDescent="0.3">
      <c r="A23" s="497">
        <v>2690</v>
      </c>
      <c r="B23" s="494" t="s">
        <v>506</v>
      </c>
      <c r="C23" s="403">
        <v>37000</v>
      </c>
      <c r="D23" s="489">
        <f t="shared" si="0"/>
        <v>15609</v>
      </c>
      <c r="E23" s="489">
        <f t="shared" si="1"/>
        <v>21391</v>
      </c>
      <c r="F23" s="404"/>
      <c r="G23" s="404"/>
      <c r="H23" s="404"/>
      <c r="I23" s="404"/>
      <c r="J23" s="404">
        <v>3930</v>
      </c>
      <c r="K23" s="404"/>
      <c r="L23" s="404">
        <v>5387</v>
      </c>
      <c r="M23" s="404">
        <v>6292</v>
      </c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</row>
    <row r="24" spans="1:32" ht="15.75" thickBot="1" x14ac:dyDescent="0.3">
      <c r="A24" s="497">
        <v>2790</v>
      </c>
      <c r="B24" s="494" t="s">
        <v>507</v>
      </c>
      <c r="C24" s="403">
        <v>12000</v>
      </c>
      <c r="D24" s="489">
        <f t="shared" si="0"/>
        <v>5000</v>
      </c>
      <c r="E24" s="489">
        <f t="shared" si="1"/>
        <v>7000</v>
      </c>
      <c r="F24" s="404"/>
      <c r="G24" s="404"/>
      <c r="H24" s="404"/>
      <c r="I24" s="404"/>
      <c r="J24" s="404">
        <v>5000</v>
      </c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</row>
    <row r="25" spans="1:32" ht="15.75" thickBot="1" x14ac:dyDescent="0.3">
      <c r="A25" s="497">
        <v>3120</v>
      </c>
      <c r="B25" s="493" t="s">
        <v>508</v>
      </c>
      <c r="C25" s="490">
        <v>37000</v>
      </c>
      <c r="D25" s="489">
        <f t="shared" si="0"/>
        <v>19951</v>
      </c>
      <c r="E25" s="489">
        <f t="shared" si="1"/>
        <v>17049</v>
      </c>
      <c r="F25" s="404"/>
      <c r="G25" s="404"/>
      <c r="H25" s="404"/>
      <c r="I25" s="404">
        <v>5680</v>
      </c>
      <c r="J25" s="404">
        <v>3867</v>
      </c>
      <c r="K25" s="404">
        <v>3935</v>
      </c>
      <c r="L25" s="404">
        <v>4620</v>
      </c>
      <c r="M25" s="404">
        <v>1849</v>
      </c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</row>
    <row r="26" spans="1:32" ht="30.75" thickBot="1" x14ac:dyDescent="0.3">
      <c r="A26" s="497">
        <v>9035</v>
      </c>
      <c r="B26" s="493" t="s">
        <v>509</v>
      </c>
      <c r="C26" s="490">
        <v>42000</v>
      </c>
      <c r="D26" s="489">
        <f t="shared" si="0"/>
        <v>23969</v>
      </c>
      <c r="E26" s="489">
        <f t="shared" si="1"/>
        <v>18031</v>
      </c>
      <c r="F26" s="404"/>
      <c r="G26" s="404"/>
      <c r="H26" s="404">
        <v>5915</v>
      </c>
      <c r="I26" s="404">
        <v>2958</v>
      </c>
      <c r="J26" s="404">
        <v>5043</v>
      </c>
      <c r="K26" s="404">
        <v>3363</v>
      </c>
      <c r="L26" s="404">
        <v>3206</v>
      </c>
      <c r="M26" s="404">
        <v>3484</v>
      </c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404"/>
      <c r="Y26" s="404"/>
      <c r="Z26" s="404"/>
      <c r="AA26" s="404"/>
      <c r="AB26" s="404"/>
      <c r="AC26" s="404"/>
      <c r="AD26" s="404"/>
      <c r="AE26" s="404"/>
      <c r="AF26" s="404"/>
    </row>
    <row r="27" spans="1:32" ht="30.75" thickBot="1" x14ac:dyDescent="0.3">
      <c r="A27" s="497">
        <v>9055</v>
      </c>
      <c r="B27" s="492" t="s">
        <v>511</v>
      </c>
      <c r="C27" s="490">
        <v>42000</v>
      </c>
      <c r="D27" s="489">
        <f t="shared" si="0"/>
        <v>17756</v>
      </c>
      <c r="E27" s="489">
        <f t="shared" si="1"/>
        <v>24244</v>
      </c>
      <c r="F27" s="404"/>
      <c r="G27" s="404"/>
      <c r="H27" s="404">
        <v>4329</v>
      </c>
      <c r="I27" s="404">
        <v>3062</v>
      </c>
      <c r="J27" s="404">
        <v>2722</v>
      </c>
      <c r="K27" s="404">
        <v>2164</v>
      </c>
      <c r="L27" s="404">
        <v>2843</v>
      </c>
      <c r="M27" s="404">
        <v>2636</v>
      </c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404"/>
      <c r="Y27" s="404"/>
      <c r="Z27" s="404"/>
      <c r="AA27" s="404"/>
      <c r="AB27" s="404"/>
      <c r="AC27" s="404"/>
      <c r="AD27" s="404"/>
      <c r="AE27" s="404"/>
      <c r="AF27" s="404"/>
    </row>
    <row r="28" spans="1:32" ht="15.75" thickBot="1" x14ac:dyDescent="0.3">
      <c r="A28" s="491"/>
      <c r="B28" s="159"/>
      <c r="C28" s="490"/>
      <c r="D28" s="489">
        <f t="shared" si="0"/>
        <v>0</v>
      </c>
      <c r="E28" s="489">
        <f t="shared" si="1"/>
        <v>0</v>
      </c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</row>
    <row r="29" spans="1:32" s="99" customFormat="1" ht="15.75" thickBot="1" x14ac:dyDescent="0.3">
      <c r="A29" s="488" t="s">
        <v>290</v>
      </c>
      <c r="B29" s="76"/>
      <c r="C29" s="487">
        <f t="shared" ref="C29:AF29" si="2">SUM(C12:C28)</f>
        <v>554491</v>
      </c>
      <c r="D29" s="487">
        <f t="shared" si="2"/>
        <v>199408</v>
      </c>
      <c r="E29" s="487">
        <f t="shared" si="2"/>
        <v>355083</v>
      </c>
      <c r="F29" s="487">
        <f t="shared" si="2"/>
        <v>0</v>
      </c>
      <c r="G29" s="487">
        <f t="shared" si="2"/>
        <v>0</v>
      </c>
      <c r="H29" s="487">
        <f t="shared" si="2"/>
        <v>10244</v>
      </c>
      <c r="I29" s="487">
        <f t="shared" si="2"/>
        <v>28923</v>
      </c>
      <c r="J29" s="487">
        <f t="shared" si="2"/>
        <v>38479</v>
      </c>
      <c r="K29" s="487">
        <f t="shared" si="2"/>
        <v>20488</v>
      </c>
      <c r="L29" s="487">
        <f t="shared" si="2"/>
        <v>60489</v>
      </c>
      <c r="M29" s="487">
        <f t="shared" si="2"/>
        <v>40785</v>
      </c>
      <c r="N29" s="487">
        <f t="shared" si="2"/>
        <v>0</v>
      </c>
      <c r="O29" s="487">
        <f t="shared" si="2"/>
        <v>0</v>
      </c>
      <c r="P29" s="487">
        <f t="shared" si="2"/>
        <v>0</v>
      </c>
      <c r="Q29" s="487">
        <f t="shared" si="2"/>
        <v>0</v>
      </c>
      <c r="R29" s="487">
        <f t="shared" si="2"/>
        <v>0</v>
      </c>
      <c r="S29" s="487">
        <f t="shared" si="2"/>
        <v>0</v>
      </c>
      <c r="T29" s="487">
        <f t="shared" si="2"/>
        <v>0</v>
      </c>
      <c r="U29" s="487">
        <f t="shared" si="2"/>
        <v>0</v>
      </c>
      <c r="V29" s="487">
        <f t="shared" si="2"/>
        <v>0</v>
      </c>
      <c r="W29" s="487">
        <f t="shared" si="2"/>
        <v>0</v>
      </c>
      <c r="X29" s="487">
        <f t="shared" si="2"/>
        <v>0</v>
      </c>
      <c r="Y29" s="487">
        <f t="shared" si="2"/>
        <v>0</v>
      </c>
      <c r="Z29" s="487">
        <f t="shared" si="2"/>
        <v>0</v>
      </c>
      <c r="AA29" s="487">
        <f t="shared" si="2"/>
        <v>0</v>
      </c>
      <c r="AB29" s="487">
        <f t="shared" si="2"/>
        <v>0</v>
      </c>
      <c r="AC29" s="487">
        <f t="shared" si="2"/>
        <v>0</v>
      </c>
      <c r="AD29" s="487">
        <f t="shared" si="2"/>
        <v>0</v>
      </c>
      <c r="AE29" s="487">
        <f t="shared" si="2"/>
        <v>0</v>
      </c>
      <c r="AF29" s="487">
        <f t="shared" si="2"/>
        <v>0</v>
      </c>
    </row>
    <row r="30" spans="1:32" x14ac:dyDescent="0.25">
      <c r="A30" s="31"/>
      <c r="B30" s="20"/>
      <c r="C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</row>
    <row r="31" spans="1:32" x14ac:dyDescent="0.25">
      <c r="A31" s="31"/>
      <c r="B31" s="20"/>
      <c r="C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</row>
    <row r="32" spans="1:32" x14ac:dyDescent="0.25">
      <c r="A32" s="31"/>
      <c r="B32" s="20"/>
      <c r="C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C32" s="306"/>
      <c r="AD32" s="306"/>
      <c r="AE32" s="306"/>
      <c r="AF32" s="306"/>
    </row>
    <row r="33" spans="3:32" x14ac:dyDescent="0.25">
      <c r="C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</row>
    <row r="34" spans="3:32" x14ac:dyDescent="0.25">
      <c r="C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</row>
    <row r="35" spans="3:32" x14ac:dyDescent="0.25">
      <c r="C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</row>
    <row r="36" spans="3:32" x14ac:dyDescent="0.25">
      <c r="C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</row>
    <row r="37" spans="3:32" x14ac:dyDescent="0.25">
      <c r="C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</row>
    <row r="38" spans="3:32" x14ac:dyDescent="0.25">
      <c r="C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</row>
    <row r="39" spans="3:32" x14ac:dyDescent="0.25">
      <c r="C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</row>
    <row r="40" spans="3:32" x14ac:dyDescent="0.25">
      <c r="C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</row>
    <row r="41" spans="3:32" x14ac:dyDescent="0.25">
      <c r="C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</row>
    <row r="42" spans="3:32" x14ac:dyDescent="0.25">
      <c r="C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</row>
    <row r="43" spans="3:32" x14ac:dyDescent="0.25">
      <c r="C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</row>
    <row r="44" spans="3:32" x14ac:dyDescent="0.25">
      <c r="C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</row>
    <row r="45" spans="3:32" x14ac:dyDescent="0.25">
      <c r="C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</row>
    <row r="46" spans="3:32" x14ac:dyDescent="0.25">
      <c r="C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</row>
    <row r="47" spans="3:32" x14ac:dyDescent="0.25">
      <c r="C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</row>
    <row r="48" spans="3:32" x14ac:dyDescent="0.25">
      <c r="C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</row>
    <row r="49" spans="3:32" x14ac:dyDescent="0.25">
      <c r="C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</row>
    <row r="50" spans="3:32" x14ac:dyDescent="0.25">
      <c r="C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</row>
    <row r="51" spans="3:32" x14ac:dyDescent="0.25">
      <c r="C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</row>
    <row r="52" spans="3:32" x14ac:dyDescent="0.25"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</row>
    <row r="53" spans="3:32" x14ac:dyDescent="0.25"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</row>
    <row r="54" spans="3:32" x14ac:dyDescent="0.25"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</row>
    <row r="55" spans="3:32" x14ac:dyDescent="0.25"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</row>
    <row r="56" spans="3:32" x14ac:dyDescent="0.25"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</row>
    <row r="57" spans="3:32" x14ac:dyDescent="0.25"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</row>
    <row r="58" spans="3:32" x14ac:dyDescent="0.25"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</row>
    <row r="59" spans="3:32" x14ac:dyDescent="0.25"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</row>
    <row r="60" spans="3:32" x14ac:dyDescent="0.25">
      <c r="F60" s="306"/>
      <c r="G60" s="306"/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</row>
    <row r="61" spans="3:32" x14ac:dyDescent="0.25"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</row>
    <row r="62" spans="3:32" x14ac:dyDescent="0.25"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</row>
    <row r="63" spans="3:32" x14ac:dyDescent="0.25"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</row>
    <row r="64" spans="3:32" x14ac:dyDescent="0.25"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</row>
    <row r="65" spans="6:32" x14ac:dyDescent="0.25"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</row>
    <row r="66" spans="6:32" x14ac:dyDescent="0.25"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</row>
    <row r="67" spans="6:32" x14ac:dyDescent="0.25"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</row>
    <row r="68" spans="6:32" x14ac:dyDescent="0.25"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</row>
    <row r="69" spans="6:32" x14ac:dyDescent="0.25"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CCFFCC"/>
  </sheetPr>
  <dimension ref="A1:AH59"/>
  <sheetViews>
    <sheetView workbookViewId="0">
      <pane xSplit="7" ySplit="11" topLeftCell="L12" activePane="bottomRight" state="frozen"/>
      <selection activeCell="B15" sqref="B15"/>
      <selection pane="topRight" activeCell="B15" sqref="B15"/>
      <selection pane="bottomLeft" activeCell="B15" sqref="B15"/>
      <selection pane="bottomRight" activeCell="O16" sqref="O16"/>
    </sheetView>
  </sheetViews>
  <sheetFormatPr defaultColWidth="8.85546875" defaultRowHeight="15" x14ac:dyDescent="0.25"/>
  <cols>
    <col min="1" max="1" width="8.85546875" style="188"/>
    <col min="2" max="2" width="32.140625" style="304" customWidth="1"/>
    <col min="3" max="5" width="13.5703125" style="305" customWidth="1"/>
    <col min="6" max="6" width="11.42578125" style="305" customWidth="1"/>
    <col min="7" max="7" width="23.7109375" style="305" customWidth="1"/>
    <col min="8" max="34" width="15.7109375" style="429" customWidth="1"/>
    <col min="35" max="16384" width="8.85546875" style="304"/>
  </cols>
  <sheetData>
    <row r="1" spans="1:34" s="305" customFormat="1" ht="21" x14ac:dyDescent="0.35">
      <c r="A1" s="183" t="s">
        <v>0</v>
      </c>
      <c r="B1" s="313"/>
      <c r="C1" s="308" t="s">
        <v>57</v>
      </c>
      <c r="D1" s="308"/>
      <c r="E1" s="308"/>
      <c r="F1" s="307"/>
      <c r="G1" s="309"/>
      <c r="H1" s="414"/>
      <c r="I1" s="414"/>
      <c r="J1" s="414"/>
      <c r="K1" s="414"/>
      <c r="L1" s="308" t="str">
        <f>C1</f>
        <v>Title II-B Math &amp; Science Partnerships</v>
      </c>
      <c r="M1" s="414"/>
      <c r="N1" s="414"/>
      <c r="O1" s="414"/>
      <c r="P1" s="414"/>
      <c r="Q1" s="414"/>
      <c r="R1" s="308" t="s">
        <v>57</v>
      </c>
      <c r="S1" s="414"/>
      <c r="T1" s="414"/>
      <c r="U1" s="414"/>
      <c r="V1" s="414"/>
      <c r="W1" s="414"/>
      <c r="X1" s="414"/>
      <c r="Y1" s="414"/>
      <c r="Z1" s="414"/>
      <c r="AA1" s="308" t="str">
        <f>C1</f>
        <v>Title II-B Math &amp; Science Partnerships</v>
      </c>
      <c r="AB1" s="414"/>
      <c r="AC1" s="414"/>
      <c r="AD1" s="414"/>
      <c r="AE1" s="414"/>
      <c r="AF1" s="414"/>
      <c r="AG1" s="414"/>
      <c r="AH1" s="414"/>
    </row>
    <row r="2" spans="1:34" s="305" customFormat="1" ht="18.75" x14ac:dyDescent="0.3">
      <c r="A2" s="184" t="s">
        <v>1</v>
      </c>
      <c r="B2" s="313"/>
      <c r="C2" s="311">
        <v>84.366</v>
      </c>
      <c r="D2" s="311"/>
      <c r="E2" s="311"/>
      <c r="F2" s="310"/>
      <c r="G2" s="67"/>
      <c r="H2" s="414"/>
      <c r="I2" s="414"/>
      <c r="J2" s="414"/>
      <c r="K2" s="414"/>
      <c r="L2" s="415" t="str">
        <f>"FY"&amp;C4</f>
        <v>FY2017-18</v>
      </c>
      <c r="M2" s="414"/>
      <c r="N2" s="414"/>
      <c r="O2" s="414"/>
      <c r="P2" s="414"/>
      <c r="Q2" s="414"/>
      <c r="R2" s="415" t="str">
        <f>"FY"&amp;C4</f>
        <v>FY2017-18</v>
      </c>
      <c r="S2" s="414"/>
      <c r="T2" s="414"/>
      <c r="U2" s="414"/>
      <c r="V2" s="414"/>
      <c r="W2" s="414"/>
      <c r="X2" s="414"/>
      <c r="Y2" s="414"/>
      <c r="Z2" s="414"/>
      <c r="AA2" s="415" t="str">
        <f>"FY"&amp;C4</f>
        <v>FY2017-18</v>
      </c>
      <c r="AB2" s="414"/>
      <c r="AC2" s="414"/>
      <c r="AD2" s="414"/>
      <c r="AE2" s="414"/>
      <c r="AF2" s="414"/>
      <c r="AG2" s="414"/>
      <c r="AH2" s="414"/>
    </row>
    <row r="3" spans="1:34" s="305" customFormat="1" ht="15.75" x14ac:dyDescent="0.25">
      <c r="A3" s="184" t="s">
        <v>2</v>
      </c>
      <c r="B3" s="313"/>
      <c r="C3" s="311">
        <v>5366</v>
      </c>
      <c r="D3" s="311"/>
      <c r="E3" s="311"/>
      <c r="F3" s="310"/>
      <c r="G3" s="67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</row>
    <row r="4" spans="1:34" s="305" customFormat="1" ht="21" x14ac:dyDescent="0.35">
      <c r="A4" s="184" t="s">
        <v>3</v>
      </c>
      <c r="B4" s="313"/>
      <c r="C4" s="308" t="s">
        <v>797</v>
      </c>
      <c r="D4" s="308"/>
      <c r="E4" s="308"/>
      <c r="F4" s="67"/>
      <c r="G4" s="67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</row>
    <row r="5" spans="1:34" s="305" customFormat="1" ht="15.75" x14ac:dyDescent="0.25">
      <c r="A5" s="184" t="s">
        <v>55</v>
      </c>
      <c r="B5" s="313"/>
      <c r="C5" s="311" t="s">
        <v>58</v>
      </c>
      <c r="D5" s="311"/>
      <c r="E5" s="311"/>
      <c r="F5" s="67"/>
      <c r="G5" s="67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</row>
    <row r="6" spans="1:34" s="305" customFormat="1" ht="15.75" x14ac:dyDescent="0.25">
      <c r="A6" s="184" t="s">
        <v>41</v>
      </c>
      <c r="B6" s="313"/>
      <c r="C6" s="310" t="s">
        <v>771</v>
      </c>
      <c r="D6" s="310"/>
      <c r="E6" s="310"/>
      <c r="F6" s="67"/>
      <c r="G6" s="67"/>
      <c r="H6" s="416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</row>
    <row r="7" spans="1:34" s="305" customFormat="1" ht="15.75" x14ac:dyDescent="0.25">
      <c r="A7" s="184" t="s">
        <v>43</v>
      </c>
      <c r="B7" s="313"/>
      <c r="C7" s="311" t="s">
        <v>80</v>
      </c>
      <c r="D7" s="311"/>
      <c r="E7" s="311"/>
      <c r="F7" s="67"/>
      <c r="G7" s="67"/>
      <c r="H7" s="416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</row>
    <row r="8" spans="1:34" s="305" customFormat="1" ht="15.75" x14ac:dyDescent="0.25">
      <c r="A8" s="184" t="s">
        <v>77</v>
      </c>
      <c r="B8" s="313"/>
      <c r="C8" s="311" t="s">
        <v>599</v>
      </c>
      <c r="D8" s="311"/>
      <c r="E8" s="311"/>
      <c r="F8" s="67"/>
      <c r="G8" s="67"/>
      <c r="H8" s="416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</row>
    <row r="9" spans="1:34" s="305" customFormat="1" ht="21" x14ac:dyDescent="0.35">
      <c r="A9" s="183" t="s">
        <v>830</v>
      </c>
      <c r="B9" s="313"/>
      <c r="C9" s="311"/>
      <c r="D9" s="311"/>
      <c r="E9" s="311"/>
      <c r="F9" s="67"/>
      <c r="G9" s="67"/>
      <c r="H9" s="416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</row>
    <row r="10" spans="1:34" s="305" customFormat="1" ht="21.75" thickBot="1" x14ac:dyDescent="0.4">
      <c r="A10" s="183"/>
      <c r="B10" s="313"/>
      <c r="C10" s="311"/>
      <c r="D10" s="311"/>
      <c r="E10" s="311"/>
      <c r="F10" s="67"/>
      <c r="G10" s="67"/>
      <c r="H10" s="416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</row>
    <row r="11" spans="1:34" ht="60.75" thickBot="1" x14ac:dyDescent="0.3">
      <c r="A11" s="417" t="s">
        <v>983</v>
      </c>
      <c r="B11" s="50" t="s">
        <v>896</v>
      </c>
      <c r="C11" s="50" t="s">
        <v>1008</v>
      </c>
      <c r="D11" s="50" t="s">
        <v>672</v>
      </c>
      <c r="E11" s="50" t="s">
        <v>1005</v>
      </c>
      <c r="F11" s="50" t="s">
        <v>21</v>
      </c>
      <c r="G11" s="418" t="s">
        <v>22</v>
      </c>
      <c r="H11" s="193" t="s">
        <v>394</v>
      </c>
      <c r="I11" s="193" t="s">
        <v>395</v>
      </c>
      <c r="J11" s="193" t="s">
        <v>396</v>
      </c>
      <c r="K11" s="193" t="s">
        <v>397</v>
      </c>
      <c r="L11" s="193" t="s">
        <v>398</v>
      </c>
      <c r="M11" s="193" t="s">
        <v>399</v>
      </c>
      <c r="N11" s="193" t="s">
        <v>400</v>
      </c>
      <c r="O11" s="193" t="s">
        <v>401</v>
      </c>
      <c r="P11" s="193" t="s">
        <v>402</v>
      </c>
      <c r="Q11" s="193" t="s">
        <v>403</v>
      </c>
      <c r="R11" s="193" t="s">
        <v>404</v>
      </c>
      <c r="S11" s="193" t="s">
        <v>405</v>
      </c>
      <c r="T11" s="193" t="s">
        <v>406</v>
      </c>
      <c r="U11" s="193" t="s">
        <v>407</v>
      </c>
      <c r="V11" s="193" t="s">
        <v>408</v>
      </c>
      <c r="W11" s="112" t="s">
        <v>799</v>
      </c>
      <c r="X11" s="110" t="s">
        <v>800</v>
      </c>
      <c r="Y11" s="112" t="s">
        <v>810</v>
      </c>
      <c r="Z11" s="112" t="s">
        <v>801</v>
      </c>
      <c r="AA11" s="112" t="s">
        <v>802</v>
      </c>
      <c r="AB11" s="112" t="s">
        <v>803</v>
      </c>
      <c r="AC11" s="112" t="s">
        <v>804</v>
      </c>
      <c r="AD11" s="112" t="s">
        <v>805</v>
      </c>
      <c r="AE11" s="112" t="s">
        <v>806</v>
      </c>
      <c r="AF11" s="110" t="s">
        <v>807</v>
      </c>
      <c r="AG11" s="112" t="s">
        <v>808</v>
      </c>
      <c r="AH11" s="112" t="s">
        <v>809</v>
      </c>
    </row>
    <row r="12" spans="1:34" s="87" customFormat="1" ht="30.75" thickBot="1" x14ac:dyDescent="0.3">
      <c r="A12" s="419" t="s">
        <v>941</v>
      </c>
      <c r="B12" s="420" t="s">
        <v>942</v>
      </c>
      <c r="C12" s="421">
        <v>0</v>
      </c>
      <c r="D12" s="421">
        <v>349842</v>
      </c>
      <c r="E12" s="421">
        <f>C12+D12</f>
        <v>349842</v>
      </c>
      <c r="F12" s="467">
        <f>SUM(H12:AH12)</f>
        <v>0</v>
      </c>
      <c r="G12" s="421">
        <f t="shared" ref="G12:G14" si="0">E12-F12</f>
        <v>349842</v>
      </c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</row>
    <row r="13" spans="1:34" s="87" customFormat="1" ht="15.75" thickBot="1" x14ac:dyDescent="0.3">
      <c r="A13" s="419">
        <v>1195</v>
      </c>
      <c r="B13" s="420" t="s">
        <v>670</v>
      </c>
      <c r="C13" s="421">
        <v>0</v>
      </c>
      <c r="D13" s="421"/>
      <c r="E13" s="421">
        <f t="shared" ref="E13:E17" si="1">C13+D13</f>
        <v>0</v>
      </c>
      <c r="F13" s="467">
        <f t="shared" ref="F13:F17" si="2">SUM(H13:AH13)</f>
        <v>0</v>
      </c>
      <c r="G13" s="421">
        <f t="shared" si="0"/>
        <v>0</v>
      </c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</row>
    <row r="14" spans="1:34" s="87" customFormat="1" ht="15.75" thickBot="1" x14ac:dyDescent="0.3">
      <c r="A14" s="419">
        <v>1550</v>
      </c>
      <c r="B14" s="420" t="s">
        <v>313</v>
      </c>
      <c r="C14" s="421">
        <v>0</v>
      </c>
      <c r="D14" s="421">
        <v>286481</v>
      </c>
      <c r="E14" s="421">
        <f t="shared" si="1"/>
        <v>286481</v>
      </c>
      <c r="F14" s="467">
        <f t="shared" si="2"/>
        <v>65182</v>
      </c>
      <c r="G14" s="421">
        <f t="shared" si="0"/>
        <v>221299</v>
      </c>
      <c r="H14" s="422"/>
      <c r="I14" s="422"/>
      <c r="J14" s="422"/>
      <c r="K14" s="422">
        <v>19783</v>
      </c>
      <c r="L14" s="422">
        <v>9371</v>
      </c>
      <c r="M14" s="422"/>
      <c r="N14" s="422">
        <v>36028</v>
      </c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</row>
    <row r="15" spans="1:34" s="87" customFormat="1" ht="30.75" thickBot="1" x14ac:dyDescent="0.3">
      <c r="A15" s="419">
        <v>2035</v>
      </c>
      <c r="B15" s="420" t="s">
        <v>906</v>
      </c>
      <c r="C15" s="421">
        <v>0</v>
      </c>
      <c r="D15" s="421">
        <v>325977</v>
      </c>
      <c r="E15" s="421">
        <f t="shared" si="1"/>
        <v>325977</v>
      </c>
      <c r="F15" s="467">
        <f t="shared" si="2"/>
        <v>147514</v>
      </c>
      <c r="G15" s="421">
        <f>E15-F15</f>
        <v>178463</v>
      </c>
      <c r="H15" s="422"/>
      <c r="I15" s="422">
        <v>11332</v>
      </c>
      <c r="J15" s="422"/>
      <c r="K15" s="422">
        <v>22269</v>
      </c>
      <c r="L15" s="422">
        <v>16972</v>
      </c>
      <c r="M15" s="422">
        <v>10651</v>
      </c>
      <c r="N15" s="422">
        <v>35041</v>
      </c>
      <c r="O15" s="422">
        <v>51249</v>
      </c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</row>
    <row r="16" spans="1:34" s="87" customFormat="1" ht="15.75" thickBot="1" x14ac:dyDescent="0.3">
      <c r="A16" s="419">
        <v>9060</v>
      </c>
      <c r="B16" s="420" t="s">
        <v>476</v>
      </c>
      <c r="C16" s="421">
        <v>0</v>
      </c>
      <c r="D16" s="421">
        <v>376871</v>
      </c>
      <c r="E16" s="421">
        <f t="shared" si="1"/>
        <v>376871</v>
      </c>
      <c r="F16" s="467">
        <f t="shared" si="2"/>
        <v>191602</v>
      </c>
      <c r="G16" s="421">
        <f t="shared" ref="G16:G17" si="3">E16-F16</f>
        <v>185269</v>
      </c>
      <c r="H16" s="422"/>
      <c r="I16" s="422"/>
      <c r="J16" s="422"/>
      <c r="K16" s="422">
        <v>70854</v>
      </c>
      <c r="L16" s="422">
        <v>51797</v>
      </c>
      <c r="M16" s="422"/>
      <c r="N16" s="422">
        <v>68951</v>
      </c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</row>
    <row r="17" spans="1:34" s="87" customFormat="1" ht="15.75" thickBot="1" x14ac:dyDescent="0.3">
      <c r="A17" s="419">
        <v>9095</v>
      </c>
      <c r="B17" s="420" t="s">
        <v>671</v>
      </c>
      <c r="C17" s="421">
        <v>0</v>
      </c>
      <c r="D17" s="421">
        <v>4205.0999999999767</v>
      </c>
      <c r="E17" s="421">
        <f t="shared" si="1"/>
        <v>4205.0999999999767</v>
      </c>
      <c r="F17" s="467">
        <f t="shared" si="2"/>
        <v>4205.1000000000004</v>
      </c>
      <c r="G17" s="421">
        <f t="shared" si="3"/>
        <v>-2.3646862246096134E-11</v>
      </c>
      <c r="H17" s="422"/>
      <c r="I17" s="468">
        <v>4205.1000000000004</v>
      </c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</row>
    <row r="18" spans="1:34" s="87" customFormat="1" ht="15.75" thickBot="1" x14ac:dyDescent="0.3">
      <c r="A18" s="419"/>
      <c r="B18" s="420"/>
      <c r="C18" s="421"/>
      <c r="D18" s="421"/>
      <c r="E18" s="538"/>
      <c r="F18" s="423"/>
      <c r="G18" s="421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</row>
    <row r="19" spans="1:34" s="58" customFormat="1" ht="15.75" thickBot="1" x14ac:dyDescent="0.3">
      <c r="A19" s="424" t="s">
        <v>290</v>
      </c>
      <c r="B19" s="90"/>
      <c r="C19" s="425">
        <f>SUM(C12:C17)</f>
        <v>0</v>
      </c>
      <c r="D19" s="425">
        <f>SUM(D12:D17)</f>
        <v>1343376.1</v>
      </c>
      <c r="E19" s="425">
        <f>SUM(E12:E17)</f>
        <v>1343376.1</v>
      </c>
      <c r="F19" s="469">
        <f t="shared" ref="F19:AH19" si="4">SUM(F12:F17)</f>
        <v>408503.1</v>
      </c>
      <c r="G19" s="469">
        <f t="shared" si="4"/>
        <v>934873</v>
      </c>
      <c r="H19" s="425">
        <f t="shared" si="4"/>
        <v>0</v>
      </c>
      <c r="I19" s="469">
        <f t="shared" si="4"/>
        <v>15537.1</v>
      </c>
      <c r="J19" s="425">
        <f t="shared" si="4"/>
        <v>0</v>
      </c>
      <c r="K19" s="425">
        <f t="shared" si="4"/>
        <v>112906</v>
      </c>
      <c r="L19" s="425">
        <f t="shared" si="4"/>
        <v>78140</v>
      </c>
      <c r="M19" s="425">
        <f t="shared" si="4"/>
        <v>10651</v>
      </c>
      <c r="N19" s="425">
        <f t="shared" si="4"/>
        <v>140020</v>
      </c>
      <c r="O19" s="425">
        <f t="shared" si="4"/>
        <v>51249</v>
      </c>
      <c r="P19" s="425">
        <f t="shared" si="4"/>
        <v>0</v>
      </c>
      <c r="Q19" s="425">
        <f t="shared" si="4"/>
        <v>0</v>
      </c>
      <c r="R19" s="425">
        <f t="shared" si="4"/>
        <v>0</v>
      </c>
      <c r="S19" s="425">
        <f t="shared" si="4"/>
        <v>0</v>
      </c>
      <c r="T19" s="425">
        <f t="shared" si="4"/>
        <v>0</v>
      </c>
      <c r="U19" s="425">
        <f t="shared" si="4"/>
        <v>0</v>
      </c>
      <c r="V19" s="425">
        <f t="shared" si="4"/>
        <v>0</v>
      </c>
      <c r="W19" s="425">
        <f t="shared" si="4"/>
        <v>0</v>
      </c>
      <c r="X19" s="425">
        <f t="shared" si="4"/>
        <v>0</v>
      </c>
      <c r="Y19" s="425">
        <f t="shared" si="4"/>
        <v>0</v>
      </c>
      <c r="Z19" s="425">
        <f t="shared" si="4"/>
        <v>0</v>
      </c>
      <c r="AA19" s="425">
        <f t="shared" si="4"/>
        <v>0</v>
      </c>
      <c r="AB19" s="425">
        <f t="shared" si="4"/>
        <v>0</v>
      </c>
      <c r="AC19" s="425">
        <f t="shared" si="4"/>
        <v>0</v>
      </c>
      <c r="AD19" s="425">
        <f t="shared" si="4"/>
        <v>0</v>
      </c>
      <c r="AE19" s="425">
        <f t="shared" si="4"/>
        <v>0</v>
      </c>
      <c r="AF19" s="425">
        <f t="shared" si="4"/>
        <v>0</v>
      </c>
      <c r="AG19" s="425">
        <f t="shared" si="4"/>
        <v>0</v>
      </c>
      <c r="AH19" s="425">
        <f t="shared" si="4"/>
        <v>0</v>
      </c>
    </row>
    <row r="20" spans="1:34" s="62" customFormat="1" x14ac:dyDescent="0.25">
      <c r="A20" s="187"/>
      <c r="C20" s="61"/>
      <c r="D20" s="61"/>
      <c r="E20" s="61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</row>
    <row r="21" spans="1:34" s="62" customFormat="1" x14ac:dyDescent="0.25">
      <c r="A21" s="187"/>
      <c r="C21" s="61"/>
      <c r="D21" s="61"/>
      <c r="E21" s="61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</row>
    <row r="22" spans="1:34" s="62" customFormat="1" x14ac:dyDescent="0.25">
      <c r="A22" s="187"/>
      <c r="C22" s="61"/>
      <c r="D22" s="61"/>
      <c r="E22" s="61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</row>
    <row r="23" spans="1:34" s="62" customFormat="1" x14ac:dyDescent="0.25">
      <c r="A23" s="187"/>
      <c r="C23" s="61"/>
      <c r="D23" s="61"/>
      <c r="E23" s="61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</row>
    <row r="24" spans="1:34" s="62" customFormat="1" x14ac:dyDescent="0.25">
      <c r="A24" s="187"/>
      <c r="C24" s="61"/>
      <c r="D24" s="61"/>
      <c r="E24" s="61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</row>
    <row r="25" spans="1:34" s="62" customFormat="1" x14ac:dyDescent="0.25">
      <c r="A25" s="187"/>
      <c r="C25" s="61"/>
      <c r="D25" s="61"/>
      <c r="E25" s="61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</row>
    <row r="26" spans="1:34" s="62" customFormat="1" x14ac:dyDescent="0.25">
      <c r="A26" s="187"/>
      <c r="C26" s="61"/>
      <c r="D26" s="61"/>
      <c r="E26" s="61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</row>
    <row r="27" spans="1:34" s="62" customFormat="1" x14ac:dyDescent="0.25">
      <c r="A27" s="187"/>
      <c r="C27" s="61"/>
      <c r="D27" s="61"/>
      <c r="E27" s="61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</row>
    <row r="28" spans="1:34" s="62" customFormat="1" x14ac:dyDescent="0.25">
      <c r="A28" s="187"/>
      <c r="C28" s="61"/>
      <c r="D28" s="61"/>
      <c r="E28" s="61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</row>
    <row r="29" spans="1:34" s="62" customFormat="1" x14ac:dyDescent="0.25">
      <c r="A29" s="187"/>
      <c r="C29" s="61"/>
      <c r="D29" s="61"/>
      <c r="E29" s="61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</row>
    <row r="30" spans="1:34" s="62" customFormat="1" x14ac:dyDescent="0.25">
      <c r="A30" s="187"/>
      <c r="C30" s="61"/>
      <c r="D30" s="61"/>
      <c r="E30" s="61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</row>
    <row r="31" spans="1:34" s="62" customFormat="1" x14ac:dyDescent="0.25">
      <c r="A31" s="187"/>
      <c r="C31" s="61"/>
      <c r="D31" s="61"/>
      <c r="E31" s="61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</row>
    <row r="32" spans="1:34" s="62" customFormat="1" x14ac:dyDescent="0.25">
      <c r="A32" s="187"/>
      <c r="C32" s="61"/>
      <c r="D32" s="61"/>
      <c r="E32" s="61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</row>
    <row r="33" spans="1:34" s="62" customFormat="1" x14ac:dyDescent="0.25">
      <c r="A33" s="187"/>
      <c r="C33" s="61"/>
      <c r="D33" s="61"/>
      <c r="E33" s="61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</row>
    <row r="34" spans="1:34" s="62" customFormat="1" x14ac:dyDescent="0.25">
      <c r="A34" s="187"/>
      <c r="C34" s="61"/>
      <c r="D34" s="61"/>
      <c r="E34" s="61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</row>
    <row r="35" spans="1:34" s="62" customFormat="1" x14ac:dyDescent="0.25">
      <c r="A35" s="187"/>
      <c r="C35" s="61"/>
      <c r="D35" s="61"/>
      <c r="E35" s="61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</row>
    <row r="36" spans="1:34" s="62" customFormat="1" x14ac:dyDescent="0.25">
      <c r="A36" s="187"/>
      <c r="C36" s="61"/>
      <c r="D36" s="61"/>
      <c r="E36" s="61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</row>
    <row r="37" spans="1:34" s="62" customFormat="1" x14ac:dyDescent="0.25">
      <c r="A37" s="187"/>
      <c r="C37" s="61"/>
      <c r="D37" s="61"/>
      <c r="E37" s="61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</row>
    <row r="38" spans="1:34" s="62" customFormat="1" x14ac:dyDescent="0.25">
      <c r="A38" s="187"/>
      <c r="C38" s="61"/>
      <c r="D38" s="61"/>
      <c r="E38" s="61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</row>
    <row r="39" spans="1:34" s="62" customFormat="1" x14ac:dyDescent="0.25">
      <c r="A39" s="187"/>
      <c r="C39" s="61"/>
      <c r="D39" s="61"/>
      <c r="E39" s="61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</row>
    <row r="40" spans="1:34" s="62" customFormat="1" x14ac:dyDescent="0.25">
      <c r="A40" s="187"/>
      <c r="C40" s="61"/>
      <c r="D40" s="61"/>
      <c r="E40" s="61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</row>
    <row r="41" spans="1:34" s="62" customFormat="1" x14ac:dyDescent="0.25">
      <c r="A41" s="187"/>
      <c r="C41" s="61"/>
      <c r="D41" s="61"/>
      <c r="E41" s="61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</row>
    <row r="42" spans="1:34" s="62" customFormat="1" x14ac:dyDescent="0.25">
      <c r="A42" s="187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</row>
    <row r="43" spans="1:34" s="62" customFormat="1" x14ac:dyDescent="0.25">
      <c r="A43" s="187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</row>
    <row r="44" spans="1:34" s="62" customFormat="1" x14ac:dyDescent="0.25">
      <c r="A44" s="187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</row>
    <row r="45" spans="1:34" s="62" customFormat="1" x14ac:dyDescent="0.25">
      <c r="A45" s="187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</row>
    <row r="46" spans="1:34" s="62" customFormat="1" x14ac:dyDescent="0.25">
      <c r="A46" s="187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</row>
    <row r="47" spans="1:34" s="62" customFormat="1" x14ac:dyDescent="0.25">
      <c r="A47" s="187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</row>
    <row r="48" spans="1:34" s="62" customFormat="1" x14ac:dyDescent="0.25">
      <c r="A48" s="187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</row>
    <row r="49" spans="1:34" s="62" customFormat="1" x14ac:dyDescent="0.25">
      <c r="A49" s="187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</row>
    <row r="50" spans="1:34" s="62" customFormat="1" x14ac:dyDescent="0.25">
      <c r="A50" s="187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</row>
    <row r="51" spans="1:34" s="62" customFormat="1" x14ac:dyDescent="0.25">
      <c r="A51" s="187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</row>
    <row r="52" spans="1:34" x14ac:dyDescent="0.25"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</row>
    <row r="53" spans="1:34" x14ac:dyDescent="0.25">
      <c r="H53" s="428"/>
      <c r="I53" s="428"/>
      <c r="J53" s="428"/>
      <c r="K53" s="428"/>
      <c r="L53" s="428"/>
      <c r="M53" s="428"/>
      <c r="N53" s="428"/>
      <c r="O53" s="428"/>
      <c r="P53" s="428"/>
      <c r="Q53" s="428"/>
      <c r="R53" s="428"/>
      <c r="S53" s="428"/>
      <c r="T53" s="428"/>
      <c r="U53" s="428"/>
      <c r="V53" s="428"/>
    </row>
    <row r="54" spans="1:34" x14ac:dyDescent="0.25"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</row>
    <row r="55" spans="1:34" x14ac:dyDescent="0.25"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28"/>
      <c r="U55" s="428"/>
      <c r="V55" s="428"/>
    </row>
    <row r="56" spans="1:34" x14ac:dyDescent="0.25">
      <c r="H56" s="428"/>
      <c r="I56" s="428"/>
      <c r="J56" s="428"/>
      <c r="K56" s="428"/>
      <c r="L56" s="428"/>
      <c r="M56" s="428"/>
      <c r="N56" s="428"/>
      <c r="O56" s="428"/>
      <c r="P56" s="428"/>
      <c r="Q56" s="428"/>
      <c r="R56" s="428"/>
      <c r="S56" s="428"/>
      <c r="T56" s="428"/>
      <c r="U56" s="428"/>
      <c r="V56" s="428"/>
    </row>
    <row r="57" spans="1:34" x14ac:dyDescent="0.25"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</row>
    <row r="58" spans="1:34" x14ac:dyDescent="0.25"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</row>
    <row r="59" spans="1:34" x14ac:dyDescent="0.25"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rgb="FFCCFFCC"/>
  </sheetPr>
  <dimension ref="A1:AF13"/>
  <sheetViews>
    <sheetView workbookViewId="0">
      <pane xSplit="5" ySplit="10" topLeftCell="F11" activePane="bottomRight" state="frozen"/>
      <selection activeCell="B15" sqref="B15"/>
      <selection pane="topRight" activeCell="B15" sqref="B15"/>
      <selection pane="bottomLeft" activeCell="B15" sqref="B15"/>
      <selection pane="bottomRight" activeCell="M12" sqref="M12"/>
    </sheetView>
  </sheetViews>
  <sheetFormatPr defaultColWidth="8.85546875" defaultRowHeight="15" x14ac:dyDescent="0.25"/>
  <cols>
    <col min="1" max="1" width="13.28515625" style="304" customWidth="1"/>
    <col min="2" max="2" width="31.85546875" style="304" customWidth="1"/>
    <col min="3" max="5" width="14.7109375" style="304" customWidth="1"/>
    <col min="6" max="32" width="12.7109375" style="304" customWidth="1"/>
    <col min="33" max="16384" width="8.85546875" style="304"/>
  </cols>
  <sheetData>
    <row r="1" spans="1:32" ht="21" x14ac:dyDescent="0.35">
      <c r="A1" s="307" t="s">
        <v>0</v>
      </c>
      <c r="B1" s="313"/>
      <c r="C1" s="308" t="s">
        <v>833</v>
      </c>
      <c r="D1" s="307"/>
      <c r="E1" s="309"/>
      <c r="F1" s="308" t="str">
        <f>C1</f>
        <v xml:space="preserve">Javits Gifted and Talented - Right 4 Rural </v>
      </c>
      <c r="G1" s="308"/>
      <c r="H1" s="308"/>
      <c r="I1" s="307"/>
      <c r="J1" s="307"/>
      <c r="K1" s="309"/>
      <c r="L1" s="309"/>
      <c r="M1" s="314"/>
      <c r="N1" s="314"/>
      <c r="O1" s="308" t="str">
        <f>C1</f>
        <v xml:space="preserve">Javits Gifted and Talented - Right 4 Rural </v>
      </c>
      <c r="P1" s="308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</row>
    <row r="2" spans="1:32" ht="15.75" x14ac:dyDescent="0.25">
      <c r="A2" s="310" t="s">
        <v>1</v>
      </c>
      <c r="B2" s="313"/>
      <c r="C2" s="311" t="s">
        <v>542</v>
      </c>
      <c r="D2" s="310"/>
      <c r="E2" s="67"/>
      <c r="F2" s="310" t="str">
        <f>"FY"&amp;C4</f>
        <v>FY2016-17</v>
      </c>
      <c r="G2" s="310"/>
      <c r="H2" s="310"/>
      <c r="I2" s="311"/>
      <c r="J2" s="311"/>
      <c r="K2" s="67"/>
      <c r="L2" s="67"/>
      <c r="M2" s="67"/>
      <c r="N2" s="67"/>
      <c r="O2" s="310" t="str">
        <f>"FY"&amp;C4</f>
        <v>FY2016-17</v>
      </c>
      <c r="P2" s="310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</row>
    <row r="3" spans="1:32" ht="15.75" x14ac:dyDescent="0.25">
      <c r="A3" s="310" t="s">
        <v>2</v>
      </c>
      <c r="B3" s="313"/>
      <c r="C3" s="311">
        <v>5206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15.75" x14ac:dyDescent="0.25">
      <c r="A4" s="310" t="s">
        <v>3</v>
      </c>
      <c r="B4" s="313"/>
      <c r="C4" s="311" t="s">
        <v>292</v>
      </c>
      <c r="D4" s="310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2" ht="15.75" x14ac:dyDescent="0.25">
      <c r="A5" s="310" t="s">
        <v>55</v>
      </c>
      <c r="B5" s="313"/>
      <c r="C5" s="311" t="s">
        <v>56</v>
      </c>
      <c r="D5" s="310"/>
      <c r="E5" s="67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</row>
    <row r="6" spans="1:32" ht="15.75" x14ac:dyDescent="0.25">
      <c r="A6" s="310" t="s">
        <v>41</v>
      </c>
      <c r="B6" s="313"/>
      <c r="C6" s="310" t="s">
        <v>771</v>
      </c>
      <c r="D6" s="310"/>
      <c r="E6" s="39"/>
      <c r="F6" s="39"/>
      <c r="G6" s="39"/>
      <c r="H6" s="39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</row>
    <row r="7" spans="1:32" ht="15.75" x14ac:dyDescent="0.25">
      <c r="A7" s="310" t="s">
        <v>43</v>
      </c>
      <c r="B7" s="313"/>
      <c r="C7" s="310" t="s">
        <v>46</v>
      </c>
      <c r="D7" s="310"/>
      <c r="E7" s="39"/>
      <c r="F7" s="39"/>
      <c r="G7" s="39"/>
      <c r="H7" s="39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</row>
    <row r="8" spans="1:32" ht="15.75" x14ac:dyDescent="0.25">
      <c r="A8" s="310" t="s">
        <v>78</v>
      </c>
      <c r="B8" s="313"/>
      <c r="C8" s="310" t="s">
        <v>606</v>
      </c>
      <c r="D8" s="310"/>
      <c r="E8" s="39"/>
      <c r="F8" s="39"/>
      <c r="G8" s="39"/>
      <c r="H8" s="39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</row>
    <row r="9" spans="1:32" ht="21.75" thickBot="1" x14ac:dyDescent="0.4">
      <c r="A9" s="307" t="s">
        <v>972</v>
      </c>
      <c r="B9" s="313"/>
      <c r="C9" s="67"/>
      <c r="D9" s="67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</row>
    <row r="10" spans="1:32" ht="30.75" thickBot="1" x14ac:dyDescent="0.3">
      <c r="A10" s="49" t="s">
        <v>983</v>
      </c>
      <c r="B10" s="50" t="s">
        <v>896</v>
      </c>
      <c r="C10" s="50" t="s">
        <v>20</v>
      </c>
      <c r="D10" s="51" t="s">
        <v>21</v>
      </c>
      <c r="E10" s="43" t="s">
        <v>22</v>
      </c>
      <c r="F10" s="321" t="s">
        <v>394</v>
      </c>
      <c r="G10" s="316" t="s">
        <v>395</v>
      </c>
      <c r="H10" s="321" t="s">
        <v>396</v>
      </c>
      <c r="I10" s="316" t="s">
        <v>397</v>
      </c>
      <c r="J10" s="321" t="s">
        <v>398</v>
      </c>
      <c r="K10" s="316" t="s">
        <v>399</v>
      </c>
      <c r="L10" s="316" t="s">
        <v>400</v>
      </c>
      <c r="M10" s="316" t="s">
        <v>401</v>
      </c>
      <c r="N10" s="316" t="s">
        <v>402</v>
      </c>
      <c r="O10" s="316" t="s">
        <v>403</v>
      </c>
      <c r="P10" s="316" t="s">
        <v>404</v>
      </c>
      <c r="Q10" s="316" t="s">
        <v>405</v>
      </c>
      <c r="R10" s="321" t="s">
        <v>406</v>
      </c>
      <c r="S10" s="321" t="s">
        <v>407</v>
      </c>
      <c r="T10" s="321" t="s">
        <v>408</v>
      </c>
      <c r="U10" s="321" t="s">
        <v>799</v>
      </c>
      <c r="V10" s="321" t="s">
        <v>800</v>
      </c>
      <c r="W10" s="321" t="s">
        <v>810</v>
      </c>
      <c r="X10" s="321" t="s">
        <v>801</v>
      </c>
      <c r="Y10" s="321" t="s">
        <v>802</v>
      </c>
      <c r="Z10" s="321" t="s">
        <v>803</v>
      </c>
      <c r="AA10" s="321" t="s">
        <v>804</v>
      </c>
      <c r="AB10" s="321" t="s">
        <v>805</v>
      </c>
      <c r="AC10" s="321" t="s">
        <v>806</v>
      </c>
      <c r="AD10" s="321" t="s">
        <v>807</v>
      </c>
      <c r="AE10" s="321" t="s">
        <v>808</v>
      </c>
      <c r="AF10" s="321" t="s">
        <v>809</v>
      </c>
    </row>
    <row r="11" spans="1:32" ht="15.75" thickBot="1" x14ac:dyDescent="0.3">
      <c r="A11" s="481" t="s">
        <v>531</v>
      </c>
      <c r="B11" s="482" t="s">
        <v>541</v>
      </c>
      <c r="C11" s="483">
        <v>70000</v>
      </c>
      <c r="D11" s="483">
        <f>SUM(F11:AJ11)</f>
        <v>20671.25</v>
      </c>
      <c r="E11" s="486">
        <f>C11-D11</f>
        <v>49328.75</v>
      </c>
      <c r="F11" s="484"/>
      <c r="G11" s="484"/>
      <c r="H11" s="484">
        <v>2592</v>
      </c>
      <c r="I11" s="484">
        <v>9848.25</v>
      </c>
      <c r="J11" s="484">
        <v>2844</v>
      </c>
      <c r="K11" s="484">
        <v>2632</v>
      </c>
      <c r="L11" s="484"/>
      <c r="M11" s="484">
        <f>659+2096</f>
        <v>2755</v>
      </c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</row>
    <row r="12" spans="1:32" ht="15.75" thickBot="1" x14ac:dyDescent="0.3">
      <c r="A12" s="396"/>
      <c r="B12" s="409"/>
      <c r="C12" s="485"/>
      <c r="D12" s="485"/>
      <c r="E12" s="485"/>
      <c r="F12" s="484"/>
      <c r="G12" s="484"/>
      <c r="H12" s="484"/>
      <c r="I12" s="484"/>
      <c r="J12" s="484"/>
      <c r="K12" s="484"/>
      <c r="L12" s="484"/>
      <c r="M12" s="484"/>
      <c r="N12" s="484"/>
      <c r="O12" s="484" t="s">
        <v>87</v>
      </c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  <c r="AA12" s="484"/>
      <c r="AB12" s="484"/>
      <c r="AC12" s="484"/>
      <c r="AD12" s="484"/>
      <c r="AE12" s="484"/>
      <c r="AF12" s="484"/>
    </row>
    <row r="13" spans="1:32" s="58" customFormat="1" ht="15.75" thickBot="1" x14ac:dyDescent="0.3">
      <c r="A13" s="399" t="s">
        <v>290</v>
      </c>
      <c r="B13" s="251"/>
      <c r="C13" s="400">
        <f t="shared" ref="C13:AF13" si="0">SUM(C11:C12)</f>
        <v>70000</v>
      </c>
      <c r="D13" s="400">
        <f t="shared" si="0"/>
        <v>20671.25</v>
      </c>
      <c r="E13" s="400">
        <f t="shared" si="0"/>
        <v>49328.75</v>
      </c>
      <c r="F13" s="400">
        <f t="shared" si="0"/>
        <v>0</v>
      </c>
      <c r="G13" s="400">
        <f t="shared" si="0"/>
        <v>0</v>
      </c>
      <c r="H13" s="400">
        <f t="shared" si="0"/>
        <v>2592</v>
      </c>
      <c r="I13" s="400">
        <f t="shared" si="0"/>
        <v>9848.25</v>
      </c>
      <c r="J13" s="400">
        <f t="shared" si="0"/>
        <v>2844</v>
      </c>
      <c r="K13" s="400">
        <f t="shared" si="0"/>
        <v>2632</v>
      </c>
      <c r="L13" s="400">
        <f t="shared" si="0"/>
        <v>0</v>
      </c>
      <c r="M13" s="400">
        <f t="shared" si="0"/>
        <v>2755</v>
      </c>
      <c r="N13" s="400">
        <f t="shared" si="0"/>
        <v>0</v>
      </c>
      <c r="O13" s="400">
        <f t="shared" si="0"/>
        <v>0</v>
      </c>
      <c r="P13" s="400">
        <f t="shared" si="0"/>
        <v>0</v>
      </c>
      <c r="Q13" s="400">
        <f t="shared" si="0"/>
        <v>0</v>
      </c>
      <c r="R13" s="400">
        <f t="shared" si="0"/>
        <v>0</v>
      </c>
      <c r="S13" s="400">
        <f t="shared" si="0"/>
        <v>0</v>
      </c>
      <c r="T13" s="400">
        <f t="shared" si="0"/>
        <v>0</v>
      </c>
      <c r="U13" s="400">
        <f t="shared" si="0"/>
        <v>0</v>
      </c>
      <c r="V13" s="400">
        <f t="shared" si="0"/>
        <v>0</v>
      </c>
      <c r="W13" s="400">
        <f t="shared" si="0"/>
        <v>0</v>
      </c>
      <c r="X13" s="400">
        <f t="shared" si="0"/>
        <v>0</v>
      </c>
      <c r="Y13" s="400">
        <f t="shared" si="0"/>
        <v>0</v>
      </c>
      <c r="Z13" s="400">
        <f t="shared" si="0"/>
        <v>0</v>
      </c>
      <c r="AA13" s="400">
        <f t="shared" si="0"/>
        <v>0</v>
      </c>
      <c r="AB13" s="400">
        <f t="shared" si="0"/>
        <v>0</v>
      </c>
      <c r="AC13" s="400">
        <f t="shared" si="0"/>
        <v>0</v>
      </c>
      <c r="AD13" s="400">
        <f t="shared" si="0"/>
        <v>0</v>
      </c>
      <c r="AE13" s="400">
        <f t="shared" si="0"/>
        <v>0</v>
      </c>
      <c r="AF13" s="400">
        <f t="shared" si="0"/>
        <v>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rgb="FFCCFFCC"/>
  </sheetPr>
  <dimension ref="A1:AF20"/>
  <sheetViews>
    <sheetView workbookViewId="0">
      <pane xSplit="5" ySplit="10" topLeftCell="H11" activePane="bottomRight" state="frozen"/>
      <selection activeCell="F11" sqref="F11"/>
      <selection pane="topRight" activeCell="F11" sqref="F11"/>
      <selection pane="bottomLeft" activeCell="F11" sqref="F11"/>
      <selection pane="bottomRight" activeCell="M16" sqref="M16"/>
    </sheetView>
  </sheetViews>
  <sheetFormatPr defaultColWidth="9.140625" defaultRowHeight="15" x14ac:dyDescent="0.25"/>
  <cols>
    <col min="1" max="1" width="9.140625" style="304"/>
    <col min="2" max="2" width="36.7109375" style="304" customWidth="1"/>
    <col min="3" max="3" width="20.85546875" style="304" customWidth="1"/>
    <col min="4" max="4" width="18.85546875" style="304" customWidth="1"/>
    <col min="5" max="5" width="21.7109375" style="304" customWidth="1"/>
    <col min="6" max="20" width="15.7109375" style="304" customWidth="1"/>
    <col min="21" max="21" width="12.5703125" style="304" bestFit="1" customWidth="1"/>
    <col min="22" max="22" width="15" style="304" bestFit="1" customWidth="1"/>
    <col min="23" max="23" width="14.7109375" style="304" bestFit="1" customWidth="1"/>
    <col min="24" max="24" width="12.140625" style="304" bestFit="1" customWidth="1"/>
    <col min="25" max="25" width="13.42578125" style="304" bestFit="1" customWidth="1"/>
    <col min="26" max="26" width="11" style="304" bestFit="1" customWidth="1"/>
    <col min="27" max="27" width="9.7109375" style="304" bestFit="1" customWidth="1"/>
    <col min="28" max="28" width="9.28515625" style="304" bestFit="1" customWidth="1"/>
    <col min="29" max="29" width="9.5703125" style="304" bestFit="1" customWidth="1"/>
    <col min="30" max="30" width="8.85546875" style="304" bestFit="1" customWidth="1"/>
    <col min="31" max="31" width="11.5703125" style="304" bestFit="1" customWidth="1"/>
    <col min="32" max="32" width="15.42578125" style="304" bestFit="1" customWidth="1"/>
    <col min="33" max="16384" width="9.140625" style="304"/>
  </cols>
  <sheetData>
    <row r="1" spans="1:32" ht="21" x14ac:dyDescent="0.35">
      <c r="A1" s="307" t="s">
        <v>0</v>
      </c>
      <c r="B1" s="313"/>
      <c r="C1" s="308" t="s">
        <v>1049</v>
      </c>
      <c r="D1" s="307"/>
      <c r="E1" s="309"/>
      <c r="F1" s="314"/>
      <c r="G1" s="314"/>
      <c r="H1" s="308" t="str">
        <f>C1</f>
        <v>Title I-C Migrant</v>
      </c>
      <c r="I1" s="308"/>
      <c r="J1" s="307"/>
      <c r="K1" s="307"/>
      <c r="L1" s="309"/>
      <c r="M1" s="309"/>
      <c r="N1" s="314"/>
      <c r="O1" s="308" t="str">
        <f>C1</f>
        <v>Title I-C Migrant</v>
      </c>
      <c r="P1" s="308"/>
      <c r="Q1" s="308"/>
      <c r="R1" s="307"/>
      <c r="S1" s="307"/>
      <c r="T1" s="309"/>
      <c r="U1" s="309"/>
      <c r="V1" s="308" t="str">
        <f>C1</f>
        <v>Title I-C Migrant</v>
      </c>
      <c r="W1" s="309"/>
      <c r="X1" s="309"/>
      <c r="Y1" s="309"/>
      <c r="Z1" s="309"/>
      <c r="AA1" s="309"/>
      <c r="AB1" s="309"/>
      <c r="AC1" s="308" t="str">
        <f>C1</f>
        <v>Title I-C Migrant</v>
      </c>
      <c r="AD1" s="309"/>
      <c r="AE1" s="309"/>
      <c r="AF1" s="309"/>
    </row>
    <row r="2" spans="1:32" ht="21" x14ac:dyDescent="0.35">
      <c r="A2" s="310" t="s">
        <v>1</v>
      </c>
      <c r="B2" s="313"/>
      <c r="C2" s="320">
        <v>84.010999999999996</v>
      </c>
      <c r="D2" s="310"/>
      <c r="E2" s="67"/>
      <c r="F2" s="314"/>
      <c r="G2" s="314"/>
      <c r="H2" s="310" t="str">
        <f>"FY"&amp;C4</f>
        <v>FY2017-18</v>
      </c>
      <c r="I2" s="308"/>
      <c r="J2" s="308" t="s">
        <v>87</v>
      </c>
      <c r="K2" s="311"/>
      <c r="L2" s="67"/>
      <c r="M2" s="67"/>
      <c r="N2" s="67"/>
      <c r="O2" s="310" t="str">
        <f>"FY"&amp;C4</f>
        <v>FY2017-18</v>
      </c>
      <c r="P2" s="310"/>
      <c r="Q2" s="308"/>
      <c r="R2" s="308" t="s">
        <v>87</v>
      </c>
      <c r="S2" s="311"/>
      <c r="T2" s="67"/>
      <c r="U2" s="309"/>
      <c r="V2" s="310" t="str">
        <f>"FY"&amp;C4</f>
        <v>FY2017-18</v>
      </c>
      <c r="W2" s="309"/>
      <c r="X2" s="309"/>
      <c r="Y2" s="309"/>
      <c r="Z2" s="309"/>
      <c r="AA2" s="309"/>
      <c r="AB2" s="309"/>
      <c r="AC2" s="310" t="str">
        <f>"FY"&amp;C4</f>
        <v>FY2017-18</v>
      </c>
      <c r="AD2" s="309"/>
      <c r="AE2" s="309"/>
      <c r="AF2" s="309"/>
    </row>
    <row r="3" spans="1:32" ht="21" x14ac:dyDescent="0.35">
      <c r="A3" s="310" t="s">
        <v>2</v>
      </c>
      <c r="B3" s="313"/>
      <c r="C3" s="311">
        <v>4011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</row>
    <row r="4" spans="1:32" ht="21" x14ac:dyDescent="0.35">
      <c r="A4" s="310" t="s">
        <v>3</v>
      </c>
      <c r="B4" s="313"/>
      <c r="C4" s="308" t="str">
        <f>'[1]ESSA Title I-A Formula'!$C$4</f>
        <v>2017-18</v>
      </c>
      <c r="D4" s="67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</row>
    <row r="5" spans="1:32" ht="21" x14ac:dyDescent="0.35">
      <c r="A5" s="310" t="s">
        <v>1048</v>
      </c>
      <c r="B5" s="313"/>
      <c r="C5" s="553" t="s">
        <v>771</v>
      </c>
      <c r="D5" s="310"/>
      <c r="E5" s="39"/>
      <c r="F5" s="39"/>
      <c r="G5" s="39"/>
      <c r="H5" s="39"/>
      <c r="I5" s="39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</row>
    <row r="6" spans="1:32" ht="21" x14ac:dyDescent="0.35">
      <c r="A6" s="310" t="s">
        <v>43</v>
      </c>
      <c r="B6" s="313"/>
      <c r="C6" s="310" t="s">
        <v>46</v>
      </c>
      <c r="D6" s="310"/>
      <c r="E6" s="39"/>
      <c r="F6" s="39"/>
      <c r="G6" s="39"/>
      <c r="H6" s="39"/>
      <c r="I6" s="39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</row>
    <row r="7" spans="1:32" ht="21" x14ac:dyDescent="0.35">
      <c r="A7" s="310" t="s">
        <v>78</v>
      </c>
      <c r="B7" s="313"/>
      <c r="C7" s="310" t="s">
        <v>1047</v>
      </c>
      <c r="D7" s="67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</row>
    <row r="8" spans="1:32" ht="21" x14ac:dyDescent="0.35">
      <c r="A8" s="310" t="s">
        <v>1046</v>
      </c>
      <c r="B8" s="313"/>
      <c r="C8" s="310" t="s">
        <v>1045</v>
      </c>
      <c r="D8" s="67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</row>
    <row r="9" spans="1:32" ht="21.75" thickBot="1" x14ac:dyDescent="0.4">
      <c r="A9" s="310" t="s">
        <v>1044</v>
      </c>
      <c r="B9" s="313"/>
      <c r="C9" s="310" t="s">
        <v>1043</v>
      </c>
      <c r="D9" s="67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</row>
    <row r="10" spans="1:32" s="546" customFormat="1" ht="32.25" customHeight="1" thickBot="1" x14ac:dyDescent="0.3">
      <c r="A10" s="552" t="s">
        <v>4</v>
      </c>
      <c r="B10" s="550" t="s">
        <v>1042</v>
      </c>
      <c r="C10" s="551" t="s">
        <v>91</v>
      </c>
      <c r="D10" s="550" t="s">
        <v>1041</v>
      </c>
      <c r="E10" s="549" t="s">
        <v>1040</v>
      </c>
      <c r="F10" s="193" t="s">
        <v>1039</v>
      </c>
      <c r="G10" s="193" t="s">
        <v>1038</v>
      </c>
      <c r="H10" s="193" t="s">
        <v>1037</v>
      </c>
      <c r="I10" s="193" t="s">
        <v>1036</v>
      </c>
      <c r="J10" s="193" t="s">
        <v>1035</v>
      </c>
      <c r="K10" s="193" t="s">
        <v>1034</v>
      </c>
      <c r="L10" s="193" t="s">
        <v>1033</v>
      </c>
      <c r="M10" s="193" t="s">
        <v>1032</v>
      </c>
      <c r="N10" s="193" t="s">
        <v>1031</v>
      </c>
      <c r="O10" s="548" t="s">
        <v>1030</v>
      </c>
      <c r="P10" s="193" t="s">
        <v>1029</v>
      </c>
      <c r="Q10" s="193" t="s">
        <v>1028</v>
      </c>
      <c r="R10" s="193" t="s">
        <v>1027</v>
      </c>
      <c r="S10" s="193" t="s">
        <v>1026</v>
      </c>
      <c r="T10" s="193" t="s">
        <v>1025</v>
      </c>
      <c r="U10" s="193" t="s">
        <v>1024</v>
      </c>
      <c r="V10" s="193" t="s">
        <v>1023</v>
      </c>
      <c r="W10" s="193" t="s">
        <v>1022</v>
      </c>
      <c r="X10" s="193" t="s">
        <v>1021</v>
      </c>
      <c r="Y10" s="193" t="s">
        <v>1020</v>
      </c>
      <c r="Z10" s="193" t="s">
        <v>1019</v>
      </c>
      <c r="AA10" s="193" t="s">
        <v>1018</v>
      </c>
      <c r="AB10" s="193" t="s">
        <v>1017</v>
      </c>
      <c r="AC10" s="193" t="s">
        <v>1016</v>
      </c>
      <c r="AD10" s="193" t="s">
        <v>1015</v>
      </c>
      <c r="AE10" s="193" t="s">
        <v>1014</v>
      </c>
      <c r="AF10" s="193" t="s">
        <v>1013</v>
      </c>
    </row>
    <row r="11" spans="1:32" s="546" customFormat="1" ht="18" customHeight="1" thickBot="1" x14ac:dyDescent="0.3">
      <c r="A11" s="554" t="s">
        <v>7</v>
      </c>
      <c r="B11" s="555" t="s">
        <v>529</v>
      </c>
      <c r="C11" s="556">
        <v>1447675</v>
      </c>
      <c r="D11" s="556">
        <f>SUM(F11:AF11)</f>
        <v>554688</v>
      </c>
      <c r="E11" s="557">
        <f>C11-D11</f>
        <v>892987</v>
      </c>
      <c r="F11" s="547"/>
      <c r="G11" s="547"/>
      <c r="H11" s="547"/>
      <c r="I11" s="543">
        <v>53289</v>
      </c>
      <c r="J11" s="543"/>
      <c r="K11" s="543"/>
      <c r="L11" s="543">
        <v>384998</v>
      </c>
      <c r="M11" s="543">
        <v>116401</v>
      </c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</row>
    <row r="12" spans="1:32" s="544" customFormat="1" ht="18" customHeight="1" thickBot="1" x14ac:dyDescent="0.35">
      <c r="A12" s="554" t="s">
        <v>504</v>
      </c>
      <c r="B12" s="555" t="s">
        <v>1012</v>
      </c>
      <c r="C12" s="556">
        <v>619796</v>
      </c>
      <c r="D12" s="556">
        <f>SUM(F12:AF12)</f>
        <v>147336</v>
      </c>
      <c r="E12" s="557">
        <f t="shared" ref="E12:E15" si="0">C12-D12</f>
        <v>472460</v>
      </c>
      <c r="F12" s="543"/>
      <c r="G12" s="543"/>
      <c r="H12" s="543"/>
      <c r="I12" s="543"/>
      <c r="J12" s="543">
        <v>33691</v>
      </c>
      <c r="K12" s="543">
        <v>34724</v>
      </c>
      <c r="L12" s="543">
        <v>34259</v>
      </c>
      <c r="M12" s="543">
        <v>44662</v>
      </c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</row>
    <row r="13" spans="1:32" s="544" customFormat="1" ht="18" customHeight="1" thickBot="1" x14ac:dyDescent="0.35">
      <c r="A13" s="554" t="s">
        <v>1011</v>
      </c>
      <c r="B13" s="555" t="s">
        <v>1010</v>
      </c>
      <c r="C13" s="556">
        <v>634538</v>
      </c>
      <c r="D13" s="556">
        <f>SUM(F13:AF13)</f>
        <v>282017</v>
      </c>
      <c r="E13" s="557">
        <f t="shared" si="0"/>
        <v>352521</v>
      </c>
      <c r="F13" s="543"/>
      <c r="G13" s="543"/>
      <c r="H13" s="543"/>
      <c r="I13" s="543"/>
      <c r="J13" s="543"/>
      <c r="K13" s="543">
        <v>197076</v>
      </c>
      <c r="L13" s="543"/>
      <c r="M13" s="543">
        <v>84941</v>
      </c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</row>
    <row r="14" spans="1:32" s="544" customFormat="1" ht="18" customHeight="1" thickBot="1" x14ac:dyDescent="0.35">
      <c r="A14" s="558" t="s">
        <v>102</v>
      </c>
      <c r="B14" s="559" t="s">
        <v>103</v>
      </c>
      <c r="C14" s="556">
        <v>2092786</v>
      </c>
      <c r="D14" s="556">
        <f>SUM(F14:AF14)</f>
        <v>937000</v>
      </c>
      <c r="E14" s="557">
        <f t="shared" si="0"/>
        <v>1155786</v>
      </c>
      <c r="F14" s="543"/>
      <c r="G14" s="543"/>
      <c r="H14" s="543">
        <v>161000</v>
      </c>
      <c r="I14" s="543">
        <v>147000</v>
      </c>
      <c r="J14" s="543">
        <v>185000</v>
      </c>
      <c r="K14" s="543">
        <v>171500</v>
      </c>
      <c r="L14" s="543">
        <v>127500</v>
      </c>
      <c r="M14" s="543">
        <v>145000</v>
      </c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</row>
    <row r="15" spans="1:32" s="544" customFormat="1" ht="18" customHeight="1" thickBot="1" x14ac:dyDescent="0.35">
      <c r="A15" s="558" t="s">
        <v>920</v>
      </c>
      <c r="B15" s="560" t="s">
        <v>1009</v>
      </c>
      <c r="C15" s="556">
        <v>900000</v>
      </c>
      <c r="D15" s="556">
        <f>SUM(F15:AF15)</f>
        <v>220773</v>
      </c>
      <c r="E15" s="557">
        <f t="shared" si="0"/>
        <v>679227</v>
      </c>
      <c r="F15" s="543"/>
      <c r="G15" s="543"/>
      <c r="H15" s="545"/>
      <c r="I15" s="545"/>
      <c r="J15" s="543">
        <f>43716+46068</f>
        <v>89784</v>
      </c>
      <c r="K15" s="543"/>
      <c r="L15" s="543">
        <v>43165</v>
      </c>
      <c r="M15" s="543">
        <f>44109+43715</f>
        <v>87824</v>
      </c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</row>
    <row r="16" spans="1:32" ht="18" customHeight="1" thickBot="1" x14ac:dyDescent="0.3">
      <c r="A16" s="561"/>
      <c r="B16" s="562"/>
      <c r="C16" s="563"/>
      <c r="D16" s="563"/>
      <c r="E16" s="564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</row>
    <row r="17" spans="1:32" s="542" customFormat="1" ht="18" customHeight="1" x14ac:dyDescent="0.25">
      <c r="A17" s="565" t="s">
        <v>290</v>
      </c>
      <c r="B17" s="566"/>
      <c r="C17" s="567">
        <f t="shared" ref="C17:AF17" si="1">SUM(C11:C15)</f>
        <v>5694795</v>
      </c>
      <c r="D17" s="567">
        <f t="shared" si="1"/>
        <v>2141814</v>
      </c>
      <c r="E17" s="567">
        <f t="shared" si="1"/>
        <v>3552981</v>
      </c>
      <c r="F17" s="567">
        <f t="shared" si="1"/>
        <v>0</v>
      </c>
      <c r="G17" s="567">
        <f t="shared" si="1"/>
        <v>0</v>
      </c>
      <c r="H17" s="567">
        <f t="shared" si="1"/>
        <v>161000</v>
      </c>
      <c r="I17" s="567">
        <f t="shared" si="1"/>
        <v>200289</v>
      </c>
      <c r="J17" s="567">
        <f t="shared" si="1"/>
        <v>308475</v>
      </c>
      <c r="K17" s="567">
        <f t="shared" si="1"/>
        <v>403300</v>
      </c>
      <c r="L17" s="567">
        <f t="shared" si="1"/>
        <v>589922</v>
      </c>
      <c r="M17" s="567">
        <f t="shared" si="1"/>
        <v>478828</v>
      </c>
      <c r="N17" s="567">
        <f t="shared" si="1"/>
        <v>0</v>
      </c>
      <c r="O17" s="567">
        <f t="shared" si="1"/>
        <v>0</v>
      </c>
      <c r="P17" s="567">
        <f t="shared" si="1"/>
        <v>0</v>
      </c>
      <c r="Q17" s="567">
        <f t="shared" si="1"/>
        <v>0</v>
      </c>
      <c r="R17" s="567">
        <f t="shared" si="1"/>
        <v>0</v>
      </c>
      <c r="S17" s="567">
        <f t="shared" si="1"/>
        <v>0</v>
      </c>
      <c r="T17" s="567">
        <f t="shared" si="1"/>
        <v>0</v>
      </c>
      <c r="U17" s="567">
        <f t="shared" si="1"/>
        <v>0</v>
      </c>
      <c r="V17" s="567">
        <f t="shared" si="1"/>
        <v>0</v>
      </c>
      <c r="W17" s="567">
        <f t="shared" si="1"/>
        <v>0</v>
      </c>
      <c r="X17" s="567">
        <f t="shared" si="1"/>
        <v>0</v>
      </c>
      <c r="Y17" s="567">
        <f t="shared" si="1"/>
        <v>0</v>
      </c>
      <c r="Z17" s="567">
        <f t="shared" si="1"/>
        <v>0</v>
      </c>
      <c r="AA17" s="567">
        <f t="shared" si="1"/>
        <v>0</v>
      </c>
      <c r="AB17" s="567">
        <f t="shared" si="1"/>
        <v>0</v>
      </c>
      <c r="AC17" s="567">
        <f t="shared" si="1"/>
        <v>0</v>
      </c>
      <c r="AD17" s="567">
        <f t="shared" si="1"/>
        <v>0</v>
      </c>
      <c r="AE17" s="567">
        <f t="shared" si="1"/>
        <v>0</v>
      </c>
      <c r="AF17" s="567">
        <f t="shared" si="1"/>
        <v>0</v>
      </c>
    </row>
    <row r="19" spans="1:32" x14ac:dyDescent="0.25">
      <c r="O19" s="541"/>
    </row>
    <row r="20" spans="1:32" x14ac:dyDescent="0.25">
      <c r="Q20" s="541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rgb="FFCCFFCC"/>
  </sheetPr>
  <dimension ref="A1:AF191"/>
  <sheetViews>
    <sheetView workbookViewId="0">
      <pane xSplit="5" ySplit="12" topLeftCell="J13" activePane="bottomRight" state="frozen"/>
      <selection pane="topRight" activeCell="F1" sqref="F1"/>
      <selection pane="bottomLeft" activeCell="A13" sqref="A13"/>
      <selection pane="bottomRight" activeCell="C10" sqref="C10"/>
    </sheetView>
  </sheetViews>
  <sheetFormatPr defaultColWidth="9.140625" defaultRowHeight="15" x14ac:dyDescent="0.25"/>
  <cols>
    <col min="1" max="1" width="9.140625" style="304"/>
    <col min="2" max="2" width="36.7109375" style="304" customWidth="1"/>
    <col min="3" max="3" width="20.85546875" style="304" customWidth="1"/>
    <col min="4" max="4" width="18.85546875" style="304" customWidth="1"/>
    <col min="5" max="5" width="17" style="304" customWidth="1"/>
    <col min="6" max="32" width="15.7109375" style="304" customWidth="1"/>
    <col min="33" max="16384" width="9.140625" style="304"/>
  </cols>
  <sheetData>
    <row r="1" spans="1:32" ht="21" x14ac:dyDescent="0.35">
      <c r="A1" s="307" t="s">
        <v>0</v>
      </c>
      <c r="B1" s="313"/>
      <c r="C1" s="308" t="s">
        <v>1061</v>
      </c>
      <c r="D1" s="307"/>
      <c r="E1" s="309"/>
      <c r="F1" s="314"/>
      <c r="G1" s="314"/>
      <c r="H1" s="308" t="str">
        <f>C1</f>
        <v>Title VI Rural Education</v>
      </c>
      <c r="I1" s="308"/>
      <c r="J1" s="307"/>
      <c r="K1" s="307"/>
      <c r="L1" s="309"/>
      <c r="M1" s="309"/>
      <c r="N1" s="314"/>
      <c r="O1" s="314"/>
      <c r="P1" s="308" t="str">
        <f>C1</f>
        <v>Title VI Rural Education</v>
      </c>
      <c r="Q1" s="308"/>
      <c r="R1" s="307"/>
      <c r="S1" s="307"/>
      <c r="T1" s="309"/>
      <c r="U1" s="309"/>
      <c r="V1" s="314"/>
      <c r="W1" s="308" t="str">
        <f>C1</f>
        <v>Title VI Rural Education</v>
      </c>
      <c r="X1" s="314"/>
      <c r="Y1" s="308"/>
      <c r="Z1" s="307"/>
      <c r="AA1" s="307"/>
      <c r="AB1" s="309"/>
      <c r="AC1" s="309"/>
      <c r="AD1" s="308" t="str">
        <f>C1</f>
        <v>Title VI Rural Education</v>
      </c>
      <c r="AE1" s="314"/>
      <c r="AF1" s="308"/>
    </row>
    <row r="2" spans="1:32" ht="21" x14ac:dyDescent="0.35">
      <c r="A2" s="310" t="s">
        <v>1</v>
      </c>
      <c r="B2" s="313"/>
      <c r="C2" s="320" t="s">
        <v>1062</v>
      </c>
      <c r="D2" s="310"/>
      <c r="E2" s="67"/>
      <c r="F2" s="314"/>
      <c r="G2" s="314"/>
      <c r="H2" s="310" t="str">
        <f>C4</f>
        <v>FY1718</v>
      </c>
      <c r="I2" s="308"/>
      <c r="J2" s="308" t="s">
        <v>87</v>
      </c>
      <c r="K2" s="311"/>
      <c r="L2" s="67"/>
      <c r="M2" s="67"/>
      <c r="N2" s="67"/>
      <c r="O2" s="67"/>
      <c r="P2" s="310" t="str">
        <f>C4</f>
        <v>FY1718</v>
      </c>
      <c r="Q2" s="308"/>
      <c r="R2" s="311"/>
      <c r="S2" s="311"/>
      <c r="T2" s="67"/>
      <c r="U2" s="67"/>
      <c r="V2" s="67"/>
      <c r="W2" s="310" t="str">
        <f>C4</f>
        <v>FY1718</v>
      </c>
      <c r="X2" s="314"/>
      <c r="Y2" s="308"/>
      <c r="Z2" s="311" t="s">
        <v>87</v>
      </c>
      <c r="AA2" s="311"/>
      <c r="AB2" s="67"/>
      <c r="AC2" s="67"/>
      <c r="AD2" s="310" t="str">
        <f>C4</f>
        <v>FY1718</v>
      </c>
      <c r="AE2" s="314"/>
      <c r="AF2" s="310"/>
    </row>
    <row r="3" spans="1:32" ht="15.75" x14ac:dyDescent="0.25">
      <c r="A3" s="310" t="s">
        <v>2</v>
      </c>
      <c r="B3" s="313"/>
      <c r="C3" s="311">
        <v>7358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21" x14ac:dyDescent="0.35">
      <c r="A4" s="310" t="s">
        <v>3</v>
      </c>
      <c r="B4" s="313"/>
      <c r="C4" s="308" t="s">
        <v>1063</v>
      </c>
      <c r="D4" s="67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2" ht="15.75" x14ac:dyDescent="0.25">
      <c r="A5" s="310" t="s">
        <v>1048</v>
      </c>
      <c r="B5" s="313"/>
      <c r="C5" s="553" t="s">
        <v>771</v>
      </c>
      <c r="D5" s="310"/>
      <c r="E5" s="39"/>
      <c r="F5" s="39"/>
      <c r="G5" s="39"/>
      <c r="H5" s="39"/>
      <c r="I5" s="39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</row>
    <row r="6" spans="1:32" ht="15.75" x14ac:dyDescent="0.25">
      <c r="A6" s="310" t="s">
        <v>43</v>
      </c>
      <c r="B6" s="313"/>
      <c r="C6" s="553" t="s">
        <v>80</v>
      </c>
      <c r="D6" s="310"/>
      <c r="E6" s="39"/>
      <c r="F6" s="39"/>
      <c r="G6" s="39"/>
      <c r="H6" s="39"/>
      <c r="I6" s="39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</row>
    <row r="7" spans="1:32" ht="15.75" x14ac:dyDescent="0.25">
      <c r="A7" s="310"/>
      <c r="B7" s="313"/>
      <c r="C7" s="553"/>
      <c r="D7" s="310"/>
      <c r="E7" s="39"/>
      <c r="F7" s="39"/>
      <c r="G7" s="39"/>
      <c r="H7" s="39"/>
      <c r="I7" s="39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</row>
    <row r="8" spans="1:32" ht="15.75" x14ac:dyDescent="0.25">
      <c r="A8" s="310"/>
      <c r="B8" s="313"/>
      <c r="C8" s="310"/>
      <c r="D8" s="310"/>
      <c r="E8" s="39"/>
      <c r="F8" s="39"/>
      <c r="G8" s="39"/>
      <c r="H8" s="39"/>
      <c r="I8" s="39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</row>
    <row r="9" spans="1:32" ht="15.75" x14ac:dyDescent="0.25">
      <c r="A9" s="310" t="s">
        <v>78</v>
      </c>
      <c r="B9" s="313"/>
      <c r="C9" s="310" t="s">
        <v>1064</v>
      </c>
      <c r="D9" s="67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</row>
    <row r="10" spans="1:32" ht="15.75" x14ac:dyDescent="0.25">
      <c r="A10" s="448" t="s">
        <v>1046</v>
      </c>
      <c r="B10" s="449"/>
      <c r="C10" s="448" t="s">
        <v>1045</v>
      </c>
      <c r="D10" s="570"/>
      <c r="E10" s="571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</row>
    <row r="11" spans="1:32" ht="16.5" thickBot="1" x14ac:dyDescent="0.3">
      <c r="A11" s="448" t="s">
        <v>1044</v>
      </c>
      <c r="B11" s="449"/>
      <c r="C11" s="448" t="s">
        <v>1065</v>
      </c>
      <c r="D11" s="570"/>
      <c r="E11" s="57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</row>
    <row r="12" spans="1:32" s="546" customFormat="1" ht="32.25" customHeight="1" thickBot="1" x14ac:dyDescent="0.3">
      <c r="A12" s="550" t="s">
        <v>4</v>
      </c>
      <c r="B12" s="550" t="s">
        <v>1042</v>
      </c>
      <c r="C12" s="550" t="s">
        <v>91</v>
      </c>
      <c r="D12" s="550" t="s">
        <v>1041</v>
      </c>
      <c r="E12" s="568" t="s">
        <v>1040</v>
      </c>
      <c r="F12" s="193" t="s">
        <v>1039</v>
      </c>
      <c r="G12" s="193" t="s">
        <v>1038</v>
      </c>
      <c r="H12" s="193" t="s">
        <v>1037</v>
      </c>
      <c r="I12" s="193" t="s">
        <v>1036</v>
      </c>
      <c r="J12" s="193" t="s">
        <v>1035</v>
      </c>
      <c r="K12" s="193" t="s">
        <v>1034</v>
      </c>
      <c r="L12" s="193" t="s">
        <v>1033</v>
      </c>
      <c r="M12" s="193" t="s">
        <v>1032</v>
      </c>
      <c r="N12" s="193" t="s">
        <v>1031</v>
      </c>
      <c r="O12" s="548" t="s">
        <v>1030</v>
      </c>
      <c r="P12" s="193" t="s">
        <v>1029</v>
      </c>
      <c r="Q12" s="193" t="s">
        <v>1028</v>
      </c>
      <c r="R12" s="193" t="s">
        <v>1027</v>
      </c>
      <c r="S12" s="193" t="s">
        <v>1026</v>
      </c>
      <c r="T12" s="193" t="s">
        <v>1025</v>
      </c>
      <c r="U12" s="193" t="s">
        <v>1024</v>
      </c>
      <c r="V12" s="193" t="s">
        <v>1023</v>
      </c>
      <c r="W12" s="193" t="s">
        <v>1022</v>
      </c>
      <c r="X12" s="193" t="s">
        <v>1021</v>
      </c>
      <c r="Y12" s="193" t="s">
        <v>1020</v>
      </c>
      <c r="Z12" s="193" t="s">
        <v>1019</v>
      </c>
      <c r="AA12" s="193" t="s">
        <v>1018</v>
      </c>
      <c r="AB12" s="193" t="s">
        <v>1017</v>
      </c>
      <c r="AC12" s="193" t="s">
        <v>1016</v>
      </c>
      <c r="AD12" s="193" t="s">
        <v>1015</v>
      </c>
      <c r="AE12" s="193" t="s">
        <v>1014</v>
      </c>
      <c r="AF12" s="193" t="s">
        <v>1013</v>
      </c>
    </row>
    <row r="13" spans="1:32" ht="18" customHeight="1" thickBot="1" x14ac:dyDescent="0.3">
      <c r="A13" s="572" t="s">
        <v>1050</v>
      </c>
      <c r="B13" s="572" t="s">
        <v>1066</v>
      </c>
      <c r="C13" s="572">
        <v>1802</v>
      </c>
      <c r="D13" s="572">
        <f>SUM(F13:AF13)</f>
        <v>0</v>
      </c>
      <c r="E13" s="572">
        <f t="shared" ref="E13:E23" si="0">C13-D13</f>
        <v>1802</v>
      </c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</row>
    <row r="14" spans="1:32" ht="18" customHeight="1" thickBot="1" x14ac:dyDescent="0.3">
      <c r="A14" s="572" t="s">
        <v>1051</v>
      </c>
      <c r="B14" s="572" t="s">
        <v>1052</v>
      </c>
      <c r="C14" s="572">
        <v>3889</v>
      </c>
      <c r="D14" s="572">
        <f t="shared" ref="D14:D23" si="1">SUM(F14:AF14)</f>
        <v>3889</v>
      </c>
      <c r="E14" s="572">
        <f t="shared" si="0"/>
        <v>0</v>
      </c>
      <c r="F14" s="569"/>
      <c r="G14" s="569"/>
      <c r="H14" s="569"/>
      <c r="I14" s="569"/>
      <c r="J14" s="569"/>
      <c r="K14" s="569"/>
      <c r="L14" s="569">
        <v>3889</v>
      </c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69"/>
      <c r="AF14" s="569"/>
    </row>
    <row r="15" spans="1:32" ht="18" customHeight="1" thickBot="1" x14ac:dyDescent="0.3">
      <c r="A15" s="572" t="s">
        <v>1053</v>
      </c>
      <c r="B15" s="572" t="s">
        <v>1067</v>
      </c>
      <c r="C15" s="572">
        <v>1539</v>
      </c>
      <c r="D15" s="572">
        <f t="shared" si="1"/>
        <v>1539</v>
      </c>
      <c r="E15" s="572">
        <f t="shared" si="0"/>
        <v>0</v>
      </c>
      <c r="F15" s="569"/>
      <c r="G15" s="569"/>
      <c r="H15" s="569"/>
      <c r="I15" s="569"/>
      <c r="J15" s="569"/>
      <c r="K15" s="569"/>
      <c r="L15" s="569">
        <v>1539</v>
      </c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</row>
    <row r="16" spans="1:32" ht="18" customHeight="1" thickBot="1" x14ac:dyDescent="0.3">
      <c r="A16" s="572" t="s">
        <v>1054</v>
      </c>
      <c r="B16" s="572" t="s">
        <v>1068</v>
      </c>
      <c r="C16" s="572">
        <v>10687</v>
      </c>
      <c r="D16" s="572">
        <f t="shared" si="1"/>
        <v>0</v>
      </c>
      <c r="E16" s="572">
        <f t="shared" si="0"/>
        <v>10687</v>
      </c>
      <c r="F16" s="569"/>
      <c r="G16" s="569"/>
      <c r="H16" s="569"/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</row>
    <row r="17" spans="1:32" ht="18" customHeight="1" thickBot="1" x14ac:dyDescent="0.3">
      <c r="A17" s="572" t="s">
        <v>1055</v>
      </c>
      <c r="B17" s="572" t="s">
        <v>1069</v>
      </c>
      <c r="C17" s="572">
        <v>6123</v>
      </c>
      <c r="D17" s="572">
        <f t="shared" si="1"/>
        <v>0</v>
      </c>
      <c r="E17" s="572">
        <f t="shared" si="0"/>
        <v>6123</v>
      </c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</row>
    <row r="18" spans="1:32" ht="18" customHeight="1" thickBot="1" x14ac:dyDescent="0.3">
      <c r="A18" s="572" t="s">
        <v>1056</v>
      </c>
      <c r="B18" s="572" t="s">
        <v>1070</v>
      </c>
      <c r="C18" s="572">
        <v>2690</v>
      </c>
      <c r="D18" s="572">
        <f t="shared" si="1"/>
        <v>0</v>
      </c>
      <c r="E18" s="572">
        <f t="shared" si="0"/>
        <v>2690</v>
      </c>
      <c r="F18" s="569"/>
      <c r="G18" s="569"/>
      <c r="H18" s="569"/>
      <c r="I18" s="569"/>
      <c r="J18" s="569"/>
      <c r="K18" s="569"/>
      <c r="L18" s="569"/>
      <c r="M18" s="569"/>
      <c r="N18" s="569"/>
      <c r="O18" s="569"/>
      <c r="P18" s="569"/>
      <c r="Q18" s="569"/>
      <c r="R18" s="569"/>
      <c r="S18" s="569"/>
      <c r="T18" s="569"/>
      <c r="U18" s="569"/>
      <c r="V18" s="569"/>
      <c r="W18" s="569"/>
      <c r="X18" s="569"/>
      <c r="Y18" s="569"/>
      <c r="Z18" s="569"/>
      <c r="AA18" s="569"/>
      <c r="AB18" s="569"/>
      <c r="AC18" s="569"/>
      <c r="AD18" s="569"/>
      <c r="AE18" s="569"/>
      <c r="AF18" s="569"/>
    </row>
    <row r="19" spans="1:32" ht="18" customHeight="1" thickBot="1" x14ac:dyDescent="0.3">
      <c r="A19" s="572" t="s">
        <v>1057</v>
      </c>
      <c r="B19" s="572" t="s">
        <v>1071</v>
      </c>
      <c r="C19" s="572">
        <v>21516</v>
      </c>
      <c r="D19" s="572">
        <f t="shared" si="1"/>
        <v>0</v>
      </c>
      <c r="E19" s="572">
        <f t="shared" si="0"/>
        <v>21516</v>
      </c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</row>
    <row r="20" spans="1:32" ht="18" customHeight="1" thickBot="1" x14ac:dyDescent="0.3">
      <c r="A20" s="572" t="s">
        <v>1058</v>
      </c>
      <c r="B20" s="572" t="s">
        <v>1072</v>
      </c>
      <c r="C20" s="572">
        <v>9823</v>
      </c>
      <c r="D20" s="572">
        <f t="shared" si="1"/>
        <v>0</v>
      </c>
      <c r="E20" s="572">
        <f t="shared" si="0"/>
        <v>9823</v>
      </c>
      <c r="F20" s="569"/>
      <c r="G20" s="569"/>
      <c r="H20" s="569"/>
      <c r="I20" s="569"/>
      <c r="J20" s="569"/>
      <c r="K20" s="569"/>
      <c r="L20" s="569"/>
      <c r="M20" s="569"/>
      <c r="N20" s="569"/>
      <c r="O20" s="569"/>
      <c r="P20" s="569"/>
      <c r="Q20" s="569"/>
      <c r="R20" s="569"/>
      <c r="S20" s="569"/>
      <c r="T20" s="569"/>
      <c r="U20" s="569"/>
      <c r="V20" s="569"/>
      <c r="W20" s="569"/>
      <c r="X20" s="569"/>
      <c r="Y20" s="569"/>
      <c r="Z20" s="569"/>
      <c r="AA20" s="569"/>
      <c r="AB20" s="569"/>
      <c r="AC20" s="569"/>
      <c r="AD20" s="569"/>
      <c r="AE20" s="569"/>
      <c r="AF20" s="569"/>
    </row>
    <row r="21" spans="1:32" ht="18" customHeight="1" thickBot="1" x14ac:dyDescent="0.3">
      <c r="A21" s="572" t="s">
        <v>776</v>
      </c>
      <c r="B21" s="572" t="s">
        <v>793</v>
      </c>
      <c r="C21" s="572">
        <v>20668</v>
      </c>
      <c r="D21" s="572">
        <f t="shared" si="1"/>
        <v>0</v>
      </c>
      <c r="E21" s="572">
        <f t="shared" si="0"/>
        <v>20668</v>
      </c>
      <c r="F21" s="569"/>
      <c r="G21" s="569"/>
      <c r="H21" s="569"/>
      <c r="I21" s="569"/>
      <c r="J21" s="569"/>
      <c r="K21" s="569"/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</row>
    <row r="22" spans="1:32" ht="18" customHeight="1" thickBot="1" x14ac:dyDescent="0.3">
      <c r="A22" s="572" t="s">
        <v>1059</v>
      </c>
      <c r="B22" s="572" t="s">
        <v>1073</v>
      </c>
      <c r="C22" s="572">
        <v>4344</v>
      </c>
      <c r="D22" s="572">
        <f t="shared" si="1"/>
        <v>0</v>
      </c>
      <c r="E22" s="572">
        <f t="shared" si="0"/>
        <v>4344</v>
      </c>
      <c r="F22" s="569"/>
      <c r="G22" s="569"/>
      <c r="H22" s="569"/>
      <c r="I22" s="569"/>
      <c r="J22" s="569"/>
      <c r="K22" s="569"/>
      <c r="L22" s="569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</row>
    <row r="23" spans="1:32" ht="18" customHeight="1" thickBot="1" x14ac:dyDescent="0.3">
      <c r="A23" s="572" t="s">
        <v>1060</v>
      </c>
      <c r="B23" s="572" t="s">
        <v>1074</v>
      </c>
      <c r="C23" s="572">
        <v>1028</v>
      </c>
      <c r="D23" s="572">
        <f t="shared" si="1"/>
        <v>0</v>
      </c>
      <c r="E23" s="572">
        <f t="shared" si="0"/>
        <v>1028</v>
      </c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</row>
    <row r="24" spans="1:32" ht="18" customHeight="1" thickBot="1" x14ac:dyDescent="0.3">
      <c r="A24" s="573"/>
      <c r="B24" s="555"/>
      <c r="C24" s="574"/>
      <c r="D24" s="572"/>
      <c r="E24" s="572"/>
    </row>
    <row r="25" spans="1:32" ht="18" customHeight="1" thickBot="1" x14ac:dyDescent="0.3">
      <c r="A25" s="575" t="s">
        <v>290</v>
      </c>
      <c r="B25" s="576"/>
      <c r="C25" s="577">
        <f>SUM(C13:C23)</f>
        <v>84109</v>
      </c>
      <c r="D25" s="577">
        <f>SUM(D13:D23)</f>
        <v>5428</v>
      </c>
      <c r="E25" s="577">
        <f>SUM(E13:E23)</f>
        <v>78681</v>
      </c>
      <c r="F25" s="578">
        <f>SUM(F13:F23)</f>
        <v>0</v>
      </c>
      <c r="G25" s="578">
        <f t="shared" ref="G25:AF25" si="2">SUM(G13:G23)</f>
        <v>0</v>
      </c>
      <c r="H25" s="578">
        <f t="shared" si="2"/>
        <v>0</v>
      </c>
      <c r="I25" s="578">
        <f t="shared" si="2"/>
        <v>0</v>
      </c>
      <c r="J25" s="578">
        <f t="shared" si="2"/>
        <v>0</v>
      </c>
      <c r="K25" s="578">
        <f t="shared" si="2"/>
        <v>0</v>
      </c>
      <c r="L25" s="578">
        <f t="shared" si="2"/>
        <v>5428</v>
      </c>
      <c r="M25" s="578">
        <f t="shared" si="2"/>
        <v>0</v>
      </c>
      <c r="N25" s="578">
        <f t="shared" si="2"/>
        <v>0</v>
      </c>
      <c r="O25" s="578">
        <f t="shared" si="2"/>
        <v>0</v>
      </c>
      <c r="P25" s="578">
        <f t="shared" si="2"/>
        <v>0</v>
      </c>
      <c r="Q25" s="578">
        <f t="shared" si="2"/>
        <v>0</v>
      </c>
      <c r="R25" s="578">
        <f t="shared" si="2"/>
        <v>0</v>
      </c>
      <c r="S25" s="578">
        <f t="shared" si="2"/>
        <v>0</v>
      </c>
      <c r="T25" s="578">
        <f t="shared" si="2"/>
        <v>0</v>
      </c>
      <c r="U25" s="578">
        <f t="shared" si="2"/>
        <v>0</v>
      </c>
      <c r="V25" s="578">
        <f t="shared" si="2"/>
        <v>0</v>
      </c>
      <c r="W25" s="578">
        <f t="shared" si="2"/>
        <v>0</v>
      </c>
      <c r="X25" s="578">
        <f t="shared" si="2"/>
        <v>0</v>
      </c>
      <c r="Y25" s="578">
        <f t="shared" si="2"/>
        <v>0</v>
      </c>
      <c r="Z25" s="578">
        <f t="shared" si="2"/>
        <v>0</v>
      </c>
      <c r="AA25" s="578">
        <f t="shared" si="2"/>
        <v>0</v>
      </c>
      <c r="AB25" s="578">
        <f t="shared" si="2"/>
        <v>0</v>
      </c>
      <c r="AC25" s="578">
        <f t="shared" si="2"/>
        <v>0</v>
      </c>
      <c r="AD25" s="578">
        <f t="shared" si="2"/>
        <v>0</v>
      </c>
      <c r="AE25" s="578">
        <f t="shared" si="2"/>
        <v>0</v>
      </c>
      <c r="AF25" s="578">
        <f t="shared" si="2"/>
        <v>0</v>
      </c>
    </row>
    <row r="26" spans="1:32" ht="18" customHeight="1" x14ac:dyDescent="0.25"/>
    <row r="27" spans="1:32" ht="18" customHeight="1" x14ac:dyDescent="0.25"/>
    <row r="28" spans="1:32" ht="18" customHeight="1" x14ac:dyDescent="0.25"/>
    <row r="29" spans="1:32" ht="18" customHeight="1" x14ac:dyDescent="0.25"/>
    <row r="30" spans="1:32" ht="18" customHeight="1" x14ac:dyDescent="0.25"/>
    <row r="31" spans="1:32" ht="18" customHeight="1" x14ac:dyDescent="0.25"/>
    <row r="32" spans="1: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</sheetData>
  <sheetProtection password="EF32" sheet="1" objects="1" scenarios="1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rgb="FFCCFFCC"/>
  </sheetPr>
  <dimension ref="A1:AE52"/>
  <sheetViews>
    <sheetView zoomScaleNormal="100" workbookViewId="0">
      <pane xSplit="7" ySplit="10" topLeftCell="H11" activePane="bottomRight" state="frozen"/>
      <selection activeCell="D43" sqref="D43"/>
      <selection pane="topRight" activeCell="D43" sqref="D43"/>
      <selection pane="bottomLeft" activeCell="D43" sqref="D43"/>
      <selection pane="bottomRight" activeCell="L20" sqref="L20"/>
    </sheetView>
  </sheetViews>
  <sheetFormatPr defaultColWidth="9.140625" defaultRowHeight="15" x14ac:dyDescent="0.25"/>
  <cols>
    <col min="1" max="1" width="9.140625" style="305"/>
    <col min="2" max="2" width="45.85546875" style="305" bestFit="1" customWidth="1"/>
    <col min="3" max="3" width="9.7109375" style="305" customWidth="1"/>
    <col min="4" max="4" width="27.28515625" style="305" customWidth="1"/>
    <col min="5" max="7" width="14.7109375" style="305" customWidth="1"/>
    <col min="8" max="31" width="12.7109375" style="305" customWidth="1"/>
    <col min="32" max="16384" width="9.140625" style="305"/>
  </cols>
  <sheetData>
    <row r="1" spans="1:31" ht="21" x14ac:dyDescent="0.35">
      <c r="A1" s="307" t="s">
        <v>0</v>
      </c>
      <c r="B1" s="313"/>
      <c r="C1" s="313"/>
      <c r="D1" s="308" t="s">
        <v>291</v>
      </c>
      <c r="E1" s="314"/>
      <c r="F1" s="314"/>
      <c r="G1" s="313"/>
      <c r="H1" s="313"/>
      <c r="I1" s="313"/>
      <c r="J1" s="308" t="str">
        <f>D1</f>
        <v>Title V-B Charter School Grant Program C1</v>
      </c>
      <c r="K1" s="313"/>
      <c r="L1" s="313"/>
      <c r="M1" s="313"/>
      <c r="N1" s="313"/>
      <c r="O1" s="313"/>
      <c r="P1" s="313"/>
      <c r="Q1" s="308" t="str">
        <f>D1</f>
        <v>Title V-B Charter School Grant Program C1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</row>
    <row r="2" spans="1:31" ht="18.75" x14ac:dyDescent="0.3">
      <c r="A2" s="310" t="s">
        <v>1</v>
      </c>
      <c r="B2" s="313"/>
      <c r="C2" s="313"/>
      <c r="D2" s="311" t="s">
        <v>66</v>
      </c>
      <c r="E2" s="314"/>
      <c r="F2" s="314"/>
      <c r="G2" s="313"/>
      <c r="H2" s="313"/>
      <c r="I2" s="313"/>
      <c r="J2" s="317" t="str">
        <f>"FY"&amp;D4</f>
        <v>FY2017-18</v>
      </c>
      <c r="K2" s="313"/>
      <c r="L2" s="313"/>
      <c r="M2" s="313"/>
      <c r="N2" s="313"/>
      <c r="O2" s="313"/>
      <c r="P2" s="313"/>
      <c r="Q2" s="317" t="str">
        <f>"FY"&amp;D4</f>
        <v>FY2017-18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</row>
    <row r="3" spans="1:31" ht="15.75" x14ac:dyDescent="0.25">
      <c r="A3" s="310" t="s">
        <v>2</v>
      </c>
      <c r="B3" s="313"/>
      <c r="C3" s="313"/>
      <c r="D3" s="311">
        <v>5282</v>
      </c>
      <c r="E3" s="314"/>
      <c r="F3" s="314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</row>
    <row r="4" spans="1:31" ht="15.75" x14ac:dyDescent="0.25">
      <c r="A4" s="310" t="s">
        <v>3</v>
      </c>
      <c r="B4" s="313"/>
      <c r="C4" s="313"/>
      <c r="D4" s="311" t="s">
        <v>797</v>
      </c>
      <c r="E4" s="310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</row>
    <row r="5" spans="1:31" ht="15.75" x14ac:dyDescent="0.25">
      <c r="A5" s="310" t="s">
        <v>55</v>
      </c>
      <c r="B5" s="313"/>
      <c r="C5" s="313"/>
      <c r="D5" s="311" t="s">
        <v>56</v>
      </c>
      <c r="E5" s="314"/>
      <c r="F5" s="314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</row>
    <row r="6" spans="1:31" ht="15.75" x14ac:dyDescent="0.25">
      <c r="A6" s="310" t="s">
        <v>41</v>
      </c>
      <c r="B6" s="313"/>
      <c r="C6" s="313"/>
      <c r="D6" s="310" t="s">
        <v>771</v>
      </c>
      <c r="E6" s="314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</row>
    <row r="7" spans="1:31" ht="15.75" x14ac:dyDescent="0.25">
      <c r="A7" s="310" t="s">
        <v>43</v>
      </c>
      <c r="B7" s="313"/>
      <c r="C7" s="313"/>
      <c r="D7" s="310" t="s">
        <v>80</v>
      </c>
      <c r="E7" s="314"/>
      <c r="F7" s="312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</row>
    <row r="8" spans="1:31" s="26" customFormat="1" ht="21" x14ac:dyDescent="0.35">
      <c r="A8" s="307" t="s">
        <v>998</v>
      </c>
      <c r="B8" s="309"/>
      <c r="C8" s="309"/>
      <c r="D8" s="309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</row>
    <row r="9" spans="1:31" ht="15.75" thickBot="1" x14ac:dyDescent="0.3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</row>
    <row r="10" spans="1:31" ht="30.75" thickBot="1" x14ac:dyDescent="0.3">
      <c r="A10" s="472" t="s">
        <v>981</v>
      </c>
      <c r="B10" s="472" t="s">
        <v>982</v>
      </c>
      <c r="C10" s="472" t="s">
        <v>983</v>
      </c>
      <c r="D10" s="472" t="s">
        <v>984</v>
      </c>
      <c r="E10" s="112" t="s">
        <v>20</v>
      </c>
      <c r="F10" s="112" t="s">
        <v>21</v>
      </c>
      <c r="G10" s="322" t="s">
        <v>22</v>
      </c>
      <c r="H10" s="110" t="s">
        <v>397</v>
      </c>
      <c r="I10" s="112" t="s">
        <v>398</v>
      </c>
      <c r="J10" s="110" t="s">
        <v>399</v>
      </c>
      <c r="K10" s="112" t="s">
        <v>400</v>
      </c>
      <c r="L10" s="110" t="s">
        <v>401</v>
      </c>
      <c r="M10" s="112" t="s">
        <v>402</v>
      </c>
      <c r="N10" s="110" t="s">
        <v>403</v>
      </c>
      <c r="O10" s="112" t="s">
        <v>404</v>
      </c>
      <c r="P10" s="110" t="s">
        <v>405</v>
      </c>
      <c r="Q10" s="112" t="s">
        <v>406</v>
      </c>
      <c r="R10" s="112" t="s">
        <v>407</v>
      </c>
      <c r="S10" s="112" t="s">
        <v>408</v>
      </c>
      <c r="T10" s="112" t="s">
        <v>799</v>
      </c>
      <c r="U10" s="112" t="s">
        <v>800</v>
      </c>
      <c r="V10" s="112" t="s">
        <v>810</v>
      </c>
      <c r="W10" s="112" t="s">
        <v>801</v>
      </c>
      <c r="X10" s="112" t="s">
        <v>802</v>
      </c>
      <c r="Y10" s="112" t="s">
        <v>803</v>
      </c>
      <c r="Z10" s="112" t="s">
        <v>804</v>
      </c>
      <c r="AA10" s="112" t="s">
        <v>805</v>
      </c>
      <c r="AB10" s="112" t="s">
        <v>806</v>
      </c>
      <c r="AC10" s="112" t="s">
        <v>807</v>
      </c>
      <c r="AD10" s="112" t="s">
        <v>808</v>
      </c>
      <c r="AE10" s="112" t="s">
        <v>809</v>
      </c>
    </row>
    <row r="11" spans="1:31" x14ac:dyDescent="0.25">
      <c r="A11" s="534" t="s">
        <v>987</v>
      </c>
      <c r="B11" s="512" t="s">
        <v>763</v>
      </c>
      <c r="C11" s="511" t="s">
        <v>7</v>
      </c>
      <c r="D11" s="512" t="s">
        <v>308</v>
      </c>
      <c r="E11" s="475">
        <v>195000</v>
      </c>
      <c r="F11" s="475">
        <f t="shared" ref="F11:F32" si="0">SUM(I11:AE11)</f>
        <v>0</v>
      </c>
      <c r="G11" s="475">
        <f t="shared" ref="G11:G32" si="1">E11-F11</f>
        <v>195000</v>
      </c>
      <c r="H11" s="405"/>
      <c r="I11" s="405"/>
      <c r="J11" s="405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</row>
    <row r="12" spans="1:31" ht="15" customHeight="1" x14ac:dyDescent="0.25">
      <c r="A12" s="534" t="s">
        <v>988</v>
      </c>
      <c r="B12" s="513" t="s">
        <v>765</v>
      </c>
      <c r="C12" s="511" t="s">
        <v>306</v>
      </c>
      <c r="D12" s="513" t="s">
        <v>317</v>
      </c>
      <c r="E12" s="475">
        <v>196500</v>
      </c>
      <c r="F12" s="475">
        <f t="shared" si="0"/>
        <v>47585</v>
      </c>
      <c r="G12" s="475">
        <f t="shared" si="1"/>
        <v>148915</v>
      </c>
      <c r="H12" s="405"/>
      <c r="I12" s="405"/>
      <c r="J12" s="405"/>
      <c r="K12" s="405"/>
      <c r="L12" s="405">
        <v>47585</v>
      </c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</row>
    <row r="13" spans="1:31" ht="15" customHeight="1" x14ac:dyDescent="0.25">
      <c r="A13" s="534">
        <v>2116</v>
      </c>
      <c r="B13" s="513" t="s">
        <v>761</v>
      </c>
      <c r="C13" s="511" t="s">
        <v>301</v>
      </c>
      <c r="D13" s="513" t="s">
        <v>59</v>
      </c>
      <c r="E13" s="475">
        <v>196500</v>
      </c>
      <c r="F13" s="475">
        <f t="shared" si="0"/>
        <v>0</v>
      </c>
      <c r="G13" s="475">
        <f t="shared" si="1"/>
        <v>196500</v>
      </c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</row>
    <row r="14" spans="1:31" ht="15" customHeight="1" x14ac:dyDescent="0.25">
      <c r="A14" s="535" t="s">
        <v>989</v>
      </c>
      <c r="B14" s="512" t="s">
        <v>746</v>
      </c>
      <c r="C14" s="515" t="s">
        <v>70</v>
      </c>
      <c r="D14" s="512" t="s">
        <v>141</v>
      </c>
      <c r="E14" s="475">
        <v>129856</v>
      </c>
      <c r="F14" s="475">
        <f t="shared" si="0"/>
        <v>26614</v>
      </c>
      <c r="G14" s="475">
        <f t="shared" si="1"/>
        <v>103242</v>
      </c>
      <c r="H14" s="516"/>
      <c r="I14" s="516"/>
      <c r="J14" s="579">
        <v>12200</v>
      </c>
      <c r="K14" s="516"/>
      <c r="L14" s="405">
        <v>14414</v>
      </c>
      <c r="M14" s="516"/>
      <c r="N14" s="516"/>
      <c r="O14" s="405"/>
      <c r="P14" s="516"/>
      <c r="Q14" s="516"/>
      <c r="R14" s="516"/>
      <c r="S14" s="405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</row>
    <row r="15" spans="1:31" ht="15" customHeight="1" x14ac:dyDescent="0.25">
      <c r="A15" s="535" t="s">
        <v>990</v>
      </c>
      <c r="B15" s="512" t="s">
        <v>745</v>
      </c>
      <c r="C15" s="515" t="s">
        <v>750</v>
      </c>
      <c r="D15" s="512" t="s">
        <v>755</v>
      </c>
      <c r="E15" s="475">
        <v>153517</v>
      </c>
      <c r="F15" s="475">
        <f t="shared" si="0"/>
        <v>13004</v>
      </c>
      <c r="G15" s="475">
        <f t="shared" si="1"/>
        <v>140513</v>
      </c>
      <c r="H15" s="405"/>
      <c r="I15" s="405"/>
      <c r="J15" s="405"/>
      <c r="K15" s="405"/>
      <c r="L15" s="405">
        <v>13004</v>
      </c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</row>
    <row r="16" spans="1:31" ht="15" customHeight="1" x14ac:dyDescent="0.25">
      <c r="A16" s="535">
        <v>4384</v>
      </c>
      <c r="B16" s="512" t="s">
        <v>737</v>
      </c>
      <c r="C16" s="515" t="s">
        <v>748</v>
      </c>
      <c r="D16" s="512" t="s">
        <v>751</v>
      </c>
      <c r="E16" s="475">
        <v>215000</v>
      </c>
      <c r="F16" s="475">
        <f t="shared" si="0"/>
        <v>0</v>
      </c>
      <c r="G16" s="475">
        <f t="shared" si="1"/>
        <v>215000</v>
      </c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  <c r="AD16" s="405"/>
      <c r="AE16" s="405"/>
    </row>
    <row r="17" spans="1:31" ht="15" customHeight="1" x14ac:dyDescent="0.25">
      <c r="A17" s="535">
        <v>5147</v>
      </c>
      <c r="B17" s="512" t="s">
        <v>991</v>
      </c>
      <c r="C17" s="515" t="s">
        <v>306</v>
      </c>
      <c r="D17" s="512" t="s">
        <v>317</v>
      </c>
      <c r="E17" s="517">
        <v>112500</v>
      </c>
      <c r="F17" s="475">
        <f t="shared" si="0"/>
        <v>0</v>
      </c>
      <c r="G17" s="475">
        <f t="shared" si="1"/>
        <v>112500</v>
      </c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  <c r="AD17" s="405"/>
      <c r="AE17" s="405"/>
    </row>
    <row r="18" spans="1:31" ht="15" customHeight="1" x14ac:dyDescent="0.25">
      <c r="A18" s="534" t="s">
        <v>1125</v>
      </c>
      <c r="B18" s="512" t="s">
        <v>1123</v>
      </c>
      <c r="C18" s="515" t="s">
        <v>306</v>
      </c>
      <c r="D18" s="512" t="s">
        <v>317</v>
      </c>
      <c r="E18" s="477">
        <v>156000</v>
      </c>
      <c r="F18" s="475"/>
      <c r="G18" s="475"/>
      <c r="H18" s="405"/>
      <c r="I18" s="405"/>
      <c r="J18" s="405"/>
      <c r="K18" s="405"/>
      <c r="L18" s="405">
        <v>28080</v>
      </c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</row>
    <row r="19" spans="1:31" ht="15" customHeight="1" x14ac:dyDescent="0.25">
      <c r="A19" s="535" t="s">
        <v>992</v>
      </c>
      <c r="B19" s="512" t="s">
        <v>747</v>
      </c>
      <c r="C19" s="515" t="s">
        <v>306</v>
      </c>
      <c r="D19" s="512" t="s">
        <v>317</v>
      </c>
      <c r="E19" s="475">
        <v>90000</v>
      </c>
      <c r="F19" s="475">
        <f t="shared" si="0"/>
        <v>53869</v>
      </c>
      <c r="G19" s="475">
        <f t="shared" si="1"/>
        <v>36131</v>
      </c>
      <c r="H19" s="405"/>
      <c r="I19" s="405"/>
      <c r="J19" s="405"/>
      <c r="K19" s="405"/>
      <c r="L19" s="405">
        <v>53869</v>
      </c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  <c r="AD19" s="405"/>
      <c r="AE19" s="405"/>
    </row>
    <row r="20" spans="1:31" ht="15" customHeight="1" x14ac:dyDescent="0.25">
      <c r="A20" s="535" t="s">
        <v>993</v>
      </c>
      <c r="B20" s="512" t="s">
        <v>767</v>
      </c>
      <c r="C20" s="515" t="s">
        <v>306</v>
      </c>
      <c r="D20" s="512" t="s">
        <v>317</v>
      </c>
      <c r="E20" s="475">
        <v>120000</v>
      </c>
      <c r="F20" s="475">
        <f t="shared" si="0"/>
        <v>0</v>
      </c>
      <c r="G20" s="475">
        <f t="shared" si="1"/>
        <v>120000</v>
      </c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  <c r="AD20" s="405"/>
      <c r="AE20" s="405"/>
    </row>
    <row r="21" spans="1:31" ht="15" customHeight="1" x14ac:dyDescent="0.25">
      <c r="A21" s="535" t="s">
        <v>994</v>
      </c>
      <c r="B21" s="512" t="s">
        <v>744</v>
      </c>
      <c r="C21" s="515" t="s">
        <v>327</v>
      </c>
      <c r="D21" s="512" t="s">
        <v>754</v>
      </c>
      <c r="E21" s="475">
        <v>135000</v>
      </c>
      <c r="F21" s="475">
        <f t="shared" si="0"/>
        <v>32177</v>
      </c>
      <c r="G21" s="475">
        <f t="shared" si="1"/>
        <v>102823</v>
      </c>
      <c r="H21" s="518"/>
      <c r="I21" s="518"/>
      <c r="J21" s="518"/>
      <c r="K21" s="518"/>
      <c r="L21" s="518">
        <v>32177</v>
      </c>
      <c r="M21" s="518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</row>
    <row r="22" spans="1:31" ht="30" x14ac:dyDescent="0.25">
      <c r="A22" s="536" t="s">
        <v>724</v>
      </c>
      <c r="B22" s="519" t="s">
        <v>725</v>
      </c>
      <c r="C22" s="520" t="s">
        <v>519</v>
      </c>
      <c r="D22" s="519" t="s">
        <v>752</v>
      </c>
      <c r="E22" s="521">
        <v>196500</v>
      </c>
      <c r="F22" s="475">
        <f t="shared" si="0"/>
        <v>117966</v>
      </c>
      <c r="G22" s="475">
        <f t="shared" si="1"/>
        <v>78534</v>
      </c>
      <c r="H22" s="405"/>
      <c r="I22" s="405"/>
      <c r="J22" s="405"/>
      <c r="K22" s="405">
        <v>117966</v>
      </c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  <c r="AD22" s="405"/>
      <c r="AE22" s="405"/>
    </row>
    <row r="23" spans="1:31" ht="30" x14ac:dyDescent="0.25">
      <c r="A23" s="536" t="s">
        <v>995</v>
      </c>
      <c r="B23" s="522" t="s">
        <v>742</v>
      </c>
      <c r="C23" s="523" t="s">
        <v>98</v>
      </c>
      <c r="D23" s="519" t="s">
        <v>753</v>
      </c>
      <c r="E23" s="524">
        <v>196500</v>
      </c>
      <c r="F23" s="475">
        <f t="shared" si="0"/>
        <v>130493</v>
      </c>
      <c r="G23" s="475">
        <f t="shared" si="1"/>
        <v>66007</v>
      </c>
      <c r="H23" s="405"/>
      <c r="I23" s="405">
        <v>49299</v>
      </c>
      <c r="J23" s="405"/>
      <c r="K23" s="405">
        <v>81194</v>
      </c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  <c r="AD23" s="405"/>
      <c r="AE23" s="405"/>
    </row>
    <row r="24" spans="1:31" ht="30" x14ac:dyDescent="0.25">
      <c r="A24" s="536">
        <v>7233</v>
      </c>
      <c r="B24" s="522" t="s">
        <v>738</v>
      </c>
      <c r="C24" s="523" t="s">
        <v>7</v>
      </c>
      <c r="D24" s="522" t="s">
        <v>529</v>
      </c>
      <c r="E24" s="524">
        <v>215000</v>
      </c>
      <c r="F24" s="475">
        <f t="shared" si="0"/>
        <v>0</v>
      </c>
      <c r="G24" s="475">
        <f t="shared" si="1"/>
        <v>215000</v>
      </c>
      <c r="H24" s="411"/>
      <c r="I24" s="411"/>
      <c r="J24" s="411"/>
      <c r="K24" s="411"/>
      <c r="L24" s="411"/>
      <c r="M24" s="411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  <c r="AD24" s="405"/>
      <c r="AE24" s="405"/>
    </row>
    <row r="25" spans="1:31" ht="30" x14ac:dyDescent="0.25">
      <c r="A25" s="537" t="s">
        <v>996</v>
      </c>
      <c r="B25" s="522" t="s">
        <v>741</v>
      </c>
      <c r="C25" s="526" t="s">
        <v>519</v>
      </c>
      <c r="D25" s="522" t="s">
        <v>752</v>
      </c>
      <c r="E25" s="524">
        <v>196500</v>
      </c>
      <c r="F25" s="475">
        <f t="shared" si="0"/>
        <v>0</v>
      </c>
      <c r="G25" s="475">
        <f t="shared" si="1"/>
        <v>196500</v>
      </c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  <c r="AD25" s="405"/>
      <c r="AE25" s="405"/>
    </row>
    <row r="26" spans="1:31" x14ac:dyDescent="0.25">
      <c r="A26" s="537" t="s">
        <v>997</v>
      </c>
      <c r="B26" s="522" t="s">
        <v>1007</v>
      </c>
      <c r="C26" s="525" t="s">
        <v>301</v>
      </c>
      <c r="D26" s="522" t="s">
        <v>59</v>
      </c>
      <c r="E26" s="524">
        <v>196500</v>
      </c>
      <c r="F26" s="475">
        <f t="shared" si="0"/>
        <v>69628</v>
      </c>
      <c r="G26" s="475">
        <f t="shared" si="1"/>
        <v>126872</v>
      </c>
      <c r="H26" s="405"/>
      <c r="I26" s="405"/>
      <c r="J26" s="405"/>
      <c r="K26" s="405"/>
      <c r="L26" s="405">
        <v>69628</v>
      </c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</row>
    <row r="27" spans="1:31" x14ac:dyDescent="0.25">
      <c r="A27" s="537">
        <v>9053</v>
      </c>
      <c r="B27" s="522" t="s">
        <v>739</v>
      </c>
      <c r="C27" s="525" t="s">
        <v>7</v>
      </c>
      <c r="D27" s="522" t="s">
        <v>308</v>
      </c>
      <c r="E27" s="524">
        <v>196500</v>
      </c>
      <c r="F27" s="475">
        <f t="shared" si="0"/>
        <v>0</v>
      </c>
      <c r="G27" s="475">
        <f t="shared" si="1"/>
        <v>196500</v>
      </c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  <c r="AD27" s="405"/>
      <c r="AE27" s="405"/>
    </row>
    <row r="28" spans="1:31" ht="30" x14ac:dyDescent="0.25">
      <c r="A28" s="537" t="s">
        <v>985</v>
      </c>
      <c r="B28" s="522" t="s">
        <v>986</v>
      </c>
      <c r="C28" s="525" t="s">
        <v>70</v>
      </c>
      <c r="D28" s="522" t="s">
        <v>141</v>
      </c>
      <c r="E28" s="524">
        <v>196500</v>
      </c>
      <c r="F28" s="524">
        <f t="shared" si="0"/>
        <v>0</v>
      </c>
      <c r="G28" s="524">
        <f t="shared" si="1"/>
        <v>196500</v>
      </c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</row>
    <row r="29" spans="1:31" x14ac:dyDescent="0.25">
      <c r="A29" s="537" t="s">
        <v>1115</v>
      </c>
      <c r="B29" s="522" t="s">
        <v>1116</v>
      </c>
      <c r="C29" s="525" t="s">
        <v>519</v>
      </c>
      <c r="D29" s="522" t="s">
        <v>783</v>
      </c>
      <c r="E29" s="524">
        <v>229250</v>
      </c>
      <c r="F29" s="524">
        <f t="shared" si="0"/>
        <v>0</v>
      </c>
      <c r="G29" s="524">
        <f t="shared" si="1"/>
        <v>229250</v>
      </c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</row>
    <row r="30" spans="1:31" x14ac:dyDescent="0.25">
      <c r="A30" s="537" t="s">
        <v>1117</v>
      </c>
      <c r="B30" s="522" t="s">
        <v>1118</v>
      </c>
      <c r="C30" s="525" t="s">
        <v>301</v>
      </c>
      <c r="D30" s="522" t="s">
        <v>59</v>
      </c>
      <c r="E30" s="524">
        <v>346905</v>
      </c>
      <c r="F30" s="524">
        <f t="shared" si="0"/>
        <v>0</v>
      </c>
      <c r="G30" s="524">
        <f t="shared" si="1"/>
        <v>346905</v>
      </c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  <c r="AD30" s="405"/>
      <c r="AE30" s="405"/>
    </row>
    <row r="31" spans="1:31" x14ac:dyDescent="0.25">
      <c r="A31" s="537" t="s">
        <v>1119</v>
      </c>
      <c r="B31" s="522" t="s">
        <v>1120</v>
      </c>
      <c r="C31" s="525" t="s">
        <v>306</v>
      </c>
      <c r="D31" s="522" t="s">
        <v>716</v>
      </c>
      <c r="E31" s="524">
        <v>346905</v>
      </c>
      <c r="F31" s="524">
        <f t="shared" si="0"/>
        <v>49599</v>
      </c>
      <c r="G31" s="524">
        <f t="shared" si="1"/>
        <v>297306</v>
      </c>
      <c r="H31" s="405"/>
      <c r="I31" s="405"/>
      <c r="J31" s="405"/>
      <c r="K31" s="405"/>
      <c r="L31" s="405">
        <v>49599</v>
      </c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</row>
    <row r="32" spans="1:31" x14ac:dyDescent="0.25">
      <c r="A32" s="537" t="s">
        <v>1121</v>
      </c>
      <c r="B32" s="522" t="s">
        <v>1122</v>
      </c>
      <c r="C32" s="525" t="s">
        <v>663</v>
      </c>
      <c r="D32" s="522" t="s">
        <v>1124</v>
      </c>
      <c r="E32" s="524">
        <v>229250</v>
      </c>
      <c r="F32" s="524">
        <f t="shared" si="0"/>
        <v>0</v>
      </c>
      <c r="G32" s="524">
        <f t="shared" si="1"/>
        <v>229250</v>
      </c>
      <c r="H32" s="405"/>
      <c r="I32" s="405"/>
      <c r="J32" s="405"/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5"/>
      <c r="AE32" s="405"/>
    </row>
    <row r="33" spans="1:31" x14ac:dyDescent="0.25">
      <c r="A33" s="525"/>
      <c r="B33" s="372"/>
      <c r="C33" s="221"/>
      <c r="D33" s="372"/>
      <c r="E33" s="524"/>
      <c r="F33" s="524"/>
      <c r="G33" s="524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5"/>
    </row>
    <row r="34" spans="1:31" x14ac:dyDescent="0.25">
      <c r="A34" s="478" t="s">
        <v>290</v>
      </c>
      <c r="B34" s="479"/>
      <c r="C34" s="479"/>
      <c r="D34" s="479"/>
      <c r="E34" s="480">
        <f>SUM(E11:E32)</f>
        <v>4246183</v>
      </c>
      <c r="F34" s="480">
        <f>SUM(F11:F32)</f>
        <v>540935</v>
      </c>
      <c r="G34" s="480">
        <f>SUM(G11:G32)</f>
        <v>3549248</v>
      </c>
      <c r="H34" s="480">
        <f t="shared" ref="H34" si="2">SUM(H11:H28)</f>
        <v>0</v>
      </c>
      <c r="I34" s="480">
        <f>SUM(I11:I32)</f>
        <v>49299</v>
      </c>
      <c r="J34" s="480">
        <f t="shared" ref="J34:AE34" si="3">SUM(J11:J32)</f>
        <v>12200</v>
      </c>
      <c r="K34" s="480">
        <f t="shared" si="3"/>
        <v>199160</v>
      </c>
      <c r="L34" s="480">
        <f t="shared" si="3"/>
        <v>308356</v>
      </c>
      <c r="M34" s="480">
        <f t="shared" si="3"/>
        <v>0</v>
      </c>
      <c r="N34" s="480">
        <f t="shared" si="3"/>
        <v>0</v>
      </c>
      <c r="O34" s="480">
        <f t="shared" si="3"/>
        <v>0</v>
      </c>
      <c r="P34" s="480">
        <f t="shared" si="3"/>
        <v>0</v>
      </c>
      <c r="Q34" s="480">
        <f t="shared" si="3"/>
        <v>0</v>
      </c>
      <c r="R34" s="480">
        <f t="shared" si="3"/>
        <v>0</v>
      </c>
      <c r="S34" s="480">
        <f t="shared" si="3"/>
        <v>0</v>
      </c>
      <c r="T34" s="480">
        <f t="shared" si="3"/>
        <v>0</v>
      </c>
      <c r="U34" s="480">
        <f t="shared" si="3"/>
        <v>0</v>
      </c>
      <c r="V34" s="480">
        <f t="shared" si="3"/>
        <v>0</v>
      </c>
      <c r="W34" s="480">
        <f t="shared" si="3"/>
        <v>0</v>
      </c>
      <c r="X34" s="480">
        <f t="shared" si="3"/>
        <v>0</v>
      </c>
      <c r="Y34" s="480">
        <f t="shared" si="3"/>
        <v>0</v>
      </c>
      <c r="Z34" s="480">
        <f t="shared" si="3"/>
        <v>0</v>
      </c>
      <c r="AA34" s="480">
        <f t="shared" si="3"/>
        <v>0</v>
      </c>
      <c r="AB34" s="480">
        <f t="shared" si="3"/>
        <v>0</v>
      </c>
      <c r="AC34" s="480">
        <f t="shared" si="3"/>
        <v>0</v>
      </c>
      <c r="AD34" s="480">
        <f t="shared" si="3"/>
        <v>0</v>
      </c>
      <c r="AE34" s="480">
        <f t="shared" si="3"/>
        <v>0</v>
      </c>
    </row>
    <row r="35" spans="1:31" x14ac:dyDescent="0.25"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</row>
    <row r="36" spans="1:31" x14ac:dyDescent="0.25"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</row>
    <row r="37" spans="1:31" x14ac:dyDescent="0.25"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</row>
    <row r="38" spans="1:31" x14ac:dyDescent="0.25"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</row>
    <row r="39" spans="1:31" x14ac:dyDescent="0.25"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</row>
    <row r="40" spans="1:31" x14ac:dyDescent="0.25"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</row>
    <row r="41" spans="1:31" x14ac:dyDescent="0.25"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</row>
    <row r="42" spans="1:31" x14ac:dyDescent="0.25"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</row>
    <row r="43" spans="1:31" x14ac:dyDescent="0.25"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</row>
    <row r="44" spans="1:31" x14ac:dyDescent="0.25"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</row>
    <row r="45" spans="1:31" x14ac:dyDescent="0.25"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</row>
    <row r="46" spans="1:31" x14ac:dyDescent="0.25"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</row>
    <row r="47" spans="1:31" x14ac:dyDescent="0.25"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</row>
    <row r="48" spans="1:31" x14ac:dyDescent="0.25"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</row>
    <row r="49" spans="8:31" x14ac:dyDescent="0.25"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</row>
    <row r="50" spans="8:31" x14ac:dyDescent="0.25"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</row>
    <row r="51" spans="8:31" x14ac:dyDescent="0.25"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</row>
    <row r="52" spans="8:31" x14ac:dyDescent="0.25"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</row>
  </sheetData>
  <sheetProtection password="EF32" sheet="1" objects="1" scenario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N26"/>
  <sheetViews>
    <sheetView workbookViewId="0">
      <pane xSplit="5" ySplit="11" topLeftCell="F12" activePane="bottomRight" state="frozen"/>
      <selection activeCell="R49" sqref="R49"/>
      <selection pane="topRight" activeCell="R49" sqref="R49"/>
      <selection pane="bottomLeft" activeCell="R49" sqref="R49"/>
      <selection pane="bottomRight" activeCell="C9" sqref="C9"/>
    </sheetView>
  </sheetViews>
  <sheetFormatPr defaultRowHeight="15" x14ac:dyDescent="0.25"/>
  <cols>
    <col min="1" max="1" width="18.7109375" customWidth="1"/>
    <col min="2" max="2" width="36.5703125" customWidth="1"/>
    <col min="3" max="4" width="18.28515625" customWidth="1"/>
    <col min="5" max="5" width="17.7109375" customWidth="1"/>
    <col min="6" max="6" width="12.85546875" customWidth="1"/>
    <col min="7" max="7" width="13.28515625" customWidth="1"/>
    <col min="8" max="9" width="13.85546875" customWidth="1"/>
    <col min="10" max="10" width="13.5703125" customWidth="1"/>
    <col min="11" max="11" width="14.5703125" customWidth="1"/>
    <col min="12" max="12" width="13.85546875" customWidth="1"/>
    <col min="13" max="13" width="13.5703125" customWidth="1"/>
    <col min="14" max="14" width="14.28515625" customWidth="1"/>
  </cols>
  <sheetData>
    <row r="1" spans="1:14" ht="21" x14ac:dyDescent="0.35">
      <c r="A1" s="103" t="s">
        <v>0</v>
      </c>
      <c r="B1" s="109"/>
      <c r="C1" s="104" t="s">
        <v>207</v>
      </c>
      <c r="D1" s="103"/>
      <c r="E1" s="105"/>
      <c r="F1" s="103"/>
      <c r="G1" s="105"/>
      <c r="H1" s="105"/>
      <c r="I1" s="111"/>
      <c r="J1" s="111"/>
      <c r="K1" s="104" t="str">
        <f>C1</f>
        <v>AEFLA MtS-CCRS</v>
      </c>
      <c r="L1" s="104"/>
      <c r="M1" s="103"/>
      <c r="N1" s="103"/>
    </row>
    <row r="2" spans="1:14" ht="15.75" x14ac:dyDescent="0.25">
      <c r="A2" s="106" t="s">
        <v>1</v>
      </c>
      <c r="B2" s="109"/>
      <c r="C2" s="107">
        <v>84.001999999999995</v>
      </c>
      <c r="D2" s="106"/>
      <c r="E2" s="67"/>
      <c r="F2" s="107"/>
      <c r="G2" s="67"/>
      <c r="H2" s="67"/>
      <c r="I2" s="67"/>
      <c r="J2" s="67"/>
      <c r="K2" s="106" t="str">
        <f>"FY"&amp;C4</f>
        <v>FY2015-15</v>
      </c>
      <c r="L2" s="106"/>
      <c r="M2" s="107"/>
      <c r="N2" s="107"/>
    </row>
    <row r="3" spans="1:14" ht="15.75" x14ac:dyDescent="0.25">
      <c r="A3" s="106" t="s">
        <v>2</v>
      </c>
      <c r="B3" s="109"/>
      <c r="C3" s="107">
        <v>5002</v>
      </c>
      <c r="D3" s="106"/>
      <c r="E3" s="67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5.75" x14ac:dyDescent="0.25">
      <c r="A4" s="106" t="s">
        <v>3</v>
      </c>
      <c r="B4" s="109"/>
      <c r="C4" s="107" t="s">
        <v>237</v>
      </c>
      <c r="D4" s="67"/>
      <c r="E4" s="67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5.75" x14ac:dyDescent="0.25">
      <c r="A5" s="106" t="s">
        <v>55</v>
      </c>
      <c r="B5" s="106"/>
      <c r="C5" s="107" t="s">
        <v>56</v>
      </c>
      <c r="D5" s="106"/>
      <c r="E5" s="39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.75" x14ac:dyDescent="0.25">
      <c r="A6" s="106" t="s">
        <v>41</v>
      </c>
      <c r="B6" s="106"/>
      <c r="C6" s="106" t="s">
        <v>182</v>
      </c>
      <c r="D6" s="106"/>
      <c r="E6" s="39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5.75" x14ac:dyDescent="0.25">
      <c r="A7" s="106" t="s">
        <v>43</v>
      </c>
      <c r="B7" s="106"/>
      <c r="C7" s="106" t="s">
        <v>46</v>
      </c>
      <c r="D7" s="106"/>
      <c r="E7" s="39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5.75" x14ac:dyDescent="0.25">
      <c r="A8" s="106" t="s">
        <v>77</v>
      </c>
      <c r="B8" s="106"/>
      <c r="C8" s="106" t="s">
        <v>178</v>
      </c>
      <c r="D8" s="106"/>
      <c r="E8" s="39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21" x14ac:dyDescent="0.35">
      <c r="A9" s="103" t="s">
        <v>227</v>
      </c>
      <c r="B9" s="106"/>
      <c r="C9" s="109"/>
      <c r="D9" s="106"/>
      <c r="E9" s="39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6.5" thickBot="1" x14ac:dyDescent="0.3">
      <c r="A10" s="32"/>
      <c r="B10" s="106"/>
      <c r="C10" s="67"/>
      <c r="D10" s="67"/>
      <c r="E10" s="108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ht="30.75" thickBot="1" x14ac:dyDescent="0.3">
      <c r="A11" s="52" t="s">
        <v>4</v>
      </c>
      <c r="B11" s="50" t="s">
        <v>5</v>
      </c>
      <c r="C11" s="51" t="s">
        <v>20</v>
      </c>
      <c r="D11" s="50" t="s">
        <v>21</v>
      </c>
      <c r="E11" s="119" t="s">
        <v>22</v>
      </c>
      <c r="F11" s="193" t="s">
        <v>232</v>
      </c>
      <c r="G11" s="193" t="s">
        <v>233</v>
      </c>
      <c r="H11" s="193" t="s">
        <v>234</v>
      </c>
      <c r="I11" s="193" t="s">
        <v>235</v>
      </c>
      <c r="J11" s="193" t="s">
        <v>236</v>
      </c>
      <c r="K11" s="193" t="s">
        <v>228</v>
      </c>
      <c r="L11" s="193" t="s">
        <v>229</v>
      </c>
      <c r="M11" s="193" t="s">
        <v>230</v>
      </c>
      <c r="N11" s="193" t="s">
        <v>231</v>
      </c>
    </row>
    <row r="12" spans="1:14" ht="15.75" thickBot="1" x14ac:dyDescent="0.3">
      <c r="A12" s="139" t="s">
        <v>9</v>
      </c>
      <c r="B12" s="140" t="s">
        <v>211</v>
      </c>
      <c r="C12" s="160"/>
      <c r="D12" s="150">
        <f>SUM(F12:N12)</f>
        <v>0</v>
      </c>
      <c r="E12" s="154">
        <f>C12-D12</f>
        <v>0</v>
      </c>
      <c r="F12" s="181"/>
      <c r="G12" s="181"/>
      <c r="H12" s="181"/>
      <c r="I12" s="181"/>
      <c r="J12" s="181"/>
      <c r="K12" s="181"/>
      <c r="L12" s="181"/>
      <c r="M12" s="181"/>
      <c r="N12" s="181"/>
    </row>
    <row r="13" spans="1:14" ht="15.75" thickBot="1" x14ac:dyDescent="0.3">
      <c r="A13" s="144">
        <v>1010</v>
      </c>
      <c r="B13" s="140" t="s">
        <v>47</v>
      </c>
      <c r="C13" s="160"/>
      <c r="D13" s="150">
        <f t="shared" ref="D13:D24" si="0">SUM(F13:N13)</f>
        <v>0</v>
      </c>
      <c r="E13" s="154">
        <f t="shared" ref="E13:E24" si="1">C13-D13</f>
        <v>0</v>
      </c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15.75" thickBot="1" x14ac:dyDescent="0.3">
      <c r="A14" s="144">
        <v>9060</v>
      </c>
      <c r="B14" s="140" t="s">
        <v>212</v>
      </c>
      <c r="C14" s="160"/>
      <c r="D14" s="150">
        <f t="shared" si="0"/>
        <v>0</v>
      </c>
      <c r="E14" s="154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s="220" customFormat="1" ht="15.75" thickBot="1" x14ac:dyDescent="0.3">
      <c r="A15" s="144" t="s">
        <v>10</v>
      </c>
      <c r="B15" s="140" t="s">
        <v>215</v>
      </c>
      <c r="C15" s="160"/>
      <c r="D15" s="150">
        <f t="shared" si="0"/>
        <v>0</v>
      </c>
      <c r="E15" s="154">
        <f t="shared" si="1"/>
        <v>0</v>
      </c>
      <c r="F15" s="181"/>
      <c r="G15" s="181"/>
      <c r="H15" s="181"/>
      <c r="I15" s="181"/>
      <c r="J15" s="181"/>
      <c r="K15" s="181"/>
      <c r="L15" s="181"/>
      <c r="M15" s="181"/>
      <c r="N15" s="181"/>
    </row>
    <row r="16" spans="1:14" s="220" customFormat="1" ht="15.75" thickBot="1" x14ac:dyDescent="0.3">
      <c r="A16" s="144" t="s">
        <v>76</v>
      </c>
      <c r="B16" s="143" t="s">
        <v>217</v>
      </c>
      <c r="C16" s="160"/>
      <c r="D16" s="150">
        <f>SUM(F16:N16)</f>
        <v>0</v>
      </c>
      <c r="E16" s="154">
        <f>C16-D16</f>
        <v>0</v>
      </c>
      <c r="F16" s="181"/>
      <c r="G16" s="181"/>
      <c r="H16" s="181"/>
      <c r="I16" s="181"/>
      <c r="J16" s="181"/>
      <c r="K16" s="181"/>
      <c r="L16" s="181"/>
      <c r="M16" s="181"/>
      <c r="N16" s="181"/>
    </row>
    <row r="17" spans="1:14" ht="15.75" thickBot="1" x14ac:dyDescent="0.3">
      <c r="A17" s="144" t="s">
        <v>75</v>
      </c>
      <c r="B17" s="143" t="s">
        <v>99</v>
      </c>
      <c r="C17" s="160"/>
      <c r="D17" s="150">
        <f t="shared" si="0"/>
        <v>0</v>
      </c>
      <c r="E17" s="154">
        <f t="shared" si="1"/>
        <v>0</v>
      </c>
      <c r="F17" s="181"/>
      <c r="G17" s="181"/>
      <c r="H17" s="181"/>
      <c r="I17" s="181"/>
      <c r="J17" s="181"/>
      <c r="K17" s="181"/>
      <c r="L17" s="181"/>
      <c r="M17" s="181"/>
      <c r="N17" s="181"/>
    </row>
    <row r="18" spans="1:14" ht="15.75" thickBot="1" x14ac:dyDescent="0.3">
      <c r="A18" s="144" t="s">
        <v>11</v>
      </c>
      <c r="B18" s="140" t="s">
        <v>12</v>
      </c>
      <c r="C18" s="160"/>
      <c r="D18" s="150">
        <f t="shared" si="0"/>
        <v>0</v>
      </c>
      <c r="E18" s="154">
        <f t="shared" si="1"/>
        <v>0</v>
      </c>
      <c r="F18" s="181"/>
      <c r="G18" s="181"/>
      <c r="H18" s="181"/>
      <c r="I18" s="181"/>
      <c r="J18" s="181"/>
      <c r="K18" s="181"/>
      <c r="L18" s="181"/>
      <c r="M18" s="181"/>
      <c r="N18" s="181"/>
    </row>
    <row r="19" spans="1:14" ht="15.75" thickBot="1" x14ac:dyDescent="0.3">
      <c r="A19" s="145" t="s">
        <v>13</v>
      </c>
      <c r="B19" s="146" t="s">
        <v>213</v>
      </c>
      <c r="C19" s="161"/>
      <c r="D19" s="150">
        <f t="shared" si="0"/>
        <v>0</v>
      </c>
      <c r="E19" s="154">
        <f t="shared" si="1"/>
        <v>0</v>
      </c>
      <c r="F19" s="181"/>
      <c r="G19" s="181"/>
      <c r="H19" s="181"/>
      <c r="I19" s="181"/>
      <c r="J19" s="181"/>
      <c r="K19" s="181"/>
      <c r="L19" s="181"/>
      <c r="M19" s="181"/>
      <c r="N19" s="181"/>
    </row>
    <row r="20" spans="1:14" ht="15.75" thickBot="1" x14ac:dyDescent="0.3">
      <c r="A20" s="144" t="s">
        <v>14</v>
      </c>
      <c r="B20" s="140" t="s">
        <v>100</v>
      </c>
      <c r="C20" s="160"/>
      <c r="D20" s="150">
        <f t="shared" si="0"/>
        <v>0</v>
      </c>
      <c r="E20" s="154">
        <f t="shared" si="1"/>
        <v>0</v>
      </c>
      <c r="F20" s="181"/>
      <c r="G20" s="181"/>
      <c r="H20" s="181"/>
      <c r="I20" s="181"/>
      <c r="J20" s="181"/>
      <c r="K20" s="181"/>
      <c r="L20" s="181"/>
      <c r="M20" s="181"/>
      <c r="N20" s="181"/>
    </row>
    <row r="21" spans="1:14" ht="15.75" thickBot="1" x14ac:dyDescent="0.3">
      <c r="A21" s="145" t="s">
        <v>15</v>
      </c>
      <c r="B21" s="146" t="s">
        <v>16</v>
      </c>
      <c r="C21" s="161"/>
      <c r="D21" s="150">
        <f t="shared" si="0"/>
        <v>0</v>
      </c>
      <c r="E21" s="154">
        <f t="shared" si="1"/>
        <v>0</v>
      </c>
      <c r="F21" s="181"/>
      <c r="G21" s="181"/>
      <c r="H21" s="181"/>
      <c r="I21" s="181"/>
      <c r="J21" s="181"/>
      <c r="K21" s="181"/>
      <c r="L21" s="181"/>
      <c r="M21" s="181"/>
      <c r="N21" s="181"/>
    </row>
    <row r="22" spans="1:14" ht="15.75" thickBot="1" x14ac:dyDescent="0.3">
      <c r="A22" s="144" t="s">
        <v>17</v>
      </c>
      <c r="B22" s="140" t="s">
        <v>81</v>
      </c>
      <c r="C22" s="160"/>
      <c r="D22" s="150">
        <f t="shared" si="0"/>
        <v>0</v>
      </c>
      <c r="E22" s="154">
        <f t="shared" si="1"/>
        <v>0</v>
      </c>
      <c r="F22" s="181"/>
      <c r="G22" s="181"/>
      <c r="H22" s="181"/>
      <c r="I22" s="181"/>
      <c r="J22" s="181"/>
      <c r="K22" s="181"/>
      <c r="L22" s="181"/>
      <c r="M22" s="181"/>
      <c r="N22" s="181"/>
    </row>
    <row r="23" spans="1:14" ht="15.75" thickBot="1" x14ac:dyDescent="0.3">
      <c r="A23" s="144" t="s">
        <v>18</v>
      </c>
      <c r="B23" s="140" t="s">
        <v>214</v>
      </c>
      <c r="C23" s="160"/>
      <c r="D23" s="150">
        <f t="shared" si="0"/>
        <v>0</v>
      </c>
      <c r="E23" s="154">
        <f t="shared" si="1"/>
        <v>0</v>
      </c>
      <c r="F23" s="181"/>
      <c r="G23" s="181"/>
      <c r="H23" s="181"/>
      <c r="I23" s="181"/>
      <c r="J23" s="181"/>
      <c r="K23" s="181"/>
      <c r="L23" s="181"/>
      <c r="M23" s="181"/>
      <c r="N23" s="181"/>
    </row>
    <row r="24" spans="1:14" ht="15.75" thickBot="1" x14ac:dyDescent="0.3">
      <c r="A24" s="145" t="s">
        <v>19</v>
      </c>
      <c r="B24" s="146" t="s">
        <v>50</v>
      </c>
      <c r="C24" s="161"/>
      <c r="D24" s="150">
        <f t="shared" si="0"/>
        <v>0</v>
      </c>
      <c r="E24" s="154">
        <f t="shared" si="1"/>
        <v>0</v>
      </c>
      <c r="F24" s="165"/>
      <c r="G24" s="165"/>
      <c r="H24" s="165"/>
      <c r="I24" s="165"/>
      <c r="J24" s="165"/>
      <c r="K24" s="165"/>
      <c r="L24" s="165"/>
      <c r="M24" s="165"/>
      <c r="N24" s="165"/>
    </row>
    <row r="25" spans="1:14" ht="15.75" thickBot="1" x14ac:dyDescent="0.3">
      <c r="A25" s="144"/>
      <c r="B25" s="140"/>
      <c r="C25" s="160"/>
      <c r="D25" s="150"/>
      <c r="E25" s="154"/>
      <c r="F25" s="165"/>
      <c r="G25" s="165"/>
      <c r="H25" s="165"/>
      <c r="I25" s="165"/>
      <c r="J25" s="165"/>
      <c r="K25" s="165"/>
      <c r="L25" s="165"/>
      <c r="M25" s="165"/>
      <c r="N25" s="165"/>
    </row>
    <row r="26" spans="1:14" x14ac:dyDescent="0.25">
      <c r="A26" s="162"/>
      <c r="B26" s="163"/>
      <c r="C26" s="164">
        <f t="shared" ref="C26:N26" si="2">SUM(C12:C25)</f>
        <v>0</v>
      </c>
      <c r="D26" s="164">
        <f t="shared" si="2"/>
        <v>0</v>
      </c>
      <c r="E26" s="164">
        <f t="shared" si="2"/>
        <v>0</v>
      </c>
      <c r="F26" s="182">
        <f t="shared" si="2"/>
        <v>0</v>
      </c>
      <c r="G26" s="182">
        <f t="shared" si="2"/>
        <v>0</v>
      </c>
      <c r="H26" s="182">
        <f t="shared" si="2"/>
        <v>0</v>
      </c>
      <c r="I26" s="182">
        <f t="shared" si="2"/>
        <v>0</v>
      </c>
      <c r="J26" s="182">
        <f t="shared" si="2"/>
        <v>0</v>
      </c>
      <c r="K26" s="182">
        <f t="shared" si="2"/>
        <v>0</v>
      </c>
      <c r="L26" s="182">
        <f t="shared" si="2"/>
        <v>0</v>
      </c>
      <c r="M26" s="182">
        <f t="shared" si="2"/>
        <v>0</v>
      </c>
      <c r="N26" s="182">
        <f t="shared" si="2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rgb="FFCCFFCC"/>
  </sheetPr>
  <dimension ref="A1:AE32"/>
  <sheetViews>
    <sheetView zoomScaleNormal="100" workbookViewId="0">
      <pane xSplit="7" ySplit="10" topLeftCell="H11" activePane="bottomRight" state="frozen"/>
      <selection activeCell="D43" sqref="D43"/>
      <selection pane="topRight" activeCell="D43" sqref="D43"/>
      <selection pane="bottomLeft" activeCell="D43" sqref="D43"/>
      <selection pane="bottomRight" activeCell="L11" sqref="L11"/>
    </sheetView>
  </sheetViews>
  <sheetFormatPr defaultColWidth="9.140625" defaultRowHeight="15" x14ac:dyDescent="0.25"/>
  <cols>
    <col min="1" max="1" width="9.140625" style="305"/>
    <col min="2" max="2" width="45.85546875" style="305" bestFit="1" customWidth="1"/>
    <col min="3" max="3" width="9.7109375" style="305" customWidth="1"/>
    <col min="4" max="4" width="25.85546875" style="305" customWidth="1"/>
    <col min="5" max="7" width="14.7109375" style="305" customWidth="1"/>
    <col min="8" max="31" width="12.7109375" style="305" customWidth="1"/>
    <col min="32" max="16384" width="9.140625" style="305"/>
  </cols>
  <sheetData>
    <row r="1" spans="1:31" ht="21" x14ac:dyDescent="0.35">
      <c r="A1" s="307" t="s">
        <v>0</v>
      </c>
      <c r="B1" s="313"/>
      <c r="C1" s="313"/>
      <c r="D1" s="308" t="s">
        <v>65</v>
      </c>
      <c r="E1" s="314"/>
      <c r="F1" s="314"/>
      <c r="G1" s="313"/>
      <c r="H1" s="313"/>
      <c r="I1" s="308" t="str">
        <f>D1</f>
        <v>Title V-B Charter School Grant Program</v>
      </c>
      <c r="J1" s="313"/>
      <c r="K1" s="313"/>
      <c r="L1" s="313"/>
      <c r="M1" s="313"/>
      <c r="N1" s="313"/>
      <c r="O1" s="313"/>
      <c r="P1" s="308" t="str">
        <f>D1</f>
        <v>Title V-B Charter School Grant Program</v>
      </c>
      <c r="Q1" s="313"/>
      <c r="R1" s="313"/>
      <c r="S1" s="313"/>
      <c r="T1" s="313"/>
      <c r="U1" s="308" t="str">
        <f>D1</f>
        <v>Title V-B Charter School Grant Program</v>
      </c>
      <c r="V1" s="313"/>
      <c r="W1" s="313"/>
      <c r="X1" s="313"/>
      <c r="Y1" s="313"/>
      <c r="Z1" s="313"/>
      <c r="AA1" s="313"/>
      <c r="AB1" s="308" t="str">
        <f>D1</f>
        <v>Title V-B Charter School Grant Program</v>
      </c>
      <c r="AC1" s="313"/>
      <c r="AD1" s="313"/>
      <c r="AE1" s="313"/>
    </row>
    <row r="2" spans="1:31" ht="18.75" x14ac:dyDescent="0.3">
      <c r="A2" s="310" t="s">
        <v>1</v>
      </c>
      <c r="B2" s="313"/>
      <c r="C2" s="313"/>
      <c r="D2" s="311" t="s">
        <v>66</v>
      </c>
      <c r="E2" s="314"/>
      <c r="F2" s="314"/>
      <c r="G2" s="313"/>
      <c r="H2" s="313"/>
      <c r="I2" s="317" t="str">
        <f>"FY"&amp;D4</f>
        <v>FY2017-18</v>
      </c>
      <c r="J2" s="313"/>
      <c r="K2" s="313"/>
      <c r="L2" s="313"/>
      <c r="M2" s="313"/>
      <c r="N2" s="313"/>
      <c r="O2" s="313"/>
      <c r="P2" s="317" t="str">
        <f>"FY"&amp;D4</f>
        <v>FY2017-18</v>
      </c>
      <c r="Q2" s="313"/>
      <c r="R2" s="313"/>
      <c r="S2" s="313"/>
      <c r="T2" s="313"/>
      <c r="U2" s="317" t="str">
        <f>"FY"&amp;D4</f>
        <v>FY2017-18</v>
      </c>
      <c r="V2" s="313"/>
      <c r="W2" s="313"/>
      <c r="X2" s="313"/>
      <c r="Y2" s="313"/>
      <c r="Z2" s="313"/>
      <c r="AA2" s="313"/>
      <c r="AB2" s="317" t="str">
        <f>"FY"&amp;D4</f>
        <v>FY2017-18</v>
      </c>
      <c r="AC2" s="313"/>
      <c r="AD2" s="313"/>
      <c r="AE2" s="313"/>
    </row>
    <row r="3" spans="1:31" ht="15.75" x14ac:dyDescent="0.25">
      <c r="A3" s="310" t="s">
        <v>2</v>
      </c>
      <c r="B3" s="313"/>
      <c r="C3" s="313"/>
      <c r="D3" s="311">
        <v>5282</v>
      </c>
      <c r="E3" s="314"/>
      <c r="F3" s="314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</row>
    <row r="4" spans="1:31" ht="15.75" x14ac:dyDescent="0.25">
      <c r="A4" s="310" t="s">
        <v>3</v>
      </c>
      <c r="B4" s="313"/>
      <c r="C4" s="313"/>
      <c r="D4" s="311" t="s">
        <v>797</v>
      </c>
      <c r="E4" s="310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</row>
    <row r="5" spans="1:31" ht="15.75" x14ac:dyDescent="0.25">
      <c r="A5" s="310" t="s">
        <v>55</v>
      </c>
      <c r="B5" s="313"/>
      <c r="C5" s="313"/>
      <c r="D5" s="311" t="s">
        <v>56</v>
      </c>
      <c r="E5" s="314"/>
      <c r="F5" s="314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</row>
    <row r="6" spans="1:31" ht="15.75" x14ac:dyDescent="0.25">
      <c r="A6" s="310" t="s">
        <v>41</v>
      </c>
      <c r="B6" s="313"/>
      <c r="C6" s="313"/>
      <c r="D6" s="310" t="s">
        <v>771</v>
      </c>
      <c r="E6" s="314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</row>
    <row r="7" spans="1:31" ht="15.75" x14ac:dyDescent="0.25">
      <c r="A7" s="310" t="s">
        <v>43</v>
      </c>
      <c r="B7" s="313"/>
      <c r="C7" s="313"/>
      <c r="D7" s="310" t="s">
        <v>80</v>
      </c>
      <c r="E7" s="314"/>
      <c r="F7" s="312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</row>
    <row r="8" spans="1:31" s="26" customFormat="1" ht="21" x14ac:dyDescent="0.35">
      <c r="A8" s="307" t="s">
        <v>998</v>
      </c>
      <c r="B8" s="309"/>
      <c r="C8" s="309"/>
      <c r="D8" s="309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</row>
    <row r="9" spans="1:31" ht="15.75" thickBot="1" x14ac:dyDescent="0.3">
      <c r="A9" s="313"/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</row>
    <row r="10" spans="1:31" ht="30.75" thickBot="1" x14ac:dyDescent="0.3">
      <c r="A10" s="472" t="s">
        <v>981</v>
      </c>
      <c r="B10" s="472" t="s">
        <v>982</v>
      </c>
      <c r="C10" s="472" t="s">
        <v>983</v>
      </c>
      <c r="D10" s="472" t="s">
        <v>984</v>
      </c>
      <c r="E10" s="112" t="s">
        <v>20</v>
      </c>
      <c r="F10" s="112" t="s">
        <v>21</v>
      </c>
      <c r="G10" s="322" t="s">
        <v>22</v>
      </c>
      <c r="H10" s="110" t="s">
        <v>397</v>
      </c>
      <c r="I10" s="112" t="s">
        <v>398</v>
      </c>
      <c r="J10" s="110" t="s">
        <v>399</v>
      </c>
      <c r="K10" s="112" t="s">
        <v>400</v>
      </c>
      <c r="L10" s="110" t="s">
        <v>401</v>
      </c>
      <c r="M10" s="112" t="s">
        <v>402</v>
      </c>
      <c r="N10" s="110" t="s">
        <v>403</v>
      </c>
      <c r="O10" s="112" t="s">
        <v>404</v>
      </c>
      <c r="P10" s="110" t="s">
        <v>405</v>
      </c>
      <c r="Q10" s="112" t="s">
        <v>406</v>
      </c>
      <c r="R10" s="112" t="s">
        <v>407</v>
      </c>
      <c r="S10" s="112" t="s">
        <v>408</v>
      </c>
      <c r="T10" s="112" t="s">
        <v>799</v>
      </c>
      <c r="U10" s="112" t="s">
        <v>800</v>
      </c>
      <c r="V10" s="112" t="s">
        <v>810</v>
      </c>
      <c r="W10" s="112" t="s">
        <v>801</v>
      </c>
      <c r="X10" s="112" t="s">
        <v>802</v>
      </c>
      <c r="Y10" s="112" t="s">
        <v>803</v>
      </c>
      <c r="Z10" s="112" t="s">
        <v>804</v>
      </c>
      <c r="AA10" s="112" t="s">
        <v>805</v>
      </c>
      <c r="AB10" s="112" t="s">
        <v>806</v>
      </c>
      <c r="AC10" s="112" t="s">
        <v>807</v>
      </c>
      <c r="AD10" s="112" t="s">
        <v>808</v>
      </c>
      <c r="AE10" s="112" t="s">
        <v>809</v>
      </c>
    </row>
    <row r="11" spans="1:31" ht="15" customHeight="1" x14ac:dyDescent="0.25">
      <c r="A11" s="527" t="s">
        <v>685</v>
      </c>
      <c r="B11" s="512" t="s">
        <v>705</v>
      </c>
      <c r="C11" s="512" t="s">
        <v>301</v>
      </c>
      <c r="D11" s="514" t="s">
        <v>59</v>
      </c>
      <c r="E11" s="528">
        <v>196500</v>
      </c>
      <c r="F11" s="528">
        <f>SUM(H11:AW11)</f>
        <v>0</v>
      </c>
      <c r="G11" s="528">
        <f>E11-F11</f>
        <v>196500</v>
      </c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</row>
    <row r="12" spans="1:31" ht="15" customHeight="1" x14ac:dyDescent="0.25">
      <c r="A12" s="527" t="s">
        <v>683</v>
      </c>
      <c r="B12" s="512" t="s">
        <v>703</v>
      </c>
      <c r="C12" s="512" t="s">
        <v>663</v>
      </c>
      <c r="D12" s="514" t="s">
        <v>665</v>
      </c>
      <c r="E12" s="528">
        <v>215000</v>
      </c>
      <c r="F12" s="528">
        <f>SUM(H12:AW12)</f>
        <v>137818</v>
      </c>
      <c r="G12" s="528">
        <f>E12-F12</f>
        <v>77182</v>
      </c>
      <c r="H12" s="506"/>
      <c r="I12" s="506"/>
      <c r="J12" s="506">
        <v>137818</v>
      </c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</row>
    <row r="13" spans="1:31" ht="15" customHeight="1" thickBot="1" x14ac:dyDescent="0.3">
      <c r="A13" s="529"/>
      <c r="B13" s="200"/>
      <c r="C13" s="515"/>
      <c r="D13" s="200"/>
      <c r="E13" s="530"/>
      <c r="F13" s="528"/>
      <c r="G13" s="530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</row>
    <row r="14" spans="1:31" ht="16.5" thickTop="1" thickBot="1" x14ac:dyDescent="0.3">
      <c r="A14" s="531" t="s">
        <v>290</v>
      </c>
      <c r="B14" s="278"/>
      <c r="C14" s="531"/>
      <c r="D14" s="278"/>
      <c r="E14" s="532">
        <f t="shared" ref="E14:AE14" si="0">SUM(E11:E13)</f>
        <v>411500</v>
      </c>
      <c r="F14" s="532">
        <f t="shared" si="0"/>
        <v>137818</v>
      </c>
      <c r="G14" s="532">
        <f t="shared" si="0"/>
        <v>273682</v>
      </c>
      <c r="H14" s="532">
        <f t="shared" si="0"/>
        <v>0</v>
      </c>
      <c r="I14" s="532">
        <f t="shared" si="0"/>
        <v>0</v>
      </c>
      <c r="J14" s="532">
        <f t="shared" si="0"/>
        <v>137818</v>
      </c>
      <c r="K14" s="532">
        <f t="shared" si="0"/>
        <v>0</v>
      </c>
      <c r="L14" s="532">
        <f t="shared" si="0"/>
        <v>0</v>
      </c>
      <c r="M14" s="532">
        <f t="shared" si="0"/>
        <v>0</v>
      </c>
      <c r="N14" s="532">
        <f t="shared" si="0"/>
        <v>0</v>
      </c>
      <c r="O14" s="532">
        <f t="shared" si="0"/>
        <v>0</v>
      </c>
      <c r="P14" s="532">
        <f t="shared" si="0"/>
        <v>0</v>
      </c>
      <c r="Q14" s="532">
        <f t="shared" si="0"/>
        <v>0</v>
      </c>
      <c r="R14" s="532">
        <f t="shared" si="0"/>
        <v>0</v>
      </c>
      <c r="S14" s="532">
        <f t="shared" si="0"/>
        <v>0</v>
      </c>
      <c r="T14" s="532">
        <f t="shared" si="0"/>
        <v>0</v>
      </c>
      <c r="U14" s="532">
        <f t="shared" si="0"/>
        <v>0</v>
      </c>
      <c r="V14" s="532">
        <f t="shared" si="0"/>
        <v>0</v>
      </c>
      <c r="W14" s="532">
        <f t="shared" si="0"/>
        <v>0</v>
      </c>
      <c r="X14" s="532">
        <f t="shared" si="0"/>
        <v>0</v>
      </c>
      <c r="Y14" s="532">
        <f t="shared" si="0"/>
        <v>0</v>
      </c>
      <c r="Z14" s="532">
        <f t="shared" si="0"/>
        <v>0</v>
      </c>
      <c r="AA14" s="532">
        <f t="shared" si="0"/>
        <v>0</v>
      </c>
      <c r="AB14" s="532">
        <f t="shared" si="0"/>
        <v>0</v>
      </c>
      <c r="AC14" s="532">
        <f t="shared" si="0"/>
        <v>0</v>
      </c>
      <c r="AD14" s="532">
        <f t="shared" si="0"/>
        <v>0</v>
      </c>
      <c r="AE14" s="532">
        <f t="shared" si="0"/>
        <v>0</v>
      </c>
    </row>
    <row r="15" spans="1:31" ht="15.75" thickTop="1" x14ac:dyDescent="0.25"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</row>
    <row r="16" spans="1:31" x14ac:dyDescent="0.25"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</row>
    <row r="17" spans="8:31" x14ac:dyDescent="0.25"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</row>
    <row r="18" spans="8:31" x14ac:dyDescent="0.25"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</row>
    <row r="19" spans="8:31" x14ac:dyDescent="0.25"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</row>
    <row r="20" spans="8:31" x14ac:dyDescent="0.25"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</row>
    <row r="21" spans="8:31" x14ac:dyDescent="0.25"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</row>
    <row r="22" spans="8:31" x14ac:dyDescent="0.25"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</row>
    <row r="23" spans="8:31" x14ac:dyDescent="0.25"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</row>
    <row r="24" spans="8:31" x14ac:dyDescent="0.25"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</row>
    <row r="25" spans="8:31" x14ac:dyDescent="0.25"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</row>
    <row r="26" spans="8:31" x14ac:dyDescent="0.25"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</row>
    <row r="27" spans="8:31" x14ac:dyDescent="0.25"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</row>
    <row r="28" spans="8:31" x14ac:dyDescent="0.25"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</row>
    <row r="29" spans="8:31" x14ac:dyDescent="0.25"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</row>
    <row r="30" spans="8:31" x14ac:dyDescent="0.25"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</row>
    <row r="31" spans="8:31" x14ac:dyDescent="0.25"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</row>
    <row r="32" spans="8:31" x14ac:dyDescent="0.25"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</row>
  </sheetData>
  <sheetProtection password="EF32" sheet="1" objects="1" scenarios="1"/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CC"/>
  </sheetPr>
  <dimension ref="A1:AF143"/>
  <sheetViews>
    <sheetView zoomScaleNormal="100" workbookViewId="0">
      <pane xSplit="5" ySplit="11" topLeftCell="K18" activePane="bottomRight" state="frozen"/>
      <selection activeCell="B15" sqref="B15"/>
      <selection pane="topRight" activeCell="B15" sqref="B15"/>
      <selection pane="bottomLeft" activeCell="B15" sqref="B15"/>
      <selection pane="bottomRight" activeCell="M35" sqref="M35"/>
    </sheetView>
  </sheetViews>
  <sheetFormatPr defaultColWidth="9.140625" defaultRowHeight="15" x14ac:dyDescent="0.25"/>
  <cols>
    <col min="1" max="1" width="9.42578125" style="25" customWidth="1"/>
    <col min="2" max="2" width="45" style="305" bestFit="1" customWidth="1"/>
    <col min="3" max="3" width="17.5703125" style="305" customWidth="1"/>
    <col min="4" max="4" width="16.85546875" style="305" customWidth="1"/>
    <col min="5" max="5" width="28.42578125" style="305" customWidth="1"/>
    <col min="6" max="32" width="15.7109375" style="27" customWidth="1"/>
    <col min="33" max="16384" width="9.140625" style="305"/>
  </cols>
  <sheetData>
    <row r="1" spans="1:32" ht="21" x14ac:dyDescent="0.35">
      <c r="A1" s="307" t="s">
        <v>0</v>
      </c>
      <c r="B1" s="313"/>
      <c r="C1" s="308" t="s">
        <v>45</v>
      </c>
      <c r="D1" s="307"/>
      <c r="E1" s="309"/>
      <c r="F1" s="314"/>
      <c r="G1" s="314"/>
      <c r="H1" s="308" t="str">
        <f>C1</f>
        <v xml:space="preserve">Adult Education </v>
      </c>
      <c r="I1" s="308"/>
      <c r="J1" s="308"/>
      <c r="K1" s="307"/>
      <c r="L1" s="307"/>
      <c r="M1" s="309"/>
      <c r="N1" s="309"/>
      <c r="O1" s="314"/>
      <c r="P1" s="314"/>
      <c r="Q1" s="308" t="str">
        <f>C1</f>
        <v xml:space="preserve">Adult Education </v>
      </c>
      <c r="R1" s="308"/>
      <c r="S1" s="307"/>
      <c r="T1" s="307"/>
      <c r="U1" s="308"/>
      <c r="V1" s="308"/>
      <c r="W1" s="307"/>
      <c r="X1" s="307"/>
      <c r="Y1" s="309"/>
      <c r="Z1" s="309"/>
      <c r="AA1" s="314"/>
      <c r="AB1" s="314"/>
      <c r="AC1" s="308" t="str">
        <f>C1</f>
        <v xml:space="preserve">Adult Education </v>
      </c>
      <c r="AD1" s="308"/>
      <c r="AE1" s="307"/>
      <c r="AF1" s="307"/>
    </row>
    <row r="2" spans="1:32" ht="15.75" x14ac:dyDescent="0.25">
      <c r="A2" s="310" t="s">
        <v>1</v>
      </c>
      <c r="B2" s="313"/>
      <c r="C2" s="311">
        <v>84.001999999999995</v>
      </c>
      <c r="D2" s="310"/>
      <c r="E2" s="67"/>
      <c r="F2" s="314"/>
      <c r="G2" s="314"/>
      <c r="H2" s="310" t="str">
        <f>"FY"&amp;C4</f>
        <v>FY2017-18</v>
      </c>
      <c r="I2" s="310"/>
      <c r="J2" s="310"/>
      <c r="K2" s="311"/>
      <c r="L2" s="311"/>
      <c r="M2" s="67"/>
      <c r="N2" s="67"/>
      <c r="O2" s="67"/>
      <c r="P2" s="67"/>
      <c r="Q2" s="310" t="str">
        <f>"FY"&amp;C4</f>
        <v>FY2017-18</v>
      </c>
      <c r="R2" s="310"/>
      <c r="S2" s="311"/>
      <c r="T2" s="311"/>
      <c r="U2" s="310"/>
      <c r="V2" s="310"/>
      <c r="W2" s="311"/>
      <c r="X2" s="311"/>
      <c r="Y2" s="67"/>
      <c r="Z2" s="67"/>
      <c r="AA2" s="67"/>
      <c r="AB2" s="67"/>
      <c r="AC2" s="310" t="str">
        <f>"FY"&amp;C4</f>
        <v>FY2017-18</v>
      </c>
      <c r="AD2" s="310"/>
      <c r="AE2" s="311"/>
      <c r="AF2" s="311"/>
    </row>
    <row r="3" spans="1:32" ht="15.75" x14ac:dyDescent="0.25">
      <c r="A3" s="310" t="s">
        <v>2</v>
      </c>
      <c r="B3" s="313"/>
      <c r="C3" s="311">
        <v>5002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15.75" x14ac:dyDescent="0.25">
      <c r="A4" s="310" t="s">
        <v>3</v>
      </c>
      <c r="B4" s="313"/>
      <c r="C4" s="311" t="s">
        <v>797</v>
      </c>
      <c r="D4" s="310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2" ht="15.75" x14ac:dyDescent="0.25">
      <c r="A5" s="310" t="s">
        <v>55</v>
      </c>
      <c r="B5" s="313"/>
      <c r="C5" s="311" t="s">
        <v>56</v>
      </c>
      <c r="D5" s="310"/>
      <c r="E5" s="67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</row>
    <row r="6" spans="1:32" ht="15.75" x14ac:dyDescent="0.25">
      <c r="A6" s="310" t="s">
        <v>41</v>
      </c>
      <c r="B6" s="313"/>
      <c r="C6" s="310" t="s">
        <v>771</v>
      </c>
      <c r="D6" s="310"/>
      <c r="E6" s="39"/>
      <c r="F6" s="39"/>
      <c r="G6" s="39"/>
      <c r="H6" s="39"/>
      <c r="I6" s="39"/>
      <c r="J6" s="39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9"/>
      <c r="V6" s="39"/>
      <c r="W6" s="312"/>
      <c r="X6" s="312"/>
      <c r="Y6" s="312"/>
      <c r="Z6" s="312"/>
      <c r="AA6" s="312"/>
      <c r="AB6" s="312"/>
      <c r="AC6" s="312"/>
      <c r="AD6" s="312"/>
      <c r="AE6" s="312"/>
      <c r="AF6" s="312"/>
    </row>
    <row r="7" spans="1:32" ht="15.75" x14ac:dyDescent="0.25">
      <c r="A7" s="310" t="s">
        <v>43</v>
      </c>
      <c r="B7" s="313"/>
      <c r="C7" s="310" t="s">
        <v>46</v>
      </c>
      <c r="D7" s="310"/>
      <c r="E7" s="39"/>
      <c r="F7" s="39"/>
      <c r="G7" s="39"/>
      <c r="H7" s="39"/>
      <c r="I7" s="39"/>
      <c r="J7" s="39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9"/>
      <c r="V7" s="39"/>
      <c r="W7" s="312"/>
      <c r="X7" s="312"/>
      <c r="Y7" s="312"/>
      <c r="Z7" s="312"/>
      <c r="AA7" s="312"/>
      <c r="AB7" s="312"/>
      <c r="AC7" s="312"/>
      <c r="AD7" s="312"/>
      <c r="AE7" s="312"/>
      <c r="AF7" s="312"/>
    </row>
    <row r="8" spans="1:32" ht="15.75" x14ac:dyDescent="0.25">
      <c r="A8" s="310" t="s">
        <v>78</v>
      </c>
      <c r="B8" s="313"/>
      <c r="C8" s="310" t="s">
        <v>597</v>
      </c>
      <c r="D8" s="310"/>
      <c r="E8" s="39"/>
      <c r="F8" s="39"/>
      <c r="G8" s="39"/>
      <c r="H8" s="39"/>
      <c r="I8" s="39"/>
      <c r="J8" s="39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9"/>
      <c r="V8" s="39"/>
      <c r="W8" s="312"/>
      <c r="X8" s="312"/>
      <c r="Y8" s="312"/>
      <c r="Z8" s="312"/>
      <c r="AA8" s="312"/>
      <c r="AB8" s="312"/>
      <c r="AC8" s="312"/>
      <c r="AD8" s="312"/>
      <c r="AE8" s="312"/>
      <c r="AF8" s="312"/>
    </row>
    <row r="9" spans="1:32" ht="21" x14ac:dyDescent="0.35">
      <c r="A9" s="307" t="s">
        <v>829</v>
      </c>
      <c r="B9" s="313"/>
      <c r="C9" s="67"/>
      <c r="D9" s="67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</row>
    <row r="10" spans="1:32" ht="21.75" thickBot="1" x14ac:dyDescent="0.4">
      <c r="A10" s="307"/>
      <c r="B10" s="313"/>
      <c r="C10" s="67"/>
      <c r="D10" s="67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</row>
    <row r="11" spans="1:32" s="28" customFormat="1" ht="52.5" customHeight="1" thickBot="1" x14ac:dyDescent="0.3">
      <c r="A11" s="49" t="s">
        <v>983</v>
      </c>
      <c r="B11" s="50" t="s">
        <v>896</v>
      </c>
      <c r="C11" s="50" t="s">
        <v>20</v>
      </c>
      <c r="D11" s="51" t="s">
        <v>21</v>
      </c>
      <c r="E11" s="43" t="s">
        <v>22</v>
      </c>
      <c r="F11" s="110" t="s">
        <v>394</v>
      </c>
      <c r="G11" s="112" t="s">
        <v>395</v>
      </c>
      <c r="H11" s="110" t="s">
        <v>396</v>
      </c>
      <c r="I11" s="112" t="s">
        <v>397</v>
      </c>
      <c r="J11" s="110" t="s">
        <v>398</v>
      </c>
      <c r="K11" s="112" t="s">
        <v>399</v>
      </c>
      <c r="L11" s="112" t="s">
        <v>400</v>
      </c>
      <c r="M11" s="112" t="s">
        <v>401</v>
      </c>
      <c r="N11" s="112" t="s">
        <v>402</v>
      </c>
      <c r="O11" s="112" t="s">
        <v>403</v>
      </c>
      <c r="P11" s="112" t="s">
        <v>404</v>
      </c>
      <c r="Q11" s="112" t="s">
        <v>405</v>
      </c>
      <c r="R11" s="110" t="s">
        <v>406</v>
      </c>
      <c r="S11" s="112" t="s">
        <v>407</v>
      </c>
      <c r="T11" s="112" t="s">
        <v>408</v>
      </c>
      <c r="U11" s="112" t="s">
        <v>799</v>
      </c>
      <c r="V11" s="110" t="s">
        <v>800</v>
      </c>
      <c r="W11" s="112" t="s">
        <v>810</v>
      </c>
      <c r="X11" s="112" t="s">
        <v>801</v>
      </c>
      <c r="Y11" s="112" t="s">
        <v>802</v>
      </c>
      <c r="Z11" s="112" t="s">
        <v>803</v>
      </c>
      <c r="AA11" s="112" t="s">
        <v>804</v>
      </c>
      <c r="AB11" s="112" t="s">
        <v>805</v>
      </c>
      <c r="AC11" s="112" t="s">
        <v>806</v>
      </c>
      <c r="AD11" s="110" t="s">
        <v>807</v>
      </c>
      <c r="AE11" s="112" t="s">
        <v>808</v>
      </c>
      <c r="AF11" s="112" t="s">
        <v>809</v>
      </c>
    </row>
    <row r="12" spans="1:32" s="97" customFormat="1" ht="15.75" thickBot="1" x14ac:dyDescent="0.3">
      <c r="A12" s="385" t="s">
        <v>6</v>
      </c>
      <c r="B12" s="386" t="s">
        <v>470</v>
      </c>
      <c r="C12" s="391">
        <v>583559</v>
      </c>
      <c r="D12" s="391">
        <f>SUM(F12:AZ12)</f>
        <v>271349</v>
      </c>
      <c r="E12" s="387">
        <f t="shared" ref="E12:E34" si="0">C12-D12</f>
        <v>312210</v>
      </c>
      <c r="F12" s="388"/>
      <c r="G12" s="388"/>
      <c r="H12" s="388"/>
      <c r="I12" s="388">
        <v>60140</v>
      </c>
      <c r="J12" s="388">
        <v>34746</v>
      </c>
      <c r="K12" s="388">
        <v>81850</v>
      </c>
      <c r="L12" s="388">
        <v>29179</v>
      </c>
      <c r="M12" s="388">
        <v>65434</v>
      </c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</row>
    <row r="13" spans="1:32" s="97" customFormat="1" ht="15.75" thickBot="1" x14ac:dyDescent="0.3">
      <c r="A13" s="389" t="s">
        <v>9</v>
      </c>
      <c r="B13" s="390" t="s">
        <v>471</v>
      </c>
      <c r="C13" s="391">
        <v>109633</v>
      </c>
      <c r="D13" s="391">
        <f t="shared" ref="D13:D34" si="1">SUM(F13:AZ13)</f>
        <v>58631</v>
      </c>
      <c r="E13" s="391">
        <f t="shared" si="0"/>
        <v>51002</v>
      </c>
      <c r="F13" s="388"/>
      <c r="G13" s="388"/>
      <c r="H13" s="388"/>
      <c r="I13" s="388">
        <v>7102</v>
      </c>
      <c r="J13" s="388">
        <v>13960</v>
      </c>
      <c r="K13" s="388">
        <v>12920</v>
      </c>
      <c r="L13" s="388">
        <v>11298</v>
      </c>
      <c r="M13" s="388">
        <v>13351</v>
      </c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</row>
    <row r="14" spans="1:32" s="97" customFormat="1" ht="15.75" thickBot="1" x14ac:dyDescent="0.3">
      <c r="A14" s="389" t="s">
        <v>468</v>
      </c>
      <c r="B14" s="390" t="s">
        <v>905</v>
      </c>
      <c r="C14" s="391">
        <v>331600</v>
      </c>
      <c r="D14" s="391">
        <f t="shared" si="1"/>
        <v>168352</v>
      </c>
      <c r="E14" s="391">
        <f t="shared" si="0"/>
        <v>163248</v>
      </c>
      <c r="F14" s="388"/>
      <c r="G14" s="388"/>
      <c r="H14" s="388"/>
      <c r="I14" s="388">
        <v>40933</v>
      </c>
      <c r="J14" s="388">
        <v>43333</v>
      </c>
      <c r="K14" s="388">
        <v>32281</v>
      </c>
      <c r="L14" s="388">
        <v>22259</v>
      </c>
      <c r="M14" s="388">
        <v>29546</v>
      </c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</row>
    <row r="15" spans="1:32" s="97" customFormat="1" ht="15.75" thickBot="1" x14ac:dyDescent="0.3">
      <c r="A15" s="394" t="s">
        <v>70</v>
      </c>
      <c r="B15" s="395" t="s">
        <v>473</v>
      </c>
      <c r="C15" s="391">
        <v>174580</v>
      </c>
      <c r="D15" s="391">
        <f t="shared" si="1"/>
        <v>88867</v>
      </c>
      <c r="E15" s="391">
        <f t="shared" si="0"/>
        <v>85713</v>
      </c>
      <c r="F15" s="388"/>
      <c r="G15" s="388"/>
      <c r="H15" s="388"/>
      <c r="I15" s="388">
        <v>24116</v>
      </c>
      <c r="J15" s="388">
        <v>22129</v>
      </c>
      <c r="K15" s="388">
        <v>23451</v>
      </c>
      <c r="L15" s="388">
        <v>17980</v>
      </c>
      <c r="M15" s="388">
        <v>1191</v>
      </c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</row>
    <row r="16" spans="1:32" s="97" customFormat="1" ht="15.75" thickBot="1" x14ac:dyDescent="0.3">
      <c r="A16" s="392" t="s">
        <v>469</v>
      </c>
      <c r="B16" s="390" t="s">
        <v>475</v>
      </c>
      <c r="C16" s="391">
        <v>154361</v>
      </c>
      <c r="D16" s="391">
        <f t="shared" si="1"/>
        <v>52989</v>
      </c>
      <c r="E16" s="391">
        <f t="shared" si="0"/>
        <v>101372</v>
      </c>
      <c r="F16" s="388"/>
      <c r="G16" s="388"/>
      <c r="H16" s="388"/>
      <c r="I16" s="388">
        <v>10509</v>
      </c>
      <c r="J16" s="388"/>
      <c r="K16" s="388">
        <v>42480</v>
      </c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</row>
    <row r="17" spans="1:32" s="97" customFormat="1" ht="15.75" thickBot="1" x14ac:dyDescent="0.3">
      <c r="A17" s="392" t="s">
        <v>10</v>
      </c>
      <c r="B17" s="393" t="s">
        <v>477</v>
      </c>
      <c r="C17" s="391">
        <v>128939</v>
      </c>
      <c r="D17" s="391">
        <f t="shared" si="1"/>
        <v>36798</v>
      </c>
      <c r="E17" s="391">
        <f t="shared" si="0"/>
        <v>92141</v>
      </c>
      <c r="F17" s="388"/>
      <c r="G17" s="388"/>
      <c r="H17" s="388"/>
      <c r="I17" s="388">
        <v>11208</v>
      </c>
      <c r="J17" s="388"/>
      <c r="K17" s="388">
        <v>25590</v>
      </c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</row>
    <row r="18" spans="1:32" s="97" customFormat="1" ht="15.75" thickBot="1" x14ac:dyDescent="0.3">
      <c r="A18" s="392" t="s">
        <v>75</v>
      </c>
      <c r="B18" s="393" t="s">
        <v>99</v>
      </c>
      <c r="C18" s="391">
        <v>100000</v>
      </c>
      <c r="D18" s="391">
        <f t="shared" si="1"/>
        <v>45908</v>
      </c>
      <c r="E18" s="391">
        <f t="shared" si="0"/>
        <v>54092</v>
      </c>
      <c r="F18" s="388"/>
      <c r="G18" s="388"/>
      <c r="H18" s="388"/>
      <c r="I18" s="388">
        <v>16600</v>
      </c>
      <c r="J18" s="388"/>
      <c r="K18" s="388"/>
      <c r="L18" s="388"/>
      <c r="M18" s="388">
        <v>29308</v>
      </c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</row>
    <row r="19" spans="1:32" s="97" customFormat="1" ht="15.75" thickBot="1" x14ac:dyDescent="0.3">
      <c r="A19" s="392" t="s">
        <v>76</v>
      </c>
      <c r="B19" s="390" t="s">
        <v>479</v>
      </c>
      <c r="C19" s="391">
        <v>337765</v>
      </c>
      <c r="D19" s="391">
        <f t="shared" si="1"/>
        <v>165077</v>
      </c>
      <c r="E19" s="391">
        <f t="shared" si="0"/>
        <v>172688</v>
      </c>
      <c r="F19" s="388"/>
      <c r="G19" s="388"/>
      <c r="H19" s="388"/>
      <c r="I19" s="388">
        <f>28628+28276</f>
        <v>56904</v>
      </c>
      <c r="J19" s="388">
        <v>25377</v>
      </c>
      <c r="K19" s="388">
        <v>27256</v>
      </c>
      <c r="L19" s="388">
        <v>27015</v>
      </c>
      <c r="M19" s="388">
        <v>28525</v>
      </c>
      <c r="N19" s="388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</row>
    <row r="20" spans="1:32" s="97" customFormat="1" ht="15.75" thickBot="1" x14ac:dyDescent="0.3">
      <c r="A20" s="392" t="s">
        <v>456</v>
      </c>
      <c r="B20" s="390" t="s">
        <v>480</v>
      </c>
      <c r="C20" s="391">
        <v>100000</v>
      </c>
      <c r="D20" s="391">
        <f t="shared" si="1"/>
        <v>53951</v>
      </c>
      <c r="E20" s="391">
        <f t="shared" si="0"/>
        <v>46049</v>
      </c>
      <c r="F20" s="388"/>
      <c r="G20" s="388">
        <v>14242</v>
      </c>
      <c r="H20" s="388"/>
      <c r="I20" s="388">
        <f>7653+7613</f>
        <v>15266</v>
      </c>
      <c r="J20" s="388">
        <v>8113</v>
      </c>
      <c r="K20" s="388">
        <v>8165</v>
      </c>
      <c r="L20" s="388"/>
      <c r="M20" s="388">
        <v>8165</v>
      </c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</row>
    <row r="21" spans="1:32" s="97" customFormat="1" ht="15.75" thickBot="1" x14ac:dyDescent="0.3">
      <c r="A21" s="392" t="s">
        <v>898</v>
      </c>
      <c r="B21" s="390" t="s">
        <v>899</v>
      </c>
      <c r="C21" s="391">
        <v>100000</v>
      </c>
      <c r="D21" s="391">
        <f t="shared" si="1"/>
        <v>37425</v>
      </c>
      <c r="E21" s="391">
        <f t="shared" si="0"/>
        <v>62575</v>
      </c>
      <c r="F21" s="388"/>
      <c r="G21" s="388"/>
      <c r="H21" s="388"/>
      <c r="I21" s="388"/>
      <c r="J21" s="388">
        <v>13387</v>
      </c>
      <c r="K21" s="388">
        <v>24038</v>
      </c>
      <c r="L21" s="388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</row>
    <row r="22" spans="1:32" s="97" customFormat="1" ht="15.75" thickBot="1" x14ac:dyDescent="0.3">
      <c r="A22" s="392" t="s">
        <v>897</v>
      </c>
      <c r="B22" s="390" t="s">
        <v>900</v>
      </c>
      <c r="C22" s="391">
        <v>316018</v>
      </c>
      <c r="D22" s="391">
        <f t="shared" si="1"/>
        <v>114481</v>
      </c>
      <c r="E22" s="391">
        <f t="shared" si="0"/>
        <v>201537</v>
      </c>
      <c r="F22" s="388"/>
      <c r="G22" s="388">
        <v>19427</v>
      </c>
      <c r="H22" s="388"/>
      <c r="I22" s="388"/>
      <c r="J22" s="388">
        <v>33892</v>
      </c>
      <c r="K22" s="388">
        <v>16402</v>
      </c>
      <c r="L22" s="388">
        <v>18458</v>
      </c>
      <c r="M22" s="388">
        <v>26302</v>
      </c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8"/>
    </row>
    <row r="23" spans="1:32" s="97" customFormat="1" ht="15.75" thickBot="1" x14ac:dyDescent="0.3">
      <c r="A23" s="392" t="s">
        <v>901</v>
      </c>
      <c r="B23" s="390" t="s">
        <v>902</v>
      </c>
      <c r="C23" s="391">
        <v>330164</v>
      </c>
      <c r="D23" s="391">
        <f t="shared" si="1"/>
        <v>66391</v>
      </c>
      <c r="E23" s="391">
        <f t="shared" si="0"/>
        <v>263773</v>
      </c>
      <c r="F23" s="388"/>
      <c r="G23" s="388"/>
      <c r="H23" s="388"/>
      <c r="I23" s="388">
        <v>8882</v>
      </c>
      <c r="J23" s="388"/>
      <c r="K23" s="388">
        <v>57509</v>
      </c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</row>
    <row r="24" spans="1:32" s="97" customFormat="1" ht="15.75" thickBot="1" x14ac:dyDescent="0.3">
      <c r="A24" s="392" t="s">
        <v>903</v>
      </c>
      <c r="B24" s="390" t="s">
        <v>904</v>
      </c>
      <c r="C24" s="391">
        <v>114000</v>
      </c>
      <c r="D24" s="391">
        <f t="shared" si="1"/>
        <v>53771.270000000004</v>
      </c>
      <c r="E24" s="391">
        <f t="shared" si="0"/>
        <v>60228.729999999996</v>
      </c>
      <c r="F24" s="388"/>
      <c r="G24" s="388"/>
      <c r="H24" s="388"/>
      <c r="I24" s="388">
        <f>5482+10687</f>
        <v>16169</v>
      </c>
      <c r="J24" s="388">
        <v>9080.27</v>
      </c>
      <c r="K24" s="388">
        <v>6630</v>
      </c>
      <c r="L24" s="388">
        <v>16568</v>
      </c>
      <c r="M24" s="388">
        <v>5324</v>
      </c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</row>
    <row r="25" spans="1:32" s="97" customFormat="1" ht="15.75" thickBot="1" x14ac:dyDescent="0.3">
      <c r="A25" s="394" t="s">
        <v>11</v>
      </c>
      <c r="B25" s="395" t="s">
        <v>12</v>
      </c>
      <c r="C25" s="391">
        <v>140400</v>
      </c>
      <c r="D25" s="391">
        <f t="shared" si="1"/>
        <v>53864</v>
      </c>
      <c r="E25" s="391">
        <f t="shared" si="0"/>
        <v>86536</v>
      </c>
      <c r="F25" s="388"/>
      <c r="G25" s="388"/>
      <c r="H25" s="388"/>
      <c r="I25" s="388"/>
      <c r="J25" s="388">
        <v>15222</v>
      </c>
      <c r="K25" s="388"/>
      <c r="L25" s="388"/>
      <c r="M25" s="388">
        <v>38642</v>
      </c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</row>
    <row r="26" spans="1:32" s="97" customFormat="1" ht="15.75" thickBot="1" x14ac:dyDescent="0.3">
      <c r="A26" s="394" t="s">
        <v>459</v>
      </c>
      <c r="B26" s="395" t="s">
        <v>483</v>
      </c>
      <c r="C26" s="391">
        <v>221064</v>
      </c>
      <c r="D26" s="391">
        <f t="shared" si="1"/>
        <v>144911</v>
      </c>
      <c r="E26" s="391">
        <f t="shared" si="0"/>
        <v>76153</v>
      </c>
      <c r="F26" s="388"/>
      <c r="G26" s="388">
        <v>15261</v>
      </c>
      <c r="H26" s="388"/>
      <c r="I26" s="388">
        <f>13685+9460</f>
        <v>23145</v>
      </c>
      <c r="J26" s="388">
        <v>37653</v>
      </c>
      <c r="K26" s="388">
        <v>39588</v>
      </c>
      <c r="L26" s="388">
        <v>27985</v>
      </c>
      <c r="M26" s="388">
        <v>1279</v>
      </c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</row>
    <row r="27" spans="1:32" s="97" customFormat="1" ht="15.75" thickBot="1" x14ac:dyDescent="0.3">
      <c r="A27" s="389" t="s">
        <v>13</v>
      </c>
      <c r="B27" s="393" t="s">
        <v>485</v>
      </c>
      <c r="C27" s="391">
        <v>268636</v>
      </c>
      <c r="D27" s="391">
        <f t="shared" si="1"/>
        <v>118248</v>
      </c>
      <c r="E27" s="391">
        <f t="shared" si="0"/>
        <v>150388</v>
      </c>
      <c r="F27" s="388"/>
      <c r="G27" s="388"/>
      <c r="H27" s="388"/>
      <c r="I27" s="388">
        <f>18689+15401+15611</f>
        <v>49701</v>
      </c>
      <c r="J27" s="388">
        <v>16746</v>
      </c>
      <c r="K27" s="388">
        <v>17366</v>
      </c>
      <c r="L27" s="388">
        <v>17347</v>
      </c>
      <c r="M27" s="388">
        <v>17088</v>
      </c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</row>
    <row r="28" spans="1:32" s="97" customFormat="1" ht="15.75" thickBot="1" x14ac:dyDescent="0.3">
      <c r="A28" s="392" t="s">
        <v>14</v>
      </c>
      <c r="B28" s="393" t="s">
        <v>487</v>
      </c>
      <c r="C28" s="391">
        <v>574366</v>
      </c>
      <c r="D28" s="391">
        <f t="shared" si="1"/>
        <v>355927</v>
      </c>
      <c r="E28" s="391">
        <f t="shared" si="0"/>
        <v>218439</v>
      </c>
      <c r="F28" s="388"/>
      <c r="G28" s="388">
        <v>60000</v>
      </c>
      <c r="H28" s="388"/>
      <c r="I28" s="388">
        <v>43927</v>
      </c>
      <c r="J28" s="388">
        <v>102000</v>
      </c>
      <c r="K28" s="388">
        <v>42000</v>
      </c>
      <c r="L28" s="388">
        <v>36000</v>
      </c>
      <c r="M28" s="388">
        <f>36000+36000</f>
        <v>72000</v>
      </c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</row>
    <row r="29" spans="1:32" s="97" customFormat="1" ht="15.75" thickBot="1" x14ac:dyDescent="0.3">
      <c r="A29" s="392" t="s">
        <v>15</v>
      </c>
      <c r="B29" s="393" t="s">
        <v>16</v>
      </c>
      <c r="C29" s="391">
        <v>126363</v>
      </c>
      <c r="D29" s="391">
        <f t="shared" si="1"/>
        <v>21632</v>
      </c>
      <c r="E29" s="391">
        <v>0</v>
      </c>
      <c r="F29" s="388"/>
      <c r="G29" s="388"/>
      <c r="H29" s="388"/>
      <c r="I29" s="388"/>
      <c r="J29" s="388">
        <v>21632</v>
      </c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</row>
    <row r="30" spans="1:32" s="97" customFormat="1" ht="15.75" thickBot="1" x14ac:dyDescent="0.3">
      <c r="A30" s="392" t="s">
        <v>462</v>
      </c>
      <c r="B30" s="390" t="s">
        <v>489</v>
      </c>
      <c r="C30" s="391">
        <v>100000</v>
      </c>
      <c r="D30" s="391">
        <f t="shared" si="1"/>
        <v>51654</v>
      </c>
      <c r="E30" s="391">
        <f t="shared" si="0"/>
        <v>48346</v>
      </c>
      <c r="F30" s="388"/>
      <c r="G30" s="388">
        <v>6388</v>
      </c>
      <c r="H30" s="388"/>
      <c r="I30" s="388">
        <f>6040+9498</f>
        <v>15538</v>
      </c>
      <c r="J30" s="388">
        <v>10777</v>
      </c>
      <c r="K30" s="388">
        <v>10893</v>
      </c>
      <c r="L30" s="388">
        <v>8058</v>
      </c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</row>
    <row r="31" spans="1:32" s="97" customFormat="1" ht="15.75" thickBot="1" x14ac:dyDescent="0.3">
      <c r="A31" s="389" t="s">
        <v>463</v>
      </c>
      <c r="B31" s="393" t="s">
        <v>490</v>
      </c>
      <c r="C31" s="391">
        <v>100000</v>
      </c>
      <c r="D31" s="391">
        <f t="shared" si="1"/>
        <v>59126</v>
      </c>
      <c r="E31" s="391">
        <f t="shared" si="0"/>
        <v>40874</v>
      </c>
      <c r="F31" s="388"/>
      <c r="G31" s="388">
        <v>3615</v>
      </c>
      <c r="H31" s="388"/>
      <c r="I31" s="388">
        <f>9068+9491</f>
        <v>18559</v>
      </c>
      <c r="J31" s="388">
        <v>10382</v>
      </c>
      <c r="K31" s="388">
        <v>8796</v>
      </c>
      <c r="L31" s="388">
        <v>8855</v>
      </c>
      <c r="M31" s="388">
        <v>8919</v>
      </c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</row>
    <row r="32" spans="1:32" s="97" customFormat="1" ht="15.75" thickBot="1" x14ac:dyDescent="0.3">
      <c r="A32" s="392" t="s">
        <v>465</v>
      </c>
      <c r="B32" s="393" t="s">
        <v>492</v>
      </c>
      <c r="C32" s="391">
        <v>241761</v>
      </c>
      <c r="D32" s="391">
        <f t="shared" si="1"/>
        <v>108079</v>
      </c>
      <c r="E32" s="391">
        <f t="shared" si="0"/>
        <v>133682</v>
      </c>
      <c r="F32" s="388"/>
      <c r="G32" s="388"/>
      <c r="H32" s="388"/>
      <c r="I32" s="388"/>
      <c r="J32" s="388">
        <v>66518</v>
      </c>
      <c r="K32" s="388">
        <v>41561</v>
      </c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</row>
    <row r="33" spans="1:32" s="97" customFormat="1" ht="15.75" thickBot="1" x14ac:dyDescent="0.3">
      <c r="A33" s="392" t="s">
        <v>18</v>
      </c>
      <c r="B33" s="393" t="s">
        <v>493</v>
      </c>
      <c r="C33" s="391">
        <v>232004</v>
      </c>
      <c r="D33" s="391">
        <f t="shared" si="1"/>
        <v>104746</v>
      </c>
      <c r="E33" s="391">
        <f t="shared" si="0"/>
        <v>127258</v>
      </c>
      <c r="F33" s="388"/>
      <c r="G33" s="388"/>
      <c r="H33" s="388"/>
      <c r="I33" s="388">
        <f>11530+21254</f>
        <v>32784</v>
      </c>
      <c r="J33" s="388">
        <v>24600</v>
      </c>
      <c r="K33" s="388">
        <v>22800</v>
      </c>
      <c r="L33" s="388"/>
      <c r="M33" s="388">
        <v>24562</v>
      </c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</row>
    <row r="34" spans="1:32" s="97" customFormat="1" ht="15.75" thickBot="1" x14ac:dyDescent="0.3">
      <c r="A34" s="392" t="s">
        <v>467</v>
      </c>
      <c r="B34" s="390" t="s">
        <v>495</v>
      </c>
      <c r="C34" s="391">
        <v>187347</v>
      </c>
      <c r="D34" s="391">
        <f t="shared" si="1"/>
        <v>96305</v>
      </c>
      <c r="E34" s="391">
        <f t="shared" si="0"/>
        <v>91042</v>
      </c>
      <c r="F34" s="388"/>
      <c r="G34" s="388">
        <v>7995</v>
      </c>
      <c r="H34" s="388"/>
      <c r="I34" s="388">
        <f>16525+14709</f>
        <v>31234</v>
      </c>
      <c r="J34" s="388">
        <v>13703</v>
      </c>
      <c r="K34" s="388"/>
      <c r="L34" s="388">
        <f>15953+14314</f>
        <v>30267</v>
      </c>
      <c r="M34" s="388">
        <v>13106</v>
      </c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</row>
    <row r="35" spans="1:32" ht="15.75" thickBot="1" x14ac:dyDescent="0.3">
      <c r="A35" s="396"/>
      <c r="B35" s="146"/>
      <c r="C35" s="397"/>
      <c r="D35" s="397"/>
      <c r="E35" s="397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8"/>
    </row>
    <row r="36" spans="1:32" s="99" customFormat="1" ht="15.75" thickBot="1" x14ac:dyDescent="0.3">
      <c r="A36" s="399" t="s">
        <v>290</v>
      </c>
      <c r="B36" s="251"/>
      <c r="C36" s="400">
        <f t="shared" ref="C36:AF36" si="2">SUM(C12:C34)</f>
        <v>5072560</v>
      </c>
      <c r="D36" s="400">
        <f t="shared" si="2"/>
        <v>2328482.27</v>
      </c>
      <c r="E36" s="400">
        <f t="shared" si="2"/>
        <v>2639346.73</v>
      </c>
      <c r="F36" s="400">
        <f t="shared" si="2"/>
        <v>0</v>
      </c>
      <c r="G36" s="400">
        <f t="shared" si="2"/>
        <v>126928</v>
      </c>
      <c r="H36" s="400">
        <f t="shared" si="2"/>
        <v>0</v>
      </c>
      <c r="I36" s="400">
        <f t="shared" si="2"/>
        <v>482717</v>
      </c>
      <c r="J36" s="400">
        <f t="shared" si="2"/>
        <v>523250.27</v>
      </c>
      <c r="K36" s="400">
        <f t="shared" si="2"/>
        <v>541576</v>
      </c>
      <c r="L36" s="400">
        <f t="shared" si="2"/>
        <v>271269</v>
      </c>
      <c r="M36" s="400">
        <f t="shared" si="2"/>
        <v>382742</v>
      </c>
      <c r="N36" s="400">
        <f t="shared" si="2"/>
        <v>0</v>
      </c>
      <c r="O36" s="400">
        <f t="shared" si="2"/>
        <v>0</v>
      </c>
      <c r="P36" s="400">
        <f t="shared" si="2"/>
        <v>0</v>
      </c>
      <c r="Q36" s="400">
        <f t="shared" si="2"/>
        <v>0</v>
      </c>
      <c r="R36" s="400">
        <f t="shared" si="2"/>
        <v>0</v>
      </c>
      <c r="S36" s="400">
        <f t="shared" si="2"/>
        <v>0</v>
      </c>
      <c r="T36" s="400">
        <f t="shared" si="2"/>
        <v>0</v>
      </c>
      <c r="U36" s="400">
        <f t="shared" si="2"/>
        <v>0</v>
      </c>
      <c r="V36" s="400">
        <f t="shared" si="2"/>
        <v>0</v>
      </c>
      <c r="W36" s="400">
        <f t="shared" si="2"/>
        <v>0</v>
      </c>
      <c r="X36" s="400">
        <f t="shared" si="2"/>
        <v>0</v>
      </c>
      <c r="Y36" s="400">
        <f t="shared" si="2"/>
        <v>0</v>
      </c>
      <c r="Z36" s="400">
        <f t="shared" si="2"/>
        <v>0</v>
      </c>
      <c r="AA36" s="400">
        <f t="shared" si="2"/>
        <v>0</v>
      </c>
      <c r="AB36" s="400">
        <f t="shared" si="2"/>
        <v>0</v>
      </c>
      <c r="AC36" s="400">
        <f t="shared" si="2"/>
        <v>0</v>
      </c>
      <c r="AD36" s="400">
        <f t="shared" si="2"/>
        <v>0</v>
      </c>
      <c r="AE36" s="400">
        <f t="shared" si="2"/>
        <v>0</v>
      </c>
      <c r="AF36" s="400">
        <f t="shared" si="2"/>
        <v>0</v>
      </c>
    </row>
    <row r="37" spans="1:32" x14ac:dyDescent="0.25">
      <c r="C37" s="152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</row>
    <row r="38" spans="1:32" x14ac:dyDescent="0.25">
      <c r="C38" s="152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21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10"/>
      <c r="AD38" s="30"/>
      <c r="AE38" s="30"/>
      <c r="AF38" s="30"/>
    </row>
    <row r="39" spans="1:32" x14ac:dyDescent="0.25">
      <c r="C39" s="152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</row>
    <row r="40" spans="1:32" x14ac:dyDescent="0.25">
      <c r="C40" s="152"/>
      <c r="D40" s="29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</row>
    <row r="41" spans="1:32" x14ac:dyDescent="0.25">
      <c r="C41" s="152"/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</row>
    <row r="42" spans="1:32" x14ac:dyDescent="0.25"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</row>
    <row r="43" spans="1:32" x14ac:dyDescent="0.25"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</row>
    <row r="44" spans="1:32" x14ac:dyDescent="0.25">
      <c r="D44" s="29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spans="1:32" x14ac:dyDescent="0.25"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x14ac:dyDescent="0.25">
      <c r="D46" s="29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</row>
    <row r="47" spans="1:32" x14ac:dyDescent="0.25">
      <c r="D47" s="29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</row>
    <row r="48" spans="1:32" x14ac:dyDescent="0.25">
      <c r="D48" s="29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</row>
    <row r="49" spans="4:32" x14ac:dyDescent="0.25">
      <c r="D49" s="29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</row>
    <row r="50" spans="4:32" x14ac:dyDescent="0.25"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</row>
    <row r="51" spans="4:32" x14ac:dyDescent="0.25">
      <c r="D51" s="29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</row>
    <row r="52" spans="4:32" x14ac:dyDescent="0.25">
      <c r="D52" s="29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</row>
    <row r="53" spans="4:32" x14ac:dyDescent="0.25">
      <c r="D53" s="29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4:32" x14ac:dyDescent="0.25"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4:32" x14ac:dyDescent="0.25">
      <c r="D55" s="29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4:32" x14ac:dyDescent="0.25">
      <c r="D56" s="29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4:32" x14ac:dyDescent="0.25">
      <c r="D57" s="29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4:32" x14ac:dyDescent="0.25"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</row>
    <row r="59" spans="4:32" x14ac:dyDescent="0.25">
      <c r="D59" s="29"/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</row>
    <row r="60" spans="4:32" x14ac:dyDescent="0.25">
      <c r="D60" s="29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</row>
    <row r="61" spans="4:32" x14ac:dyDescent="0.25">
      <c r="D61" s="29"/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</row>
    <row r="62" spans="4:32" x14ac:dyDescent="0.25">
      <c r="D62" s="29"/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</row>
    <row r="63" spans="4:32" x14ac:dyDescent="0.25">
      <c r="D63" s="29"/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</row>
    <row r="64" spans="4:32" x14ac:dyDescent="0.25">
      <c r="D64" s="29"/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</row>
    <row r="65" spans="4:32" x14ac:dyDescent="0.25">
      <c r="D65" s="29"/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</row>
    <row r="66" spans="4:32" x14ac:dyDescent="0.25">
      <c r="D66" s="29"/>
      <c r="E66" s="2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</row>
    <row r="67" spans="4:32" x14ac:dyDescent="0.25"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</row>
    <row r="68" spans="4:32" x14ac:dyDescent="0.25">
      <c r="D68" s="29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</row>
    <row r="69" spans="4:32" x14ac:dyDescent="0.25">
      <c r="D69" s="29"/>
      <c r="E69" s="29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</row>
    <row r="70" spans="4:32" x14ac:dyDescent="0.25">
      <c r="D70" s="29"/>
      <c r="E70" s="2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</row>
    <row r="71" spans="4:32" x14ac:dyDescent="0.25">
      <c r="D71" s="29"/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</row>
    <row r="72" spans="4:32" x14ac:dyDescent="0.25">
      <c r="D72" s="29"/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4:32" x14ac:dyDescent="0.25">
      <c r="D73" s="29"/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</row>
    <row r="74" spans="4:32" x14ac:dyDescent="0.25">
      <c r="D74" s="29"/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4:32" x14ac:dyDescent="0.25"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</row>
    <row r="76" spans="4:32" x14ac:dyDescent="0.25"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</row>
    <row r="77" spans="4:32" x14ac:dyDescent="0.25"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</row>
    <row r="78" spans="4:32" x14ac:dyDescent="0.25"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</row>
    <row r="79" spans="4:32" x14ac:dyDescent="0.25"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4:32" x14ac:dyDescent="0.25"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4:32" x14ac:dyDescent="0.25"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</row>
    <row r="82" spans="4:32" x14ac:dyDescent="0.25"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</row>
    <row r="83" spans="4:32" x14ac:dyDescent="0.25"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</row>
    <row r="84" spans="4:32" x14ac:dyDescent="0.25"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</row>
    <row r="85" spans="4:32" x14ac:dyDescent="0.25"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</row>
    <row r="86" spans="4:32" x14ac:dyDescent="0.25"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</row>
    <row r="87" spans="4:32" x14ac:dyDescent="0.25"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</row>
    <row r="88" spans="4:32" x14ac:dyDescent="0.25"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</row>
    <row r="89" spans="4:32" x14ac:dyDescent="0.25"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</row>
    <row r="90" spans="4:32" x14ac:dyDescent="0.25"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</row>
    <row r="91" spans="4:32" x14ac:dyDescent="0.25"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4:32" x14ac:dyDescent="0.25"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</row>
    <row r="93" spans="4:32" x14ac:dyDescent="0.25"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</row>
    <row r="94" spans="4:32" x14ac:dyDescent="0.25"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</row>
    <row r="95" spans="4:32" x14ac:dyDescent="0.25"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</row>
    <row r="96" spans="4:32" x14ac:dyDescent="0.25"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</row>
    <row r="97" spans="4:32" x14ac:dyDescent="0.25">
      <c r="D97" s="29"/>
      <c r="E97" s="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</row>
    <row r="98" spans="4:32" x14ac:dyDescent="0.25">
      <c r="D98" s="29"/>
      <c r="E98" s="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</row>
    <row r="99" spans="4:32" x14ac:dyDescent="0.25"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</row>
    <row r="100" spans="4:32" x14ac:dyDescent="0.25">
      <c r="D100" s="29"/>
      <c r="E100" s="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</row>
    <row r="101" spans="4:32" x14ac:dyDescent="0.25">
      <c r="D101" s="29"/>
      <c r="E101" s="29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</row>
    <row r="102" spans="4:32" x14ac:dyDescent="0.25">
      <c r="D102" s="29"/>
      <c r="E102" s="2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</row>
    <row r="103" spans="4:32" x14ac:dyDescent="0.25">
      <c r="D103" s="29"/>
      <c r="E103" s="29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</row>
    <row r="104" spans="4:32" x14ac:dyDescent="0.25">
      <c r="D104" s="29"/>
      <c r="E104" s="29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</row>
    <row r="105" spans="4:32" x14ac:dyDescent="0.25">
      <c r="D105" s="29"/>
      <c r="E105" s="29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</row>
    <row r="106" spans="4:32" x14ac:dyDescent="0.25">
      <c r="D106" s="29"/>
      <c r="E106" s="29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</row>
    <row r="107" spans="4:32" x14ac:dyDescent="0.25">
      <c r="D107" s="29"/>
      <c r="E107" s="29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</row>
    <row r="108" spans="4:32" x14ac:dyDescent="0.25">
      <c r="D108" s="29"/>
      <c r="E108" s="29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</row>
    <row r="109" spans="4:32" x14ac:dyDescent="0.25">
      <c r="D109" s="29"/>
      <c r="E109" s="29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</row>
    <row r="110" spans="4:32" x14ac:dyDescent="0.25">
      <c r="D110" s="29"/>
      <c r="E110" s="29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</row>
    <row r="111" spans="4:32" x14ac:dyDescent="0.25">
      <c r="D111" s="29"/>
      <c r="E111" s="29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</row>
    <row r="112" spans="4:32" x14ac:dyDescent="0.25">
      <c r="D112" s="29"/>
      <c r="E112" s="29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</row>
    <row r="113" spans="4:32" x14ac:dyDescent="0.25">
      <c r="D113" s="29"/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</row>
    <row r="114" spans="4:32" x14ac:dyDescent="0.25">
      <c r="D114" s="29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</row>
    <row r="115" spans="4:32" x14ac:dyDescent="0.25">
      <c r="D115" s="29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</row>
    <row r="116" spans="4:32" x14ac:dyDescent="0.25">
      <c r="D116" s="29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</row>
    <row r="117" spans="4:32" x14ac:dyDescent="0.25">
      <c r="D117" s="29"/>
      <c r="E117" s="2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</row>
    <row r="118" spans="4:32" x14ac:dyDescent="0.25">
      <c r="D118" s="29"/>
      <c r="E118" s="29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</row>
    <row r="119" spans="4:32" x14ac:dyDescent="0.25">
      <c r="D119" s="29"/>
      <c r="E119" s="29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</row>
    <row r="120" spans="4:32" x14ac:dyDescent="0.25">
      <c r="D120" s="29"/>
      <c r="E120" s="29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</row>
    <row r="121" spans="4:32" x14ac:dyDescent="0.25">
      <c r="D121" s="29"/>
      <c r="E121" s="29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</row>
    <row r="122" spans="4:32" x14ac:dyDescent="0.25">
      <c r="D122" s="29"/>
      <c r="E122" s="29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</row>
    <row r="123" spans="4:32" x14ac:dyDescent="0.25">
      <c r="D123" s="29"/>
      <c r="E123" s="29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</row>
    <row r="124" spans="4:32" x14ac:dyDescent="0.25">
      <c r="D124" s="29"/>
      <c r="E124" s="29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</row>
    <row r="125" spans="4:32" x14ac:dyDescent="0.25">
      <c r="D125" s="29"/>
      <c r="E125" s="29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4:32" x14ac:dyDescent="0.25">
      <c r="D126" s="29"/>
      <c r="E126" s="29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</row>
    <row r="127" spans="4:32" x14ac:dyDescent="0.25">
      <c r="D127" s="29"/>
      <c r="E127" s="2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</row>
    <row r="128" spans="4:32" x14ac:dyDescent="0.25">
      <c r="D128" s="29"/>
      <c r="E128" s="29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</row>
    <row r="129" spans="4:32" x14ac:dyDescent="0.25">
      <c r="D129" s="29"/>
      <c r="E129" s="29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</row>
    <row r="130" spans="4:32" x14ac:dyDescent="0.25">
      <c r="D130" s="29"/>
      <c r="E130" s="29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</row>
    <row r="131" spans="4:32" x14ac:dyDescent="0.25">
      <c r="D131" s="29"/>
      <c r="E131" s="29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</row>
    <row r="132" spans="4:32" x14ac:dyDescent="0.25">
      <c r="D132" s="29"/>
      <c r="E132" s="29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</row>
    <row r="133" spans="4:32" x14ac:dyDescent="0.25">
      <c r="D133" s="29"/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</row>
    <row r="134" spans="4:32" x14ac:dyDescent="0.25">
      <c r="D134" s="29"/>
      <c r="E134" s="29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</row>
    <row r="135" spans="4:32" x14ac:dyDescent="0.25">
      <c r="D135" s="29"/>
      <c r="E135" s="29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</row>
    <row r="136" spans="4:32" x14ac:dyDescent="0.25">
      <c r="D136" s="29"/>
      <c r="E136" s="29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</row>
    <row r="137" spans="4:32" x14ac:dyDescent="0.25">
      <c r="D137" s="29"/>
      <c r="E137" s="29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</row>
    <row r="138" spans="4:32" x14ac:dyDescent="0.25">
      <c r="D138" s="29"/>
      <c r="E138" s="29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</row>
    <row r="139" spans="4:32" x14ac:dyDescent="0.25">
      <c r="D139" s="29"/>
      <c r="E139" s="29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</row>
    <row r="140" spans="4:32" x14ac:dyDescent="0.25">
      <c r="D140" s="29"/>
      <c r="E140" s="29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</row>
    <row r="141" spans="4:32" x14ac:dyDescent="0.25">
      <c r="D141" s="29"/>
      <c r="E141" s="29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</row>
    <row r="142" spans="4:32" x14ac:dyDescent="0.25">
      <c r="D142" s="29"/>
      <c r="E142" s="29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</row>
    <row r="143" spans="4:32" x14ac:dyDescent="0.25">
      <c r="D143" s="29"/>
      <c r="E143" s="29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</sheetData>
  <sheetProtection password="EF32" sheet="1" objects="1" scenarios="1"/>
  <pageMargins left="0.1" right="0.1" top="0.1" bottom="0.1" header="0.3" footer="0.3"/>
  <pageSetup scale="8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CC"/>
  </sheetPr>
  <dimension ref="A1:AF24"/>
  <sheetViews>
    <sheetView workbookViewId="0">
      <pane xSplit="5" ySplit="11" topLeftCell="I12" activePane="bottomRight" state="frozen"/>
      <selection activeCell="B15" sqref="B15"/>
      <selection pane="topRight" activeCell="B15" sqref="B15"/>
      <selection pane="bottomLeft" activeCell="B15" sqref="B15"/>
      <selection pane="bottomRight" activeCell="M20" sqref="M20"/>
    </sheetView>
  </sheetViews>
  <sheetFormatPr defaultColWidth="8.85546875" defaultRowHeight="15" x14ac:dyDescent="0.25"/>
  <cols>
    <col min="1" max="1" width="8.85546875" style="304"/>
    <col min="2" max="2" width="37.7109375" style="304" customWidth="1"/>
    <col min="3" max="3" width="13.5703125" style="304" customWidth="1"/>
    <col min="4" max="4" width="15.28515625" style="304" customWidth="1"/>
    <col min="5" max="5" width="32.28515625" style="304" customWidth="1"/>
    <col min="6" max="6" width="15" style="304" customWidth="1"/>
    <col min="7" max="7" width="14.28515625" style="304" customWidth="1"/>
    <col min="8" max="8" width="12.140625" style="304" customWidth="1"/>
    <col min="9" max="9" width="13" style="304" customWidth="1"/>
    <col min="10" max="10" width="13.5703125" style="304" customWidth="1"/>
    <col min="11" max="11" width="13.140625" style="304" customWidth="1"/>
    <col min="12" max="12" width="14.28515625" style="304" customWidth="1"/>
    <col min="13" max="13" width="13.7109375" style="304" customWidth="1"/>
    <col min="14" max="14" width="13" style="304" customWidth="1"/>
    <col min="15" max="15" width="12.28515625" style="304" customWidth="1"/>
    <col min="16" max="16" width="11.28515625" style="304" customWidth="1"/>
    <col min="17" max="17" width="10.85546875" style="304" customWidth="1"/>
    <col min="18" max="19" width="11.5703125" style="304" customWidth="1"/>
    <col min="20" max="20" width="12.28515625" style="304" customWidth="1"/>
    <col min="21" max="21" width="13" style="304" customWidth="1"/>
    <col min="22" max="22" width="13.5703125" style="304" customWidth="1"/>
    <col min="23" max="23" width="13.140625" style="304" customWidth="1"/>
    <col min="24" max="24" width="14.28515625" style="304" customWidth="1"/>
    <col min="25" max="25" width="13.7109375" style="304" customWidth="1"/>
    <col min="26" max="26" width="13" style="304" customWidth="1"/>
    <col min="27" max="27" width="12.28515625" style="304" customWidth="1"/>
    <col min="28" max="28" width="11.28515625" style="304" customWidth="1"/>
    <col min="29" max="29" width="10.85546875" style="304" customWidth="1"/>
    <col min="30" max="31" width="11.5703125" style="304" customWidth="1"/>
    <col min="32" max="32" width="12.28515625" style="304" customWidth="1"/>
    <col min="33" max="16384" width="8.85546875" style="304"/>
  </cols>
  <sheetData>
    <row r="1" spans="1:32" ht="21" x14ac:dyDescent="0.35">
      <c r="A1" s="307" t="s">
        <v>0</v>
      </c>
      <c r="B1" s="313"/>
      <c r="C1" s="308" t="s">
        <v>516</v>
      </c>
      <c r="D1" s="307"/>
      <c r="E1" s="309"/>
      <c r="F1" s="314"/>
      <c r="G1" s="314"/>
      <c r="H1" s="308" t="str">
        <f>C1</f>
        <v>IEL CIVICS</v>
      </c>
      <c r="I1" s="308"/>
      <c r="J1" s="308"/>
      <c r="K1" s="307"/>
      <c r="L1" s="307"/>
      <c r="M1" s="309"/>
      <c r="N1" s="309"/>
      <c r="O1" s="314"/>
      <c r="P1" s="314"/>
      <c r="Q1" s="308" t="str">
        <f>C1</f>
        <v>IEL CIVICS</v>
      </c>
      <c r="R1" s="308"/>
      <c r="S1" s="307"/>
      <c r="T1" s="307"/>
      <c r="U1" s="308"/>
      <c r="V1" s="308"/>
      <c r="W1" s="307"/>
      <c r="X1" s="307"/>
      <c r="Y1" s="308" t="str">
        <f>C1</f>
        <v>IEL CIVICS</v>
      </c>
      <c r="Z1" s="309"/>
      <c r="AA1" s="314"/>
      <c r="AB1" s="314"/>
      <c r="AC1" s="314"/>
      <c r="AD1" s="308"/>
      <c r="AE1" s="307"/>
      <c r="AF1" s="307"/>
    </row>
    <row r="2" spans="1:32" ht="15.75" x14ac:dyDescent="0.25">
      <c r="A2" s="310" t="s">
        <v>1</v>
      </c>
      <c r="B2" s="313"/>
      <c r="C2" s="311">
        <v>84.001999999999995</v>
      </c>
      <c r="D2" s="310"/>
      <c r="E2" s="67"/>
      <c r="F2" s="314"/>
      <c r="G2" s="314"/>
      <c r="H2" s="310" t="str">
        <f>"FY"&amp;C4</f>
        <v>FY2017-18</v>
      </c>
      <c r="I2" s="310"/>
      <c r="J2" s="310"/>
      <c r="K2" s="311"/>
      <c r="L2" s="311"/>
      <c r="M2" s="67"/>
      <c r="N2" s="67"/>
      <c r="O2" s="67"/>
      <c r="P2" s="67"/>
      <c r="Q2" s="310" t="str">
        <f>"FY"&amp;C4</f>
        <v>FY2017-18</v>
      </c>
      <c r="R2" s="310"/>
      <c r="S2" s="311"/>
      <c r="T2" s="311"/>
      <c r="U2" s="310"/>
      <c r="V2" s="310"/>
      <c r="W2" s="311"/>
      <c r="X2" s="311"/>
      <c r="Y2" s="310" t="str">
        <f>"FY"&amp;C4</f>
        <v>FY2017-18</v>
      </c>
      <c r="Z2" s="67"/>
      <c r="AA2" s="67"/>
      <c r="AB2" s="67"/>
      <c r="AC2" s="314"/>
      <c r="AD2" s="310"/>
      <c r="AE2" s="311"/>
      <c r="AF2" s="311"/>
    </row>
    <row r="3" spans="1:32" ht="15.75" x14ac:dyDescent="0.25">
      <c r="A3" s="310" t="s">
        <v>2</v>
      </c>
      <c r="B3" s="313"/>
      <c r="C3" s="311">
        <v>6002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ht="15.75" x14ac:dyDescent="0.25">
      <c r="A4" s="310" t="s">
        <v>3</v>
      </c>
      <c r="B4" s="313"/>
      <c r="C4" s="311" t="s">
        <v>797</v>
      </c>
      <c r="D4" s="67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</row>
    <row r="5" spans="1:32" ht="15.75" x14ac:dyDescent="0.25">
      <c r="A5" s="310" t="s">
        <v>55</v>
      </c>
      <c r="B5" s="310"/>
      <c r="C5" s="311" t="s">
        <v>56</v>
      </c>
      <c r="D5" s="310"/>
      <c r="E5" s="39"/>
      <c r="F5" s="39"/>
      <c r="G5" s="39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</row>
    <row r="6" spans="1:32" ht="15.75" x14ac:dyDescent="0.25">
      <c r="A6" s="310" t="s">
        <v>41</v>
      </c>
      <c r="B6" s="310"/>
      <c r="C6" s="310" t="s">
        <v>771</v>
      </c>
      <c r="D6" s="310"/>
      <c r="E6" s="39"/>
      <c r="F6" s="39"/>
      <c r="G6" s="39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</row>
    <row r="7" spans="1:32" ht="15.75" x14ac:dyDescent="0.25">
      <c r="A7" s="310" t="s">
        <v>43</v>
      </c>
      <c r="B7" s="310"/>
      <c r="C7" s="310" t="s">
        <v>46</v>
      </c>
      <c r="D7" s="310"/>
      <c r="E7" s="39"/>
      <c r="F7" s="39"/>
      <c r="G7" s="39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</row>
    <row r="8" spans="1:32" ht="15.75" x14ac:dyDescent="0.25">
      <c r="A8" s="310" t="s">
        <v>77</v>
      </c>
      <c r="B8" s="310"/>
      <c r="C8" s="310" t="s">
        <v>598</v>
      </c>
      <c r="D8" s="310"/>
      <c r="E8" s="39"/>
      <c r="F8" s="39"/>
      <c r="G8" s="39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</row>
    <row r="9" spans="1:32" ht="21" x14ac:dyDescent="0.35">
      <c r="A9" s="307" t="s">
        <v>829</v>
      </c>
      <c r="B9" s="310"/>
      <c r="C9" s="313"/>
      <c r="D9" s="310"/>
      <c r="E9" s="39"/>
      <c r="F9" s="39"/>
      <c r="G9" s="39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</row>
    <row r="10" spans="1:32" ht="21.75" thickBot="1" x14ac:dyDescent="0.4">
      <c r="A10" s="307"/>
      <c r="B10" s="310"/>
      <c r="C10" s="313"/>
      <c r="D10" s="310"/>
      <c r="E10" s="39"/>
      <c r="F10" s="39"/>
      <c r="G10" s="39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</row>
    <row r="11" spans="1:32" ht="30.75" thickBot="1" x14ac:dyDescent="0.3">
      <c r="A11" s="52" t="s">
        <v>983</v>
      </c>
      <c r="B11" s="50" t="s">
        <v>896</v>
      </c>
      <c r="C11" s="51" t="s">
        <v>20</v>
      </c>
      <c r="D11" s="50" t="s">
        <v>21</v>
      </c>
      <c r="E11" s="322" t="s">
        <v>22</v>
      </c>
      <c r="F11" s="110" t="s">
        <v>394</v>
      </c>
      <c r="G11" s="112" t="s">
        <v>395</v>
      </c>
      <c r="H11" s="110" t="s">
        <v>396</v>
      </c>
      <c r="I11" s="112" t="s">
        <v>397</v>
      </c>
      <c r="J11" s="110" t="s">
        <v>398</v>
      </c>
      <c r="K11" s="112" t="s">
        <v>399</v>
      </c>
      <c r="L11" s="112" t="s">
        <v>400</v>
      </c>
      <c r="M11" s="112" t="s">
        <v>401</v>
      </c>
      <c r="N11" s="112" t="s">
        <v>402</v>
      </c>
      <c r="O11" s="112" t="s">
        <v>403</v>
      </c>
      <c r="P11" s="112" t="s">
        <v>404</v>
      </c>
      <c r="Q11" s="112" t="s">
        <v>405</v>
      </c>
      <c r="R11" s="110" t="s">
        <v>406</v>
      </c>
      <c r="S11" s="112" t="s">
        <v>407</v>
      </c>
      <c r="T11" s="112" t="s">
        <v>408</v>
      </c>
      <c r="U11" s="112" t="s">
        <v>799</v>
      </c>
      <c r="V11" s="110" t="s">
        <v>800</v>
      </c>
      <c r="W11" s="112" t="s">
        <v>810</v>
      </c>
      <c r="X11" s="112" t="s">
        <v>801</v>
      </c>
      <c r="Y11" s="112" t="s">
        <v>802</v>
      </c>
      <c r="Z11" s="112" t="s">
        <v>803</v>
      </c>
      <c r="AA11" s="112" t="s">
        <v>804</v>
      </c>
      <c r="AB11" s="112" t="s">
        <v>805</v>
      </c>
      <c r="AC11" s="112" t="s">
        <v>806</v>
      </c>
      <c r="AD11" s="110" t="s">
        <v>807</v>
      </c>
      <c r="AE11" s="112" t="s">
        <v>808</v>
      </c>
      <c r="AF11" s="112" t="s">
        <v>809</v>
      </c>
    </row>
    <row r="12" spans="1:32" ht="15.75" thickBot="1" x14ac:dyDescent="0.3">
      <c r="A12" s="406" t="s">
        <v>468</v>
      </c>
      <c r="B12" s="401" t="s">
        <v>905</v>
      </c>
      <c r="C12" s="402">
        <v>137264</v>
      </c>
      <c r="D12" s="402">
        <f t="shared" ref="D12:D19" si="0">SUM(F12:AF12)</f>
        <v>68790</v>
      </c>
      <c r="E12" s="403">
        <f t="shared" ref="E12:E19" si="1">C12-D12</f>
        <v>68474</v>
      </c>
      <c r="F12" s="404"/>
      <c r="G12" s="404"/>
      <c r="H12" s="404"/>
      <c r="I12" s="404">
        <v>23305</v>
      </c>
      <c r="J12" s="404">
        <v>15228</v>
      </c>
      <c r="K12" s="404">
        <v>10836</v>
      </c>
      <c r="L12" s="404">
        <v>8255</v>
      </c>
      <c r="M12" s="404">
        <v>11166</v>
      </c>
      <c r="N12" s="404"/>
      <c r="O12" s="404"/>
      <c r="P12" s="404"/>
      <c r="Q12" s="404"/>
      <c r="R12" s="404"/>
      <c r="S12" s="405"/>
      <c r="T12" s="405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5"/>
      <c r="AF12" s="405"/>
    </row>
    <row r="13" spans="1:32" s="87" customFormat="1" ht="15.75" thickBot="1" x14ac:dyDescent="0.3">
      <c r="A13" s="406" t="s">
        <v>901</v>
      </c>
      <c r="B13" s="407" t="s">
        <v>902</v>
      </c>
      <c r="C13" s="402">
        <v>100856</v>
      </c>
      <c r="D13" s="402">
        <f t="shared" si="0"/>
        <v>6109</v>
      </c>
      <c r="E13" s="410">
        <f t="shared" si="1"/>
        <v>94747</v>
      </c>
      <c r="F13" s="404"/>
      <c r="G13" s="404"/>
      <c r="H13" s="404"/>
      <c r="I13" s="404">
        <v>652</v>
      </c>
      <c r="J13" s="404"/>
      <c r="K13" s="404">
        <v>5457</v>
      </c>
      <c r="L13" s="404"/>
      <c r="M13" s="404"/>
      <c r="N13" s="404"/>
      <c r="O13" s="404"/>
      <c r="P13" s="404"/>
      <c r="Q13" s="404"/>
      <c r="R13" s="404"/>
      <c r="S13" s="411"/>
      <c r="T13" s="411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11"/>
      <c r="AF13" s="411"/>
    </row>
    <row r="14" spans="1:32" ht="15.75" thickBot="1" x14ac:dyDescent="0.3">
      <c r="A14" s="408" t="s">
        <v>11</v>
      </c>
      <c r="B14" s="409" t="s">
        <v>12</v>
      </c>
      <c r="C14" s="402">
        <v>100000</v>
      </c>
      <c r="D14" s="402">
        <f t="shared" si="0"/>
        <v>12806</v>
      </c>
      <c r="E14" s="403">
        <f t="shared" si="1"/>
        <v>87194</v>
      </c>
      <c r="F14" s="404"/>
      <c r="G14" s="404"/>
      <c r="H14" s="404"/>
      <c r="I14" s="404"/>
      <c r="J14" s="404">
        <v>12806</v>
      </c>
      <c r="K14" s="404"/>
      <c r="L14" s="404"/>
      <c r="M14" s="404"/>
      <c r="N14" s="404"/>
      <c r="O14" s="404"/>
      <c r="P14" s="404"/>
      <c r="Q14" s="404"/>
      <c r="R14" s="404"/>
      <c r="S14" s="405"/>
      <c r="T14" s="405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5"/>
      <c r="AF14" s="405"/>
    </row>
    <row r="15" spans="1:32" ht="15.75" thickBot="1" x14ac:dyDescent="0.3">
      <c r="A15" s="408" t="s">
        <v>13</v>
      </c>
      <c r="B15" s="409" t="s">
        <v>485</v>
      </c>
      <c r="C15" s="402">
        <v>111880</v>
      </c>
      <c r="D15" s="402">
        <f t="shared" si="0"/>
        <v>61111</v>
      </c>
      <c r="E15" s="403">
        <f t="shared" si="1"/>
        <v>50769</v>
      </c>
      <c r="F15" s="404"/>
      <c r="G15" s="404"/>
      <c r="H15" s="404"/>
      <c r="I15" s="404">
        <f>2951+7827+11012</f>
        <v>21790</v>
      </c>
      <c r="J15" s="404">
        <v>14205</v>
      </c>
      <c r="K15" s="404">
        <f>7836.22+3180.78</f>
        <v>11017</v>
      </c>
      <c r="L15" s="404">
        <v>7393</v>
      </c>
      <c r="M15" s="404">
        <v>6706</v>
      </c>
      <c r="N15" s="404"/>
      <c r="O15" s="404"/>
      <c r="P15" s="404"/>
      <c r="Q15" s="404"/>
      <c r="R15" s="404"/>
      <c r="S15" s="405"/>
      <c r="T15" s="405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5"/>
      <c r="AF15" s="405"/>
    </row>
    <row r="16" spans="1:32" ht="15.75" thickBot="1" x14ac:dyDescent="0.3">
      <c r="A16" s="408" t="s">
        <v>15</v>
      </c>
      <c r="B16" s="409" t="s">
        <v>16</v>
      </c>
      <c r="C16" s="402">
        <v>100000</v>
      </c>
      <c r="D16" s="402">
        <f t="shared" si="0"/>
        <v>11354</v>
      </c>
      <c r="E16" s="403">
        <v>0</v>
      </c>
      <c r="F16" s="404"/>
      <c r="G16" s="404"/>
      <c r="H16" s="404"/>
      <c r="I16" s="404"/>
      <c r="J16" s="404">
        <v>11354</v>
      </c>
      <c r="K16" s="404"/>
      <c r="L16" s="404"/>
      <c r="M16" s="404"/>
      <c r="N16" s="404"/>
      <c r="O16" s="404"/>
      <c r="P16" s="404"/>
      <c r="Q16" s="404"/>
      <c r="R16" s="404"/>
      <c r="S16" s="405"/>
      <c r="T16" s="405"/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5"/>
      <c r="AF16" s="405"/>
    </row>
    <row r="17" spans="1:32" ht="15.75" thickBot="1" x14ac:dyDescent="0.3">
      <c r="A17" s="408" t="s">
        <v>463</v>
      </c>
      <c r="B17" s="409" t="s">
        <v>490</v>
      </c>
      <c r="C17" s="402">
        <v>100000</v>
      </c>
      <c r="D17" s="402">
        <f t="shared" si="0"/>
        <v>69605</v>
      </c>
      <c r="E17" s="403">
        <f t="shared" si="1"/>
        <v>30395</v>
      </c>
      <c r="F17" s="404"/>
      <c r="G17" s="404">
        <v>3601</v>
      </c>
      <c r="H17" s="404"/>
      <c r="I17" s="404">
        <f>9693+11352</f>
        <v>21045</v>
      </c>
      <c r="J17" s="404">
        <v>12346</v>
      </c>
      <c r="K17" s="404">
        <v>10996</v>
      </c>
      <c r="L17" s="404">
        <v>10763</v>
      </c>
      <c r="M17" s="404">
        <v>10854</v>
      </c>
      <c r="N17" s="404"/>
      <c r="O17" s="404"/>
      <c r="P17" s="404"/>
      <c r="Q17" s="404"/>
      <c r="R17" s="404"/>
      <c r="S17" s="405"/>
      <c r="T17" s="405"/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5"/>
      <c r="AF17" s="405"/>
    </row>
    <row r="18" spans="1:32" ht="15.75" thickBot="1" x14ac:dyDescent="0.3">
      <c r="A18" s="408" t="s">
        <v>18</v>
      </c>
      <c r="B18" s="409" t="s">
        <v>493</v>
      </c>
      <c r="C18" s="402">
        <v>100000</v>
      </c>
      <c r="D18" s="402">
        <f t="shared" si="0"/>
        <v>17117</v>
      </c>
      <c r="E18" s="403">
        <f t="shared" si="1"/>
        <v>82883</v>
      </c>
      <c r="F18" s="404"/>
      <c r="G18" s="404"/>
      <c r="H18" s="404"/>
      <c r="I18" s="404">
        <f>6500+4800</f>
        <v>11300</v>
      </c>
      <c r="J18" s="404"/>
      <c r="K18" s="404"/>
      <c r="L18" s="404"/>
      <c r="M18" s="404">
        <v>5817</v>
      </c>
      <c r="N18" s="404"/>
      <c r="O18" s="404"/>
      <c r="P18" s="404"/>
      <c r="Q18" s="404"/>
      <c r="R18" s="404"/>
      <c r="S18" s="405"/>
      <c r="T18" s="405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5"/>
      <c r="AF18" s="405"/>
    </row>
    <row r="19" spans="1:32" ht="15.75" thickBot="1" x14ac:dyDescent="0.3">
      <c r="A19" s="408" t="s">
        <v>467</v>
      </c>
      <c r="B19" s="146" t="s">
        <v>495</v>
      </c>
      <c r="C19" s="402">
        <v>100000</v>
      </c>
      <c r="D19" s="402">
        <f t="shared" si="0"/>
        <v>65922</v>
      </c>
      <c r="E19" s="403">
        <f t="shared" si="1"/>
        <v>34078</v>
      </c>
      <c r="F19" s="404"/>
      <c r="G19" s="404">
        <v>5100</v>
      </c>
      <c r="H19" s="404"/>
      <c r="I19" s="404">
        <f>7808+10369</f>
        <v>18177</v>
      </c>
      <c r="J19" s="404">
        <f>9379</f>
        <v>9379</v>
      </c>
      <c r="K19" s="404"/>
      <c r="L19" s="404">
        <f>8736+7819</f>
        <v>16555</v>
      </c>
      <c r="M19" s="404">
        <v>16711</v>
      </c>
      <c r="N19" s="404"/>
      <c r="O19" s="404"/>
      <c r="P19" s="404"/>
      <c r="Q19" s="404"/>
      <c r="R19" s="404"/>
      <c r="S19" s="405"/>
      <c r="T19" s="405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5"/>
      <c r="AF19" s="405"/>
    </row>
    <row r="20" spans="1:32" ht="15.75" thickBot="1" x14ac:dyDescent="0.3">
      <c r="A20" s="408"/>
      <c r="B20" s="146"/>
      <c r="C20" s="402"/>
      <c r="D20" s="402"/>
      <c r="E20" s="410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5"/>
      <c r="T20" s="405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5"/>
      <c r="AF20" s="405"/>
    </row>
    <row r="21" spans="1:32" s="58" customFormat="1" ht="15.75" thickBot="1" x14ac:dyDescent="0.3">
      <c r="A21" s="412" t="s">
        <v>290</v>
      </c>
      <c r="B21" s="251"/>
      <c r="C21" s="413">
        <f>SUM(C12:C19)</f>
        <v>850000</v>
      </c>
      <c r="D21" s="413">
        <f t="shared" ref="D21:AF21" si="2">SUM(D12:D19)</f>
        <v>312814</v>
      </c>
      <c r="E21" s="413">
        <f t="shared" si="2"/>
        <v>448540</v>
      </c>
      <c r="F21" s="413">
        <f t="shared" si="2"/>
        <v>0</v>
      </c>
      <c r="G21" s="413">
        <f t="shared" si="2"/>
        <v>8701</v>
      </c>
      <c r="H21" s="413">
        <f t="shared" si="2"/>
        <v>0</v>
      </c>
      <c r="I21" s="413">
        <f t="shared" si="2"/>
        <v>96269</v>
      </c>
      <c r="J21" s="413">
        <f t="shared" si="2"/>
        <v>75318</v>
      </c>
      <c r="K21" s="413">
        <f t="shared" si="2"/>
        <v>38306</v>
      </c>
      <c r="L21" s="413">
        <f t="shared" si="2"/>
        <v>42966</v>
      </c>
      <c r="M21" s="413">
        <f t="shared" si="2"/>
        <v>51254</v>
      </c>
      <c r="N21" s="413">
        <f t="shared" si="2"/>
        <v>0</v>
      </c>
      <c r="O21" s="413">
        <f t="shared" si="2"/>
        <v>0</v>
      </c>
      <c r="P21" s="413">
        <f t="shared" si="2"/>
        <v>0</v>
      </c>
      <c r="Q21" s="413">
        <f t="shared" si="2"/>
        <v>0</v>
      </c>
      <c r="R21" s="413">
        <f t="shared" si="2"/>
        <v>0</v>
      </c>
      <c r="S21" s="413">
        <f t="shared" si="2"/>
        <v>0</v>
      </c>
      <c r="T21" s="413">
        <f t="shared" si="2"/>
        <v>0</v>
      </c>
      <c r="U21" s="413">
        <f t="shared" si="2"/>
        <v>0</v>
      </c>
      <c r="V21" s="413">
        <f t="shared" si="2"/>
        <v>0</v>
      </c>
      <c r="W21" s="413">
        <f t="shared" si="2"/>
        <v>0</v>
      </c>
      <c r="X21" s="413">
        <f t="shared" si="2"/>
        <v>0</v>
      </c>
      <c r="Y21" s="413">
        <f t="shared" si="2"/>
        <v>0</v>
      </c>
      <c r="Z21" s="413">
        <f t="shared" si="2"/>
        <v>0</v>
      </c>
      <c r="AA21" s="413">
        <f t="shared" si="2"/>
        <v>0</v>
      </c>
      <c r="AB21" s="413">
        <f t="shared" si="2"/>
        <v>0</v>
      </c>
      <c r="AC21" s="413">
        <f t="shared" si="2"/>
        <v>0</v>
      </c>
      <c r="AD21" s="413">
        <f t="shared" si="2"/>
        <v>0</v>
      </c>
      <c r="AE21" s="413">
        <f t="shared" si="2"/>
        <v>0</v>
      </c>
      <c r="AF21" s="413">
        <f t="shared" si="2"/>
        <v>0</v>
      </c>
    </row>
    <row r="22" spans="1:32" x14ac:dyDescent="0.25">
      <c r="I22" s="131"/>
      <c r="K22" s="131"/>
      <c r="M22" s="131"/>
      <c r="U22" s="131"/>
      <c r="W22" s="131"/>
      <c r="Y22" s="131"/>
    </row>
    <row r="23" spans="1:32" x14ac:dyDescent="0.25">
      <c r="I23" s="245"/>
      <c r="J23" s="245"/>
      <c r="K23" s="245"/>
      <c r="L23" s="131"/>
      <c r="M23" s="245"/>
      <c r="N23" s="131"/>
      <c r="O23" s="131"/>
      <c r="P23" s="131"/>
      <c r="Q23" s="131"/>
      <c r="U23" s="245"/>
      <c r="V23" s="245"/>
      <c r="W23" s="245"/>
      <c r="X23" s="131"/>
      <c r="Z23" s="131"/>
      <c r="AA23" s="131"/>
      <c r="AB23" s="131"/>
      <c r="AC23" s="131"/>
    </row>
    <row r="24" spans="1:32" x14ac:dyDescent="0.25">
      <c r="Q24" s="131"/>
      <c r="AC24" s="131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CCFFCC"/>
  </sheetPr>
  <dimension ref="A1:AC34"/>
  <sheetViews>
    <sheetView zoomScaleNormal="100" workbookViewId="0">
      <pane xSplit="5" ySplit="11" topLeftCell="F12" activePane="bottomRight" state="frozen"/>
      <selection activeCell="B15" sqref="B15"/>
      <selection pane="topRight" activeCell="B15" sqref="B15"/>
      <selection pane="bottomLeft" activeCell="B15" sqref="B15"/>
      <selection pane="bottomRight" activeCell="J15" sqref="J15"/>
    </sheetView>
  </sheetViews>
  <sheetFormatPr defaultColWidth="9.140625" defaultRowHeight="15" x14ac:dyDescent="0.25"/>
  <cols>
    <col min="1" max="1" width="9.140625" style="305"/>
    <col min="2" max="2" width="34.5703125" style="305" customWidth="1"/>
    <col min="3" max="5" width="14.7109375" style="305" customWidth="1"/>
    <col min="6" max="29" width="12.7109375" style="305" customWidth="1"/>
    <col min="30" max="16384" width="9.140625" style="305"/>
  </cols>
  <sheetData>
    <row r="1" spans="1:29" ht="21" x14ac:dyDescent="0.35">
      <c r="A1" s="307" t="s">
        <v>0</v>
      </c>
      <c r="B1" s="313"/>
      <c r="C1" s="308" t="s">
        <v>220</v>
      </c>
      <c r="D1" s="314"/>
      <c r="E1" s="313"/>
      <c r="F1" s="313"/>
      <c r="G1" s="313"/>
      <c r="H1" s="308" t="str">
        <f>C1</f>
        <v>Project AWARE</v>
      </c>
      <c r="I1" s="313"/>
      <c r="J1" s="313"/>
      <c r="K1" s="313"/>
      <c r="L1" s="313"/>
      <c r="M1" s="313"/>
      <c r="N1" s="313"/>
      <c r="O1" s="308" t="str">
        <f>C1</f>
        <v>Project AWARE</v>
      </c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21" x14ac:dyDescent="0.35">
      <c r="A2" s="307" t="s">
        <v>78</v>
      </c>
      <c r="B2" s="313"/>
      <c r="C2" s="308" t="s">
        <v>286</v>
      </c>
      <c r="D2" s="314"/>
      <c r="E2" s="313"/>
      <c r="F2" s="313"/>
      <c r="G2" s="313"/>
      <c r="H2" s="317" t="str">
        <f>"FY"&amp;C5</f>
        <v>FY2017-18 - October 1st through September 30th</v>
      </c>
      <c r="I2" s="313"/>
      <c r="J2" s="313"/>
      <c r="K2" s="313"/>
      <c r="L2" s="313"/>
      <c r="M2" s="313"/>
      <c r="N2" s="313"/>
      <c r="O2" s="317" t="str">
        <f>"FY"&amp;C5</f>
        <v>FY2017-18 - October 1st through September 30th</v>
      </c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ht="15.75" x14ac:dyDescent="0.25">
      <c r="A3" s="310" t="s">
        <v>1</v>
      </c>
      <c r="B3" s="313"/>
      <c r="C3" s="311">
        <v>92.242999999999995</v>
      </c>
      <c r="D3" s="314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1:29" ht="15.75" x14ac:dyDescent="0.25">
      <c r="A4" s="310" t="s">
        <v>2</v>
      </c>
      <c r="B4" s="313"/>
      <c r="C4" s="311">
        <v>7243</v>
      </c>
      <c r="D4" s="314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1:29" ht="15.75" x14ac:dyDescent="0.25">
      <c r="A5" s="310" t="s">
        <v>3</v>
      </c>
      <c r="B5" s="313"/>
      <c r="C5" s="311" t="s">
        <v>968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1:29" ht="15.75" x14ac:dyDescent="0.25">
      <c r="A6" s="310" t="s">
        <v>55</v>
      </c>
      <c r="B6" s="313"/>
      <c r="C6" s="311" t="s">
        <v>56</v>
      </c>
      <c r="D6" s="314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</row>
    <row r="7" spans="1:29" ht="15.75" x14ac:dyDescent="0.25">
      <c r="A7" s="310" t="s">
        <v>41</v>
      </c>
      <c r="B7" s="313"/>
      <c r="C7" s="310" t="s">
        <v>771</v>
      </c>
      <c r="D7" s="312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</row>
    <row r="8" spans="1:29" ht="15.75" x14ac:dyDescent="0.25">
      <c r="A8" s="310" t="s">
        <v>43</v>
      </c>
      <c r="B8" s="313"/>
      <c r="C8" s="310" t="s">
        <v>80</v>
      </c>
      <c r="D8" s="312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</row>
    <row r="9" spans="1:29" s="26" customFormat="1" ht="21" x14ac:dyDescent="0.35">
      <c r="A9" s="307" t="s">
        <v>967</v>
      </c>
      <c r="B9" s="309"/>
      <c r="C9" s="308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</row>
    <row r="10" spans="1:29" ht="15.75" thickBot="1" x14ac:dyDescent="0.3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</row>
    <row r="11" spans="1:29" ht="30.75" thickBot="1" x14ac:dyDescent="0.3">
      <c r="A11" s="472" t="s">
        <v>983</v>
      </c>
      <c r="B11" s="472" t="s">
        <v>966</v>
      </c>
      <c r="C11" s="112" t="s">
        <v>20</v>
      </c>
      <c r="D11" s="112" t="s">
        <v>21</v>
      </c>
      <c r="E11" s="322" t="s">
        <v>22</v>
      </c>
      <c r="F11" s="110" t="s">
        <v>397</v>
      </c>
      <c r="G11" s="110" t="s">
        <v>398</v>
      </c>
      <c r="H11" s="112" t="s">
        <v>399</v>
      </c>
      <c r="I11" s="110" t="s">
        <v>400</v>
      </c>
      <c r="J11" s="112" t="s">
        <v>401</v>
      </c>
      <c r="K11" s="110" t="s">
        <v>402</v>
      </c>
      <c r="L11" s="112" t="s">
        <v>403</v>
      </c>
      <c r="M11" s="110" t="s">
        <v>404</v>
      </c>
      <c r="N11" s="112" t="s">
        <v>405</v>
      </c>
      <c r="O11" s="110" t="s">
        <v>406</v>
      </c>
      <c r="P11" s="112" t="s">
        <v>407</v>
      </c>
      <c r="Q11" s="110" t="s">
        <v>408</v>
      </c>
      <c r="R11" s="112" t="s">
        <v>799</v>
      </c>
      <c r="S11" s="112" t="s">
        <v>800</v>
      </c>
      <c r="T11" s="112" t="s">
        <v>810</v>
      </c>
      <c r="U11" s="112" t="s">
        <v>801</v>
      </c>
      <c r="V11" s="112" t="s">
        <v>802</v>
      </c>
      <c r="W11" s="112" t="s">
        <v>803</v>
      </c>
      <c r="X11" s="112" t="s">
        <v>804</v>
      </c>
      <c r="Y11" s="112" t="s">
        <v>805</v>
      </c>
      <c r="Z11" s="112" t="s">
        <v>806</v>
      </c>
      <c r="AA11" s="112" t="s">
        <v>807</v>
      </c>
      <c r="AB11" s="112" t="s">
        <v>808</v>
      </c>
      <c r="AC11" s="112" t="s">
        <v>809</v>
      </c>
    </row>
    <row r="12" spans="1:29" x14ac:dyDescent="0.25">
      <c r="A12" s="473" t="s">
        <v>7</v>
      </c>
      <c r="B12" s="474" t="s">
        <v>529</v>
      </c>
      <c r="C12" s="475">
        <v>350000</v>
      </c>
      <c r="D12" s="475">
        <f>SUM(F12:AW12)</f>
        <v>0</v>
      </c>
      <c r="E12" s="475">
        <f>C12-D12</f>
        <v>350000</v>
      </c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</row>
    <row r="13" spans="1:29" x14ac:dyDescent="0.25">
      <c r="A13" s="473" t="s">
        <v>500</v>
      </c>
      <c r="B13" s="474" t="s">
        <v>721</v>
      </c>
      <c r="C13" s="475">
        <v>350000</v>
      </c>
      <c r="D13" s="475">
        <f>SUM(F13:AW13)</f>
        <v>148398</v>
      </c>
      <c r="E13" s="475">
        <f>C13-D13</f>
        <v>201602</v>
      </c>
      <c r="F13" s="404"/>
      <c r="G13" s="404">
        <v>7311</v>
      </c>
      <c r="H13" s="404">
        <v>27524</v>
      </c>
      <c r="I13" s="404">
        <v>99148</v>
      </c>
      <c r="J13" s="404">
        <v>14415</v>
      </c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</row>
    <row r="14" spans="1:29" x14ac:dyDescent="0.25">
      <c r="A14" s="473" t="s">
        <v>136</v>
      </c>
      <c r="B14" s="474" t="s">
        <v>149</v>
      </c>
      <c r="C14" s="475">
        <v>350000</v>
      </c>
      <c r="D14" s="475">
        <f>SUM(F14:AW14)</f>
        <v>86278</v>
      </c>
      <c r="E14" s="475">
        <f>C14-D14</f>
        <v>263722</v>
      </c>
      <c r="F14" s="404"/>
      <c r="G14" s="404"/>
      <c r="H14" s="404">
        <v>35541</v>
      </c>
      <c r="I14" s="404">
        <v>22496</v>
      </c>
      <c r="J14" s="404">
        <v>28241</v>
      </c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</row>
    <row r="15" spans="1:29" x14ac:dyDescent="0.25">
      <c r="A15" s="476"/>
      <c r="B15" s="254"/>
      <c r="C15" s="477"/>
      <c r="D15" s="477"/>
      <c r="E15" s="477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</row>
    <row r="16" spans="1:29" x14ac:dyDescent="0.25">
      <c r="A16" s="478" t="s">
        <v>290</v>
      </c>
      <c r="B16" s="479"/>
      <c r="C16" s="480">
        <f t="shared" ref="C16:AC16" si="0">SUM(C12:C15)</f>
        <v>1050000</v>
      </c>
      <c r="D16" s="480">
        <f t="shared" si="0"/>
        <v>234676</v>
      </c>
      <c r="E16" s="480">
        <f t="shared" si="0"/>
        <v>815324</v>
      </c>
      <c r="F16" s="480">
        <f t="shared" si="0"/>
        <v>0</v>
      </c>
      <c r="G16" s="480">
        <f t="shared" si="0"/>
        <v>7311</v>
      </c>
      <c r="H16" s="480">
        <f t="shared" si="0"/>
        <v>63065</v>
      </c>
      <c r="I16" s="480">
        <f t="shared" si="0"/>
        <v>121644</v>
      </c>
      <c r="J16" s="480">
        <f t="shared" si="0"/>
        <v>42656</v>
      </c>
      <c r="K16" s="480">
        <f t="shared" si="0"/>
        <v>0</v>
      </c>
      <c r="L16" s="480">
        <f t="shared" si="0"/>
        <v>0</v>
      </c>
      <c r="M16" s="480">
        <f t="shared" si="0"/>
        <v>0</v>
      </c>
      <c r="N16" s="480">
        <f t="shared" si="0"/>
        <v>0</v>
      </c>
      <c r="O16" s="480">
        <f t="shared" si="0"/>
        <v>0</v>
      </c>
      <c r="P16" s="480">
        <f t="shared" si="0"/>
        <v>0</v>
      </c>
      <c r="Q16" s="480">
        <f t="shared" si="0"/>
        <v>0</v>
      </c>
      <c r="R16" s="480">
        <f t="shared" si="0"/>
        <v>0</v>
      </c>
      <c r="S16" s="480">
        <f t="shared" si="0"/>
        <v>0</v>
      </c>
      <c r="T16" s="480">
        <f t="shared" si="0"/>
        <v>0</v>
      </c>
      <c r="U16" s="480">
        <f t="shared" si="0"/>
        <v>0</v>
      </c>
      <c r="V16" s="480">
        <f t="shared" si="0"/>
        <v>0</v>
      </c>
      <c r="W16" s="480">
        <f t="shared" si="0"/>
        <v>0</v>
      </c>
      <c r="X16" s="480">
        <f t="shared" si="0"/>
        <v>0</v>
      </c>
      <c r="Y16" s="480">
        <f t="shared" si="0"/>
        <v>0</v>
      </c>
      <c r="Z16" s="480">
        <f t="shared" si="0"/>
        <v>0</v>
      </c>
      <c r="AA16" s="480">
        <f t="shared" si="0"/>
        <v>0</v>
      </c>
      <c r="AB16" s="480">
        <f t="shared" si="0"/>
        <v>0</v>
      </c>
      <c r="AC16" s="480">
        <f t="shared" si="0"/>
        <v>0</v>
      </c>
    </row>
    <row r="17" spans="6:29" x14ac:dyDescent="0.25"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</row>
    <row r="18" spans="6:29" x14ac:dyDescent="0.25"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</row>
    <row r="19" spans="6:29" x14ac:dyDescent="0.25"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</row>
    <row r="20" spans="6:29" x14ac:dyDescent="0.25"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</row>
    <row r="21" spans="6:29" x14ac:dyDescent="0.25"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</row>
    <row r="22" spans="6:29" x14ac:dyDescent="0.25"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</row>
    <row r="23" spans="6:29" x14ac:dyDescent="0.25"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</row>
    <row r="24" spans="6:29" x14ac:dyDescent="0.25"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</row>
    <row r="25" spans="6:29" x14ac:dyDescent="0.25"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</row>
    <row r="26" spans="6:29" x14ac:dyDescent="0.25"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</row>
    <row r="27" spans="6:29" x14ac:dyDescent="0.25"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</row>
    <row r="28" spans="6:29" x14ac:dyDescent="0.25"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</row>
    <row r="29" spans="6:29" x14ac:dyDescent="0.25"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</row>
    <row r="30" spans="6:29" x14ac:dyDescent="0.25"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</row>
    <row r="31" spans="6:29" x14ac:dyDescent="0.25"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</row>
    <row r="32" spans="6:29" x14ac:dyDescent="0.25"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</row>
    <row r="33" spans="6:29" x14ac:dyDescent="0.25"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</row>
    <row r="34" spans="6:29" x14ac:dyDescent="0.25"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rgb="FFCCFFCC"/>
  </sheetPr>
  <dimension ref="A1:AC51"/>
  <sheetViews>
    <sheetView tabSelected="1" workbookViewId="0">
      <pane xSplit="5" ySplit="12" topLeftCell="F13" activePane="bottomRight" state="frozen"/>
      <selection activeCell="D43" sqref="D43"/>
      <selection pane="topRight" activeCell="D43" sqref="D43"/>
      <selection pane="bottomLeft" activeCell="D43" sqref="D43"/>
      <selection pane="bottomRight" activeCell="J15" sqref="J15"/>
    </sheetView>
  </sheetViews>
  <sheetFormatPr defaultColWidth="9.140625" defaultRowHeight="15" x14ac:dyDescent="0.25"/>
  <cols>
    <col min="1" max="1" width="9.140625" style="305"/>
    <col min="2" max="2" width="40.140625" style="305" bestFit="1" customWidth="1"/>
    <col min="3" max="5" width="14.7109375" style="305" customWidth="1"/>
    <col min="6" max="12" width="15.7109375" style="305" customWidth="1"/>
    <col min="13" max="29" width="12.7109375" style="305" customWidth="1"/>
    <col min="30" max="16384" width="9.140625" style="305"/>
  </cols>
  <sheetData>
    <row r="1" spans="1:29" ht="21" customHeight="1" x14ac:dyDescent="0.35">
      <c r="A1" s="307" t="s">
        <v>0</v>
      </c>
      <c r="B1" s="313"/>
      <c r="C1" s="308" t="s">
        <v>64</v>
      </c>
      <c r="D1" s="314"/>
      <c r="E1" s="313"/>
      <c r="F1" s="313"/>
      <c r="G1" s="308" t="str">
        <f>C1</f>
        <v>Title V - Abstinence Education Grant Program</v>
      </c>
      <c r="H1" s="313"/>
      <c r="I1" s="313"/>
      <c r="J1" s="313"/>
      <c r="K1" s="313"/>
      <c r="L1" s="313"/>
      <c r="M1" s="313"/>
      <c r="N1" s="308" t="str">
        <f>C1</f>
        <v>Title V - Abstinence Education Grant Program</v>
      </c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08" t="str">
        <f>C1</f>
        <v>Title V - Abstinence Education Grant Program</v>
      </c>
      <c r="AA1" s="313"/>
      <c r="AB1" s="313"/>
      <c r="AC1" s="313"/>
    </row>
    <row r="2" spans="1:29" ht="21" customHeight="1" x14ac:dyDescent="0.35">
      <c r="A2" s="307" t="s">
        <v>1110</v>
      </c>
      <c r="B2" s="313"/>
      <c r="C2" s="308" t="s">
        <v>1111</v>
      </c>
      <c r="D2" s="314"/>
      <c r="E2" s="313"/>
      <c r="F2" s="313"/>
      <c r="G2" s="308"/>
      <c r="H2" s="313"/>
      <c r="I2" s="313"/>
      <c r="J2" s="313"/>
      <c r="K2" s="313"/>
      <c r="L2" s="313"/>
      <c r="M2" s="313"/>
      <c r="N2" s="308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08"/>
      <c r="AA2" s="313"/>
      <c r="AB2" s="313"/>
      <c r="AC2" s="313"/>
    </row>
    <row r="3" spans="1:29" ht="18.75" x14ac:dyDescent="0.3">
      <c r="A3" s="310" t="s">
        <v>1</v>
      </c>
      <c r="B3" s="313"/>
      <c r="C3" s="320">
        <v>93.234999999999999</v>
      </c>
      <c r="D3" s="314"/>
      <c r="E3" s="313"/>
      <c r="F3" s="313"/>
      <c r="G3" s="317" t="str">
        <f>"FY"&amp;C5</f>
        <v>FY2017-18 - October 1st through September 30th</v>
      </c>
      <c r="H3" s="313"/>
      <c r="I3" s="313"/>
      <c r="J3" s="313"/>
      <c r="K3" s="313"/>
      <c r="L3" s="313"/>
      <c r="M3" s="313"/>
      <c r="N3" s="317" t="str">
        <f>"FY"&amp;C5</f>
        <v>FY2017-18 - October 1st through September 30th</v>
      </c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7" t="str">
        <f>"FY"&amp;C5</f>
        <v>FY2017-18 - October 1st through September 30th</v>
      </c>
      <c r="AA3" s="313"/>
      <c r="AB3" s="313"/>
      <c r="AC3" s="313"/>
    </row>
    <row r="4" spans="1:29" ht="15.75" x14ac:dyDescent="0.25">
      <c r="A4" s="310" t="s">
        <v>2</v>
      </c>
      <c r="B4" s="313"/>
      <c r="C4" s="311">
        <v>7235</v>
      </c>
      <c r="D4" s="314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1:29" ht="15.75" x14ac:dyDescent="0.25">
      <c r="A5" s="310" t="s">
        <v>3</v>
      </c>
      <c r="B5" s="313"/>
      <c r="C5" s="311" t="s">
        <v>968</v>
      </c>
      <c r="D5" s="310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1:29" ht="15.75" x14ac:dyDescent="0.25">
      <c r="A6" s="310" t="s">
        <v>55</v>
      </c>
      <c r="B6" s="313"/>
      <c r="C6" s="311" t="s">
        <v>56</v>
      </c>
      <c r="D6" s="314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</row>
    <row r="7" spans="1:29" ht="15.75" x14ac:dyDescent="0.25">
      <c r="A7" s="310" t="s">
        <v>41</v>
      </c>
      <c r="B7" s="313"/>
      <c r="C7" s="310" t="s">
        <v>771</v>
      </c>
      <c r="D7" s="312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</row>
    <row r="8" spans="1:29" ht="15.75" x14ac:dyDescent="0.25">
      <c r="A8" s="310" t="s">
        <v>43</v>
      </c>
      <c r="B8" s="313"/>
      <c r="C8" s="310" t="s">
        <v>80</v>
      </c>
      <c r="D8" s="312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</row>
    <row r="9" spans="1:29" ht="15.75" x14ac:dyDescent="0.25">
      <c r="A9" s="310"/>
      <c r="B9" s="313"/>
      <c r="C9" s="310"/>
      <c r="D9" s="312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</row>
    <row r="10" spans="1:29" s="26" customFormat="1" ht="21" x14ac:dyDescent="0.35">
      <c r="A10" s="307" t="s">
        <v>1000</v>
      </c>
      <c r="B10" s="309"/>
      <c r="C10" s="308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</row>
    <row r="11" spans="1:29" ht="15.75" thickBot="1" x14ac:dyDescent="0.3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</row>
    <row r="12" spans="1:29" ht="30.75" thickBot="1" x14ac:dyDescent="0.3">
      <c r="A12" s="112" t="s">
        <v>895</v>
      </c>
      <c r="B12" s="472" t="s">
        <v>187</v>
      </c>
      <c r="C12" s="112" t="s">
        <v>20</v>
      </c>
      <c r="D12" s="112" t="s">
        <v>21</v>
      </c>
      <c r="E12" s="322" t="s">
        <v>22</v>
      </c>
      <c r="F12" s="110" t="s">
        <v>397</v>
      </c>
      <c r="G12" s="112" t="s">
        <v>398</v>
      </c>
      <c r="H12" s="110" t="s">
        <v>399</v>
      </c>
      <c r="I12" s="112" t="s">
        <v>400</v>
      </c>
      <c r="J12" s="110" t="s">
        <v>401</v>
      </c>
      <c r="K12" s="112" t="s">
        <v>402</v>
      </c>
      <c r="L12" s="110" t="s">
        <v>403</v>
      </c>
      <c r="M12" s="112" t="s">
        <v>404</v>
      </c>
      <c r="N12" s="110" t="s">
        <v>405</v>
      </c>
      <c r="O12" s="112" t="s">
        <v>406</v>
      </c>
      <c r="P12" s="112" t="s">
        <v>407</v>
      </c>
      <c r="Q12" s="112" t="s">
        <v>408</v>
      </c>
      <c r="R12" s="112" t="s">
        <v>799</v>
      </c>
      <c r="S12" s="112" t="s">
        <v>800</v>
      </c>
      <c r="T12" s="112" t="s">
        <v>810</v>
      </c>
      <c r="U12" s="112" t="s">
        <v>801</v>
      </c>
      <c r="V12" s="112" t="s">
        <v>802</v>
      </c>
      <c r="W12" s="112" t="s">
        <v>803</v>
      </c>
      <c r="X12" s="112" t="s">
        <v>804</v>
      </c>
      <c r="Y12" s="112" t="s">
        <v>805</v>
      </c>
      <c r="Z12" s="112" t="s">
        <v>806</v>
      </c>
      <c r="AA12" s="112" t="s">
        <v>807</v>
      </c>
      <c r="AB12" s="112" t="s">
        <v>808</v>
      </c>
      <c r="AC12" s="112" t="s">
        <v>809</v>
      </c>
    </row>
    <row r="13" spans="1:29" ht="30.75" thickBot="1" x14ac:dyDescent="0.3">
      <c r="A13" s="507" t="s">
        <v>608</v>
      </c>
      <c r="B13" s="502" t="s">
        <v>999</v>
      </c>
      <c r="C13" s="470">
        <v>15000</v>
      </c>
      <c r="D13" s="470">
        <f t="shared" ref="D13:D17" si="0">SUM(F13:AZ13)</f>
        <v>0</v>
      </c>
      <c r="E13" s="470">
        <f>C13-D13</f>
        <v>15000</v>
      </c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5"/>
      <c r="S13" s="405"/>
      <c r="T13" s="405"/>
      <c r="U13" s="404"/>
      <c r="V13" s="404"/>
      <c r="W13" s="404"/>
      <c r="X13" s="404"/>
      <c r="Y13" s="404"/>
      <c r="Z13" s="404"/>
      <c r="AA13" s="404"/>
      <c r="AB13" s="404"/>
      <c r="AC13" s="404"/>
    </row>
    <row r="14" spans="1:29" ht="15.75" thickBot="1" x14ac:dyDescent="0.3">
      <c r="A14" s="507" t="s">
        <v>617</v>
      </c>
      <c r="B14" s="502" t="s">
        <v>614</v>
      </c>
      <c r="C14" s="470">
        <v>199812</v>
      </c>
      <c r="D14" s="470">
        <f t="shared" si="0"/>
        <v>42858</v>
      </c>
      <c r="E14" s="470">
        <f>C14-D14</f>
        <v>156954</v>
      </c>
      <c r="F14" s="404"/>
      <c r="G14" s="404"/>
      <c r="H14" s="404">
        <v>9986</v>
      </c>
      <c r="I14" s="404">
        <v>9986</v>
      </c>
      <c r="J14" s="404">
        <v>22886</v>
      </c>
      <c r="K14" s="404"/>
      <c r="L14" s="404"/>
      <c r="M14" s="404"/>
      <c r="N14" s="404"/>
      <c r="O14" s="404"/>
      <c r="P14" s="404"/>
      <c r="Q14" s="404"/>
      <c r="R14" s="405"/>
      <c r="S14" s="405"/>
      <c r="T14" s="405"/>
      <c r="U14" s="404"/>
      <c r="V14" s="404"/>
      <c r="W14" s="404"/>
      <c r="X14" s="404"/>
      <c r="Y14" s="404"/>
      <c r="Z14" s="404"/>
      <c r="AA14" s="404"/>
      <c r="AB14" s="404"/>
      <c r="AC14" s="404"/>
    </row>
    <row r="15" spans="1:29" ht="15.75" thickBot="1" x14ac:dyDescent="0.3">
      <c r="A15" s="507" t="s">
        <v>609</v>
      </c>
      <c r="B15" s="502" t="s">
        <v>613</v>
      </c>
      <c r="C15" s="470">
        <v>183924</v>
      </c>
      <c r="D15" s="470">
        <f>SUM(F15:AZ15)</f>
        <v>61308</v>
      </c>
      <c r="E15" s="470">
        <f>C15-D15</f>
        <v>122616</v>
      </c>
      <c r="F15" s="404"/>
      <c r="G15" s="404">
        <v>15327</v>
      </c>
      <c r="H15" s="404">
        <v>15327</v>
      </c>
      <c r="I15" s="404">
        <v>15327</v>
      </c>
      <c r="J15" s="404">
        <v>15327</v>
      </c>
      <c r="K15" s="404"/>
      <c r="L15" s="404"/>
      <c r="M15" s="404"/>
      <c r="N15" s="404"/>
      <c r="O15" s="404"/>
      <c r="P15" s="404"/>
      <c r="Q15" s="404"/>
      <c r="R15" s="405"/>
      <c r="S15" s="405"/>
      <c r="T15" s="405"/>
      <c r="U15" s="404"/>
      <c r="V15" s="404"/>
      <c r="W15" s="404"/>
      <c r="X15" s="404"/>
      <c r="Y15" s="404"/>
      <c r="Z15" s="404"/>
      <c r="AA15" s="404"/>
      <c r="AB15" s="404"/>
      <c r="AC15" s="404"/>
    </row>
    <row r="16" spans="1:29" ht="15.75" thickBot="1" x14ac:dyDescent="0.3">
      <c r="A16" s="507" t="s">
        <v>610</v>
      </c>
      <c r="B16" s="502" t="s">
        <v>615</v>
      </c>
      <c r="C16" s="470">
        <v>219038</v>
      </c>
      <c r="D16" s="470">
        <f t="shared" si="0"/>
        <v>62654</v>
      </c>
      <c r="E16" s="470">
        <f>C16-D16</f>
        <v>156384</v>
      </c>
      <c r="F16" s="404"/>
      <c r="G16" s="404">
        <v>12873</v>
      </c>
      <c r="H16" s="404">
        <v>17745</v>
      </c>
      <c r="I16" s="404">
        <v>16261</v>
      </c>
      <c r="J16" s="404">
        <v>15775</v>
      </c>
      <c r="K16" s="404"/>
      <c r="L16" s="404"/>
      <c r="M16" s="404"/>
      <c r="N16" s="404"/>
      <c r="O16" s="404"/>
      <c r="P16" s="404"/>
      <c r="Q16" s="404"/>
      <c r="R16" s="405"/>
      <c r="S16" s="405"/>
      <c r="T16" s="405"/>
      <c r="U16" s="404"/>
      <c r="V16" s="404"/>
      <c r="W16" s="404"/>
      <c r="X16" s="404"/>
      <c r="Y16" s="404"/>
      <c r="Z16" s="404"/>
      <c r="AA16" s="404"/>
      <c r="AB16" s="404"/>
      <c r="AC16" s="404"/>
    </row>
    <row r="17" spans="1:29" ht="15.75" thickBot="1" x14ac:dyDescent="0.3">
      <c r="A17" s="507" t="s">
        <v>611</v>
      </c>
      <c r="B17" s="502" t="s">
        <v>616</v>
      </c>
      <c r="C17" s="470">
        <v>219114</v>
      </c>
      <c r="D17" s="470">
        <f t="shared" si="0"/>
        <v>55059</v>
      </c>
      <c r="E17" s="470">
        <f>C17-D17</f>
        <v>164055</v>
      </c>
      <c r="F17" s="404"/>
      <c r="G17" s="404">
        <v>19445</v>
      </c>
      <c r="H17" s="404">
        <v>6895</v>
      </c>
      <c r="I17" s="404">
        <v>11872</v>
      </c>
      <c r="J17" s="404">
        <v>16847</v>
      </c>
      <c r="K17" s="404"/>
      <c r="L17" s="404"/>
      <c r="M17" s="404"/>
      <c r="N17" s="404"/>
      <c r="O17" s="404"/>
      <c r="P17" s="404"/>
      <c r="Q17" s="404"/>
      <c r="R17" s="405"/>
      <c r="S17" s="405"/>
      <c r="T17" s="405"/>
      <c r="U17" s="404"/>
      <c r="V17" s="404"/>
      <c r="W17" s="404"/>
      <c r="X17" s="404"/>
      <c r="Y17" s="404"/>
      <c r="Z17" s="404"/>
      <c r="AA17" s="404"/>
      <c r="AB17" s="404"/>
      <c r="AC17" s="404"/>
    </row>
    <row r="18" spans="1:29" ht="15.75" thickBot="1" x14ac:dyDescent="0.3">
      <c r="A18" s="507"/>
      <c r="B18" s="502"/>
      <c r="C18" s="470"/>
      <c r="D18" s="470"/>
      <c r="E18" s="470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5"/>
      <c r="S18" s="405"/>
      <c r="T18" s="405"/>
      <c r="U18" s="404"/>
      <c r="V18" s="404"/>
      <c r="W18" s="404"/>
      <c r="X18" s="404"/>
      <c r="Y18" s="404"/>
      <c r="Z18" s="404"/>
      <c r="AA18" s="404"/>
      <c r="AB18" s="404"/>
      <c r="AC18" s="404"/>
    </row>
    <row r="19" spans="1:29" s="99" customFormat="1" ht="15.75" thickBot="1" x14ac:dyDescent="0.3">
      <c r="A19" s="237" t="s">
        <v>290</v>
      </c>
      <c r="B19" s="319"/>
      <c r="C19" s="533">
        <f t="shared" ref="C19:AC19" si="1">SUM(C13:C18)</f>
        <v>836888</v>
      </c>
      <c r="D19" s="533">
        <f t="shared" si="1"/>
        <v>221879</v>
      </c>
      <c r="E19" s="533">
        <f t="shared" si="1"/>
        <v>615009</v>
      </c>
      <c r="F19" s="533">
        <f t="shared" si="1"/>
        <v>0</v>
      </c>
      <c r="G19" s="533">
        <f t="shared" si="1"/>
        <v>47645</v>
      </c>
      <c r="H19" s="533">
        <f t="shared" si="1"/>
        <v>49953</v>
      </c>
      <c r="I19" s="533">
        <f t="shared" si="1"/>
        <v>53446</v>
      </c>
      <c r="J19" s="533">
        <f t="shared" si="1"/>
        <v>70835</v>
      </c>
      <c r="K19" s="533">
        <f t="shared" si="1"/>
        <v>0</v>
      </c>
      <c r="L19" s="533">
        <f t="shared" si="1"/>
        <v>0</v>
      </c>
      <c r="M19" s="533">
        <f t="shared" si="1"/>
        <v>0</v>
      </c>
      <c r="N19" s="533">
        <f t="shared" si="1"/>
        <v>0</v>
      </c>
      <c r="O19" s="533">
        <f t="shared" si="1"/>
        <v>0</v>
      </c>
      <c r="P19" s="533">
        <f t="shared" si="1"/>
        <v>0</v>
      </c>
      <c r="Q19" s="533">
        <f t="shared" si="1"/>
        <v>0</v>
      </c>
      <c r="R19" s="533">
        <f t="shared" si="1"/>
        <v>0</v>
      </c>
      <c r="S19" s="533">
        <f t="shared" si="1"/>
        <v>0</v>
      </c>
      <c r="T19" s="533">
        <f t="shared" si="1"/>
        <v>0</v>
      </c>
      <c r="U19" s="533">
        <f t="shared" si="1"/>
        <v>0</v>
      </c>
      <c r="V19" s="533">
        <f t="shared" si="1"/>
        <v>0</v>
      </c>
      <c r="W19" s="533">
        <f t="shared" si="1"/>
        <v>0</v>
      </c>
      <c r="X19" s="533">
        <f t="shared" si="1"/>
        <v>0</v>
      </c>
      <c r="Y19" s="533">
        <f t="shared" si="1"/>
        <v>0</v>
      </c>
      <c r="Z19" s="533">
        <f t="shared" si="1"/>
        <v>0</v>
      </c>
      <c r="AA19" s="533">
        <f t="shared" si="1"/>
        <v>0</v>
      </c>
      <c r="AB19" s="533">
        <f t="shared" si="1"/>
        <v>0</v>
      </c>
      <c r="AC19" s="533">
        <f t="shared" si="1"/>
        <v>0</v>
      </c>
    </row>
    <row r="20" spans="1:29" x14ac:dyDescent="0.25">
      <c r="C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U20" s="306"/>
      <c r="V20" s="306"/>
      <c r="W20" s="306"/>
      <c r="X20" s="306"/>
      <c r="Y20" s="306"/>
      <c r="Z20" s="306"/>
      <c r="AA20" s="306"/>
      <c r="AB20" s="306"/>
      <c r="AC20" s="306"/>
    </row>
    <row r="21" spans="1:29" x14ac:dyDescent="0.25">
      <c r="C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U21" s="306"/>
      <c r="V21" s="306"/>
      <c r="W21" s="306"/>
      <c r="X21" s="306"/>
      <c r="Y21" s="306"/>
      <c r="Z21" s="306"/>
      <c r="AA21" s="306"/>
      <c r="AB21" s="306"/>
      <c r="AC21" s="306"/>
    </row>
    <row r="22" spans="1:29" x14ac:dyDescent="0.25">
      <c r="C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U22" s="306"/>
      <c r="V22" s="306"/>
      <c r="W22" s="306"/>
      <c r="X22" s="306"/>
      <c r="Y22" s="306"/>
      <c r="Z22" s="306"/>
      <c r="AA22" s="306"/>
      <c r="AB22" s="306"/>
      <c r="AC22" s="306"/>
    </row>
    <row r="23" spans="1:29" x14ac:dyDescent="0.25">
      <c r="C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U23" s="306"/>
      <c r="V23" s="306"/>
      <c r="W23" s="306"/>
      <c r="X23" s="306"/>
      <c r="Y23" s="306"/>
      <c r="Z23" s="306"/>
      <c r="AA23" s="306"/>
      <c r="AB23" s="306"/>
      <c r="AC23" s="306"/>
    </row>
    <row r="24" spans="1:29" x14ac:dyDescent="0.25">
      <c r="C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U24" s="306"/>
      <c r="V24" s="306"/>
      <c r="W24" s="306"/>
      <c r="X24" s="306"/>
      <c r="Y24" s="306"/>
      <c r="Z24" s="306"/>
      <c r="AA24" s="306"/>
      <c r="AB24" s="306"/>
      <c r="AC24" s="306"/>
    </row>
    <row r="25" spans="1:29" x14ac:dyDescent="0.25">
      <c r="C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U25" s="306"/>
      <c r="V25" s="306"/>
      <c r="W25" s="306"/>
      <c r="X25" s="306"/>
      <c r="Y25" s="306"/>
      <c r="Z25" s="306"/>
      <c r="AA25" s="306"/>
      <c r="AB25" s="306"/>
      <c r="AC25" s="306"/>
    </row>
    <row r="26" spans="1:29" x14ac:dyDescent="0.25">
      <c r="C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U26" s="306"/>
      <c r="V26" s="306"/>
      <c r="W26" s="306"/>
      <c r="X26" s="306"/>
      <c r="Y26" s="306"/>
      <c r="Z26" s="306"/>
      <c r="AA26" s="306"/>
      <c r="AB26" s="306"/>
      <c r="AC26" s="306"/>
    </row>
    <row r="27" spans="1:29" x14ac:dyDescent="0.25">
      <c r="C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U27" s="306"/>
      <c r="V27" s="306"/>
      <c r="W27" s="306"/>
      <c r="X27" s="306"/>
      <c r="Y27" s="306"/>
      <c r="Z27" s="306"/>
      <c r="AA27" s="306"/>
      <c r="AB27" s="306"/>
      <c r="AC27" s="306"/>
    </row>
    <row r="28" spans="1:29" x14ac:dyDescent="0.25">
      <c r="C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U28" s="306"/>
      <c r="V28" s="306"/>
      <c r="W28" s="306"/>
      <c r="X28" s="306"/>
      <c r="Y28" s="306"/>
      <c r="Z28" s="306"/>
      <c r="AA28" s="306"/>
      <c r="AB28" s="306"/>
      <c r="AC28" s="306"/>
    </row>
    <row r="29" spans="1:29" x14ac:dyDescent="0.25">
      <c r="C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U29" s="306"/>
      <c r="V29" s="306"/>
      <c r="W29" s="306"/>
      <c r="X29" s="306"/>
      <c r="Y29" s="306"/>
      <c r="Z29" s="306"/>
      <c r="AA29" s="306"/>
      <c r="AB29" s="306"/>
      <c r="AC29" s="306"/>
    </row>
    <row r="30" spans="1:29" x14ac:dyDescent="0.25">
      <c r="C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U30" s="306"/>
      <c r="V30" s="306"/>
      <c r="W30" s="306"/>
      <c r="X30" s="306"/>
      <c r="Y30" s="306"/>
      <c r="Z30" s="306"/>
      <c r="AA30" s="306"/>
      <c r="AB30" s="306"/>
      <c r="AC30" s="306"/>
    </row>
    <row r="31" spans="1:29" x14ac:dyDescent="0.25">
      <c r="C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U31" s="306"/>
      <c r="V31" s="306"/>
      <c r="W31" s="306"/>
      <c r="X31" s="306"/>
      <c r="Y31" s="306"/>
      <c r="Z31" s="306"/>
      <c r="AA31" s="306"/>
      <c r="AB31" s="306"/>
      <c r="AC31" s="306"/>
    </row>
    <row r="32" spans="1:29" x14ac:dyDescent="0.25">
      <c r="C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U32" s="306"/>
      <c r="V32" s="306"/>
      <c r="W32" s="306"/>
      <c r="X32" s="306"/>
      <c r="Y32" s="306"/>
      <c r="Z32" s="306"/>
      <c r="AA32" s="306"/>
      <c r="AB32" s="306"/>
      <c r="AC32" s="306"/>
    </row>
    <row r="33" spans="3:29" x14ac:dyDescent="0.25">
      <c r="C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U33" s="306"/>
      <c r="V33" s="306"/>
      <c r="W33" s="306"/>
      <c r="X33" s="306"/>
      <c r="Y33" s="306"/>
      <c r="Z33" s="306"/>
      <c r="AA33" s="306"/>
      <c r="AB33" s="306"/>
      <c r="AC33" s="306"/>
    </row>
    <row r="34" spans="3:29" x14ac:dyDescent="0.25"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U34" s="306"/>
      <c r="V34" s="306"/>
      <c r="W34" s="306"/>
      <c r="X34" s="306"/>
      <c r="Y34" s="306"/>
      <c r="Z34" s="306"/>
      <c r="AA34" s="306"/>
      <c r="AB34" s="306"/>
      <c r="AC34" s="306"/>
    </row>
    <row r="35" spans="3:29" x14ac:dyDescent="0.25"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U35" s="306"/>
      <c r="V35" s="306"/>
      <c r="W35" s="306"/>
      <c r="X35" s="306"/>
      <c r="Y35" s="306"/>
      <c r="Z35" s="306"/>
      <c r="AA35" s="306"/>
      <c r="AB35" s="306"/>
      <c r="AC35" s="306"/>
    </row>
    <row r="36" spans="3:29" x14ac:dyDescent="0.25"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U36" s="306"/>
      <c r="V36" s="306"/>
      <c r="W36" s="306"/>
      <c r="X36" s="306"/>
      <c r="Y36" s="306"/>
      <c r="Z36" s="306"/>
      <c r="AA36" s="306"/>
      <c r="AB36" s="306"/>
      <c r="AC36" s="306"/>
    </row>
    <row r="37" spans="3:29" x14ac:dyDescent="0.25"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U37" s="306"/>
      <c r="V37" s="306"/>
      <c r="W37" s="306"/>
      <c r="X37" s="306"/>
      <c r="Y37" s="306"/>
      <c r="Z37" s="306"/>
      <c r="AA37" s="306"/>
      <c r="AB37" s="306"/>
      <c r="AC37" s="306"/>
    </row>
    <row r="38" spans="3:29" x14ac:dyDescent="0.25"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U38" s="306"/>
      <c r="V38" s="306"/>
      <c r="W38" s="306"/>
      <c r="X38" s="306"/>
      <c r="Y38" s="306"/>
      <c r="Z38" s="306"/>
      <c r="AA38" s="306"/>
      <c r="AB38" s="306"/>
      <c r="AC38" s="306"/>
    </row>
    <row r="39" spans="3:29" x14ac:dyDescent="0.25"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U39" s="306"/>
      <c r="V39" s="306"/>
      <c r="W39" s="306"/>
      <c r="X39" s="306"/>
      <c r="Y39" s="306"/>
      <c r="Z39" s="306"/>
      <c r="AA39" s="306"/>
      <c r="AB39" s="306"/>
      <c r="AC39" s="306"/>
    </row>
    <row r="40" spans="3:29" x14ac:dyDescent="0.25"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U40" s="306"/>
      <c r="V40" s="306"/>
      <c r="W40" s="306"/>
      <c r="X40" s="306"/>
      <c r="Y40" s="306"/>
      <c r="Z40" s="306"/>
      <c r="AA40" s="306"/>
      <c r="AB40" s="306"/>
      <c r="AC40" s="306"/>
    </row>
    <row r="41" spans="3:29" x14ac:dyDescent="0.25"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U41" s="306"/>
      <c r="V41" s="306"/>
      <c r="W41" s="306"/>
      <c r="X41" s="306"/>
      <c r="Y41" s="306"/>
      <c r="Z41" s="306"/>
      <c r="AA41" s="306"/>
      <c r="AB41" s="306"/>
      <c r="AC41" s="306"/>
    </row>
    <row r="42" spans="3:29" x14ac:dyDescent="0.25"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U42" s="306"/>
      <c r="V42" s="306"/>
      <c r="W42" s="306"/>
      <c r="X42" s="306"/>
      <c r="Y42" s="306"/>
      <c r="Z42" s="306"/>
      <c r="AA42" s="306"/>
      <c r="AB42" s="306"/>
      <c r="AC42" s="306"/>
    </row>
    <row r="43" spans="3:29" x14ac:dyDescent="0.25"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U43" s="306"/>
      <c r="V43" s="306"/>
      <c r="W43" s="306"/>
      <c r="X43" s="306"/>
      <c r="Y43" s="306"/>
      <c r="Z43" s="306"/>
      <c r="AA43" s="306"/>
      <c r="AB43" s="306"/>
      <c r="AC43" s="306"/>
    </row>
    <row r="44" spans="3:29" x14ac:dyDescent="0.25"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U44" s="306"/>
      <c r="V44" s="306"/>
      <c r="W44" s="306"/>
      <c r="X44" s="306"/>
      <c r="Y44" s="306"/>
      <c r="Z44" s="306"/>
      <c r="AA44" s="306"/>
      <c r="AB44" s="306"/>
      <c r="AC44" s="306"/>
    </row>
    <row r="45" spans="3:29" x14ac:dyDescent="0.25"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U45" s="306"/>
      <c r="V45" s="306"/>
      <c r="W45" s="306"/>
      <c r="X45" s="306"/>
      <c r="Y45" s="306"/>
      <c r="Z45" s="306"/>
      <c r="AA45" s="306"/>
      <c r="AB45" s="306"/>
      <c r="AC45" s="306"/>
    </row>
    <row r="46" spans="3:29" x14ac:dyDescent="0.25"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U46" s="306"/>
      <c r="V46" s="306"/>
      <c r="W46" s="306"/>
      <c r="X46" s="306"/>
      <c r="Y46" s="306"/>
      <c r="Z46" s="306"/>
      <c r="AA46" s="306"/>
      <c r="AB46" s="306"/>
      <c r="AC46" s="306"/>
    </row>
    <row r="47" spans="3:29" x14ac:dyDescent="0.25"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U47" s="306"/>
      <c r="V47" s="306"/>
      <c r="W47" s="306"/>
      <c r="X47" s="306"/>
      <c r="Y47" s="306"/>
      <c r="Z47" s="306"/>
      <c r="AA47" s="306"/>
      <c r="AB47" s="306"/>
      <c r="AC47" s="306"/>
    </row>
    <row r="48" spans="3:29" x14ac:dyDescent="0.25"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U48" s="306"/>
      <c r="V48" s="306"/>
      <c r="W48" s="306"/>
      <c r="X48" s="306"/>
      <c r="Y48" s="306"/>
      <c r="Z48" s="306"/>
      <c r="AA48" s="306"/>
      <c r="AB48" s="306"/>
      <c r="AC48" s="306"/>
    </row>
    <row r="49" spans="6:29" x14ac:dyDescent="0.25"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U49" s="306"/>
      <c r="V49" s="306"/>
      <c r="W49" s="306"/>
      <c r="X49" s="306"/>
      <c r="Y49" s="306"/>
      <c r="Z49" s="306"/>
      <c r="AA49" s="306"/>
      <c r="AB49" s="306"/>
      <c r="AC49" s="306"/>
    </row>
    <row r="50" spans="6:29" x14ac:dyDescent="0.25"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U50" s="306"/>
      <c r="V50" s="306"/>
      <c r="W50" s="306"/>
      <c r="X50" s="306"/>
      <c r="Y50" s="306"/>
      <c r="Z50" s="306"/>
      <c r="AA50" s="306"/>
      <c r="AB50" s="306"/>
      <c r="AC50" s="306"/>
    </row>
    <row r="51" spans="6:29" x14ac:dyDescent="0.25"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U51" s="306"/>
      <c r="V51" s="306"/>
      <c r="W51" s="306"/>
      <c r="X51" s="306"/>
      <c r="Y51" s="306"/>
      <c r="Z51" s="306"/>
      <c r="AA51" s="306"/>
      <c r="AB51" s="306"/>
      <c r="AC51" s="30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0000"/>
  </sheetPr>
  <dimension ref="A1:O14"/>
  <sheetViews>
    <sheetView workbookViewId="0">
      <pane xSplit="6" ySplit="10" topLeftCell="G11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x14ac:dyDescent="0.25"/>
  <cols>
    <col min="2" max="2" width="30.28515625" customWidth="1"/>
    <col min="3" max="3" width="27.42578125" customWidth="1"/>
    <col min="4" max="4" width="15" customWidth="1"/>
    <col min="5" max="5" width="14.42578125" customWidth="1"/>
    <col min="6" max="6" width="15.28515625" customWidth="1"/>
    <col min="7" max="7" width="11.85546875" customWidth="1"/>
    <col min="8" max="8" width="13" customWidth="1"/>
    <col min="9" max="9" width="13.28515625" customWidth="1"/>
    <col min="10" max="10" width="12.140625" customWidth="1"/>
    <col min="11" max="11" width="13.140625" customWidth="1"/>
    <col min="12" max="12" width="12.42578125" customWidth="1"/>
    <col min="13" max="13" width="13.85546875" customWidth="1"/>
    <col min="14" max="14" width="12.7109375" customWidth="1"/>
    <col min="15" max="15" width="13" customWidth="1"/>
  </cols>
  <sheetData>
    <row r="1" spans="1:15" ht="21" x14ac:dyDescent="0.35">
      <c r="A1" s="103" t="s">
        <v>0</v>
      </c>
      <c r="B1" s="109"/>
      <c r="C1" s="104" t="s">
        <v>208</v>
      </c>
      <c r="D1" s="104"/>
      <c r="E1" s="103"/>
      <c r="F1" s="105"/>
      <c r="G1" s="109"/>
      <c r="H1" s="109"/>
      <c r="I1" s="109"/>
      <c r="J1" s="109"/>
      <c r="K1" s="109"/>
      <c r="L1" s="104" t="str">
        <f>C1</f>
        <v>Turnaround Network Implementation Grant</v>
      </c>
      <c r="M1" s="109"/>
      <c r="N1" s="109"/>
      <c r="O1" s="109"/>
    </row>
    <row r="2" spans="1:15" ht="18.75" x14ac:dyDescent="0.3">
      <c r="A2" s="106" t="s">
        <v>1</v>
      </c>
      <c r="B2" s="109"/>
      <c r="C2" s="218" t="s">
        <v>63</v>
      </c>
      <c r="D2" s="218"/>
      <c r="E2" s="106"/>
      <c r="F2" s="67"/>
      <c r="G2" s="109"/>
      <c r="H2" s="109"/>
      <c r="I2" s="109"/>
      <c r="J2" s="109"/>
      <c r="K2" s="109"/>
      <c r="L2" s="116" t="str">
        <f>"FY"&amp;C4</f>
        <v>FY2015-16</v>
      </c>
      <c r="M2" s="109"/>
      <c r="N2" s="109"/>
      <c r="O2" s="109"/>
    </row>
    <row r="3" spans="1:15" ht="15.75" x14ac:dyDescent="0.25">
      <c r="A3" s="106" t="s">
        <v>2</v>
      </c>
      <c r="B3" s="109"/>
      <c r="C3" s="107">
        <v>5010</v>
      </c>
      <c r="D3" s="107"/>
      <c r="E3" s="106"/>
      <c r="F3" s="67"/>
      <c r="G3" s="109"/>
      <c r="H3" s="109"/>
      <c r="I3" s="109"/>
      <c r="J3" s="109"/>
      <c r="K3" s="109"/>
      <c r="L3" s="109"/>
      <c r="M3" s="109"/>
      <c r="N3" s="109"/>
      <c r="O3" s="109"/>
    </row>
    <row r="4" spans="1:15" ht="15.75" x14ac:dyDescent="0.25">
      <c r="A4" s="106" t="s">
        <v>3</v>
      </c>
      <c r="B4" s="109"/>
      <c r="C4" s="107" t="s">
        <v>226</v>
      </c>
      <c r="D4" s="107"/>
      <c r="E4" s="106"/>
      <c r="F4" s="67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5.75" x14ac:dyDescent="0.25">
      <c r="A5" s="106" t="s">
        <v>55</v>
      </c>
      <c r="B5" s="109"/>
      <c r="C5" s="107" t="s">
        <v>56</v>
      </c>
      <c r="D5" s="107"/>
      <c r="E5" s="67"/>
      <c r="F5" s="67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5.75" x14ac:dyDescent="0.25">
      <c r="A6" s="106" t="s">
        <v>41</v>
      </c>
      <c r="B6" s="109"/>
      <c r="C6" s="106" t="s">
        <v>182</v>
      </c>
      <c r="D6" s="106"/>
      <c r="E6" s="67"/>
      <c r="F6" s="67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5.75" x14ac:dyDescent="0.25">
      <c r="A7" s="106" t="s">
        <v>43</v>
      </c>
      <c r="B7" s="109"/>
      <c r="C7" s="106" t="s">
        <v>275</v>
      </c>
      <c r="D7" s="106"/>
      <c r="E7" s="67"/>
      <c r="F7" s="67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21" x14ac:dyDescent="0.35">
      <c r="A8" s="103" t="s">
        <v>262</v>
      </c>
      <c r="B8" s="105"/>
      <c r="C8" s="104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ht="15.75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15" ht="30.75" thickBot="1" x14ac:dyDescent="0.3">
      <c r="A10" s="115" t="s">
        <v>4</v>
      </c>
      <c r="B10" s="115" t="s">
        <v>187</v>
      </c>
      <c r="C10" s="115" t="s">
        <v>186</v>
      </c>
      <c r="D10" s="115" t="s">
        <v>201</v>
      </c>
      <c r="E10" s="115" t="s">
        <v>21</v>
      </c>
      <c r="F10" s="100" t="s">
        <v>22</v>
      </c>
      <c r="G10" s="115" t="s">
        <v>270</v>
      </c>
      <c r="H10" s="114" t="s">
        <v>271</v>
      </c>
      <c r="I10" s="115" t="s">
        <v>263</v>
      </c>
      <c r="J10" s="114" t="s">
        <v>264</v>
      </c>
      <c r="K10" s="115" t="s">
        <v>265</v>
      </c>
      <c r="L10" s="114" t="s">
        <v>266</v>
      </c>
      <c r="M10" s="115" t="s">
        <v>267</v>
      </c>
      <c r="N10" s="114" t="s">
        <v>268</v>
      </c>
      <c r="O10" s="115" t="s">
        <v>269</v>
      </c>
    </row>
    <row r="11" spans="1:15" s="220" customFormat="1" ht="15.75" thickBot="1" x14ac:dyDescent="0.3">
      <c r="A11" s="98" t="s">
        <v>48</v>
      </c>
      <c r="B11" s="121" t="s">
        <v>221</v>
      </c>
      <c r="C11" s="121" t="s">
        <v>222</v>
      </c>
      <c r="D11" s="168"/>
      <c r="E11" s="171">
        <f>SUM(G11:R11)</f>
        <v>0</v>
      </c>
      <c r="F11" s="171">
        <f>D11-E11</f>
        <v>0</v>
      </c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 ht="15.75" thickBot="1" x14ac:dyDescent="0.3">
      <c r="A12" s="98" t="s">
        <v>195</v>
      </c>
      <c r="B12" s="121" t="s">
        <v>209</v>
      </c>
      <c r="C12" s="121" t="s">
        <v>210</v>
      </c>
      <c r="D12" s="168"/>
      <c r="E12" s="171">
        <f>SUM(G12:R12)</f>
        <v>0</v>
      </c>
      <c r="F12" s="171">
        <f>D12-E12</f>
        <v>0</v>
      </c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 ht="15.75" thickBot="1" x14ac:dyDescent="0.3">
      <c r="A13" s="121"/>
      <c r="B13" s="121"/>
      <c r="C13" s="121"/>
      <c r="D13" s="168"/>
      <c r="E13" s="171"/>
      <c r="F13" s="171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15.75" thickBot="1" x14ac:dyDescent="0.3">
      <c r="A14" s="81"/>
      <c r="B14" s="76" t="s">
        <v>202</v>
      </c>
      <c r="C14" s="170"/>
      <c r="D14" s="170">
        <f>SUM(D11:D13)</f>
        <v>0</v>
      </c>
      <c r="E14" s="170">
        <f>SUM(E11:E13)</f>
        <v>0</v>
      </c>
      <c r="F14" s="170">
        <f>SUM(F11:F13)</f>
        <v>0</v>
      </c>
      <c r="G14" s="215">
        <f t="shared" ref="G14:O14" si="0">SUM(G11:G13)</f>
        <v>0</v>
      </c>
      <c r="H14" s="215">
        <f t="shared" si="0"/>
        <v>0</v>
      </c>
      <c r="I14" s="215">
        <f t="shared" si="0"/>
        <v>0</v>
      </c>
      <c r="J14" s="215">
        <f t="shared" si="0"/>
        <v>0</v>
      </c>
      <c r="K14" s="215">
        <f t="shared" si="0"/>
        <v>0</v>
      </c>
      <c r="L14" s="215">
        <f t="shared" si="0"/>
        <v>0</v>
      </c>
      <c r="M14" s="215">
        <f t="shared" si="0"/>
        <v>0</v>
      </c>
      <c r="N14" s="215">
        <f t="shared" si="0"/>
        <v>0</v>
      </c>
      <c r="O14" s="215">
        <f t="shared" si="0"/>
        <v>0</v>
      </c>
    </row>
  </sheetData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</sheetPr>
  <dimension ref="A1:Q45"/>
  <sheetViews>
    <sheetView workbookViewId="0">
      <pane xSplit="5" ySplit="16" topLeftCell="F17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1.42578125" style="4" customWidth="1"/>
    <col min="5" max="5" width="22.7109375" style="4" customWidth="1"/>
    <col min="6" max="17" width="15.7109375" style="4" customWidth="1"/>
    <col min="18" max="16384" width="9.140625" style="4"/>
  </cols>
  <sheetData>
    <row r="1" spans="1:17" ht="21" x14ac:dyDescent="0.35">
      <c r="A1" s="103" t="s">
        <v>0</v>
      </c>
      <c r="B1" s="109"/>
      <c r="C1" s="104" t="s">
        <v>85</v>
      </c>
      <c r="D1" s="111"/>
      <c r="E1" s="109"/>
      <c r="F1" s="109"/>
      <c r="G1" s="109"/>
      <c r="H1" s="109"/>
      <c r="I1" s="104"/>
      <c r="J1" s="104" t="s">
        <v>85</v>
      </c>
      <c r="K1" s="109"/>
      <c r="L1" s="109"/>
      <c r="M1" s="109"/>
      <c r="N1" s="109"/>
      <c r="O1" s="109"/>
      <c r="P1" s="109"/>
      <c r="Q1" s="109"/>
    </row>
    <row r="2" spans="1:17" ht="18.75" x14ac:dyDescent="0.3">
      <c r="A2" s="106" t="s">
        <v>1</v>
      </c>
      <c r="B2" s="109"/>
      <c r="C2" s="122" t="s">
        <v>63</v>
      </c>
      <c r="D2" s="111"/>
      <c r="E2" s="109"/>
      <c r="F2" s="109"/>
      <c r="G2" s="109"/>
      <c r="H2" s="109"/>
      <c r="I2" s="116"/>
      <c r="J2" s="109"/>
      <c r="K2" s="109"/>
      <c r="L2" s="109"/>
      <c r="M2" s="109"/>
      <c r="N2" s="109"/>
      <c r="O2" s="109"/>
      <c r="P2" s="109"/>
      <c r="Q2" s="109"/>
    </row>
    <row r="3" spans="1:17" ht="15.75" x14ac:dyDescent="0.25">
      <c r="A3" s="106" t="s">
        <v>2</v>
      </c>
      <c r="B3" s="109"/>
      <c r="C3" s="107">
        <v>5010</v>
      </c>
      <c r="D3" s="111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5.75" x14ac:dyDescent="0.25">
      <c r="A4" s="106" t="s">
        <v>3</v>
      </c>
      <c r="B4" s="109"/>
      <c r="C4" s="107" t="s">
        <v>226</v>
      </c>
      <c r="D4" s="106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15.75" x14ac:dyDescent="0.25">
      <c r="A5" s="106" t="s">
        <v>55</v>
      </c>
      <c r="B5" s="109"/>
      <c r="C5" s="107" t="s">
        <v>184</v>
      </c>
      <c r="D5" s="111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15.75" x14ac:dyDescent="0.25">
      <c r="A6" s="106" t="s">
        <v>41</v>
      </c>
      <c r="B6" s="109"/>
      <c r="C6" s="106" t="s">
        <v>182</v>
      </c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15.75" x14ac:dyDescent="0.25">
      <c r="A7" s="106" t="s">
        <v>43</v>
      </c>
      <c r="B7" s="109"/>
      <c r="C7" s="106" t="s">
        <v>275</v>
      </c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s="26" customFormat="1" ht="21" x14ac:dyDescent="0.35">
      <c r="A8" s="103" t="s">
        <v>262</v>
      </c>
      <c r="B8" s="105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9"/>
      <c r="N8" s="109"/>
      <c r="O8" s="109"/>
      <c r="P8" s="109"/>
      <c r="Q8" s="109"/>
    </row>
    <row r="9" spans="1:17" ht="15.75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30.75" thickBot="1" x14ac:dyDescent="0.3">
      <c r="A10" s="115" t="s">
        <v>4</v>
      </c>
      <c r="B10" s="117" t="s">
        <v>61</v>
      </c>
      <c r="C10" s="115" t="s">
        <v>20</v>
      </c>
      <c r="D10" s="115" t="s">
        <v>21</v>
      </c>
      <c r="E10" s="100" t="s">
        <v>22</v>
      </c>
      <c r="F10" s="114" t="s">
        <v>272</v>
      </c>
      <c r="G10" s="115" t="s">
        <v>273</v>
      </c>
      <c r="H10" s="114" t="s">
        <v>274</v>
      </c>
      <c r="I10" s="115" t="s">
        <v>270</v>
      </c>
      <c r="J10" s="114" t="s">
        <v>271</v>
      </c>
      <c r="K10" s="115" t="s">
        <v>263</v>
      </c>
      <c r="L10" s="110" t="s">
        <v>264</v>
      </c>
      <c r="M10" s="115" t="s">
        <v>265</v>
      </c>
      <c r="N10" s="110" t="s">
        <v>266</v>
      </c>
      <c r="O10" s="115" t="s">
        <v>267</v>
      </c>
      <c r="P10" s="114" t="s">
        <v>268</v>
      </c>
      <c r="Q10" s="112" t="s">
        <v>269</v>
      </c>
    </row>
    <row r="11" spans="1:17" ht="15.75" thickBot="1" x14ac:dyDescent="0.3">
      <c r="A11" s="172" t="s">
        <v>218</v>
      </c>
      <c r="B11" s="133" t="s">
        <v>219</v>
      </c>
      <c r="C11" s="133"/>
      <c r="D11" s="133">
        <f>SUM(F11:Q11)</f>
        <v>0</v>
      </c>
      <c r="E11" s="133">
        <f>C11-D11</f>
        <v>0</v>
      </c>
      <c r="F11" s="102"/>
      <c r="G11" s="102"/>
      <c r="H11" s="102"/>
      <c r="I11" s="102"/>
      <c r="J11" s="102"/>
      <c r="K11" s="102"/>
      <c r="L11" s="102"/>
    </row>
    <row r="12" spans="1:17" ht="16.5" customHeight="1" thickBot="1" x14ac:dyDescent="0.3">
      <c r="A12" s="133"/>
      <c r="B12" s="133"/>
      <c r="C12" s="133"/>
      <c r="D12" s="133"/>
      <c r="E12" s="133"/>
      <c r="F12" s="102"/>
      <c r="G12" s="102"/>
      <c r="H12" s="102"/>
      <c r="I12" s="102"/>
      <c r="J12" s="102"/>
      <c r="K12" s="102"/>
      <c r="L12" s="102"/>
    </row>
    <row r="13" spans="1:17" s="99" customFormat="1" ht="15.75" thickBot="1" x14ac:dyDescent="0.3">
      <c r="A13" s="118"/>
      <c r="B13" s="118"/>
      <c r="C13" s="173">
        <f>SUM(C11:C12)</f>
        <v>0</v>
      </c>
      <c r="D13" s="173">
        <f>SUM(D11:D12)</f>
        <v>0</v>
      </c>
      <c r="E13" s="173">
        <f>SUM(E11:E12)</f>
        <v>0</v>
      </c>
      <c r="F13" s="217">
        <f t="shared" ref="F13:Q13" si="0">SUM(F11:F11)</f>
        <v>0</v>
      </c>
      <c r="G13" s="217">
        <f t="shared" si="0"/>
        <v>0</v>
      </c>
      <c r="H13" s="217">
        <f t="shared" si="0"/>
        <v>0</v>
      </c>
      <c r="I13" s="217">
        <f t="shared" si="0"/>
        <v>0</v>
      </c>
      <c r="J13" s="217">
        <f t="shared" si="0"/>
        <v>0</v>
      </c>
      <c r="K13" s="217">
        <f t="shared" si="0"/>
        <v>0</v>
      </c>
      <c r="L13" s="217">
        <f t="shared" si="0"/>
        <v>0</v>
      </c>
      <c r="M13" s="217">
        <f t="shared" si="0"/>
        <v>0</v>
      </c>
      <c r="N13" s="217">
        <f t="shared" si="0"/>
        <v>0</v>
      </c>
      <c r="O13" s="217">
        <f t="shared" si="0"/>
        <v>0</v>
      </c>
      <c r="P13" s="217">
        <f t="shared" si="0"/>
        <v>0</v>
      </c>
      <c r="Q13" s="217">
        <f t="shared" si="0"/>
        <v>0</v>
      </c>
    </row>
    <row r="14" spans="1:17" x14ac:dyDescent="0.25">
      <c r="C14" s="102"/>
      <c r="F14" s="102"/>
      <c r="G14" s="102"/>
      <c r="H14" s="102"/>
      <c r="I14" s="102"/>
      <c r="J14" s="102"/>
      <c r="K14" s="102"/>
      <c r="L14" s="102"/>
    </row>
    <row r="15" spans="1:17" x14ac:dyDescent="0.25">
      <c r="C15" s="102"/>
      <c r="F15" s="102"/>
      <c r="G15" s="102"/>
      <c r="H15" s="102"/>
      <c r="I15" s="102"/>
      <c r="J15" s="102"/>
      <c r="K15" s="102"/>
      <c r="L15" s="102"/>
    </row>
    <row r="16" spans="1:17" x14ac:dyDescent="0.25">
      <c r="C16" s="102"/>
      <c r="F16" s="102"/>
      <c r="G16" s="102"/>
      <c r="H16" s="102"/>
      <c r="I16" s="102"/>
      <c r="J16" s="102"/>
      <c r="K16" s="102"/>
      <c r="L16" s="102"/>
    </row>
    <row r="17" spans="3:12" x14ac:dyDescent="0.25">
      <c r="C17" s="102"/>
      <c r="F17" s="102"/>
      <c r="G17" s="102"/>
      <c r="H17" s="102"/>
      <c r="I17" s="102"/>
      <c r="J17" s="102"/>
      <c r="K17" s="102"/>
      <c r="L17" s="102"/>
    </row>
    <row r="18" spans="3:12" x14ac:dyDescent="0.25">
      <c r="C18" s="102"/>
      <c r="F18" s="102"/>
      <c r="G18" s="102"/>
      <c r="H18" s="102"/>
      <c r="I18" s="102"/>
      <c r="J18" s="102"/>
      <c r="K18" s="102"/>
      <c r="L18" s="102"/>
    </row>
    <row r="19" spans="3:12" x14ac:dyDescent="0.25">
      <c r="C19" s="102"/>
      <c r="F19" s="102"/>
      <c r="G19" s="102"/>
      <c r="H19" s="102"/>
      <c r="I19" s="102"/>
      <c r="J19" s="102"/>
      <c r="K19" s="102"/>
      <c r="L19" s="102"/>
    </row>
    <row r="20" spans="3:12" x14ac:dyDescent="0.25">
      <c r="C20" s="102"/>
      <c r="F20" s="102"/>
      <c r="G20" s="102"/>
      <c r="H20" s="102"/>
      <c r="I20" s="102"/>
      <c r="J20" s="102"/>
      <c r="K20" s="102"/>
      <c r="L20" s="102"/>
    </row>
    <row r="21" spans="3:12" x14ac:dyDescent="0.25">
      <c r="C21" s="102"/>
      <c r="F21" s="102"/>
      <c r="G21" s="102"/>
      <c r="H21" s="102"/>
      <c r="I21" s="102"/>
      <c r="J21" s="102"/>
      <c r="K21" s="102"/>
      <c r="L21" s="102"/>
    </row>
    <row r="22" spans="3:12" x14ac:dyDescent="0.25">
      <c r="C22" s="102"/>
      <c r="F22" s="102"/>
      <c r="G22" s="102"/>
      <c r="H22" s="102"/>
      <c r="I22" s="102"/>
      <c r="J22" s="102"/>
      <c r="K22" s="102"/>
      <c r="L22" s="102"/>
    </row>
    <row r="23" spans="3:12" x14ac:dyDescent="0.25">
      <c r="C23" s="102"/>
      <c r="F23" s="102"/>
      <c r="G23" s="102"/>
      <c r="H23" s="102"/>
      <c r="I23" s="102"/>
      <c r="J23" s="102"/>
      <c r="K23" s="102"/>
      <c r="L23" s="102"/>
    </row>
    <row r="24" spans="3:12" x14ac:dyDescent="0.25">
      <c r="C24" s="102"/>
      <c r="F24" s="102"/>
      <c r="G24" s="102"/>
      <c r="H24" s="102"/>
      <c r="I24" s="102"/>
      <c r="J24" s="102"/>
      <c r="K24" s="102"/>
      <c r="L24" s="102"/>
    </row>
    <row r="25" spans="3:12" x14ac:dyDescent="0.25">
      <c r="C25" s="102"/>
      <c r="F25" s="102"/>
      <c r="G25" s="102"/>
      <c r="H25" s="102"/>
      <c r="I25" s="102"/>
      <c r="J25" s="102"/>
      <c r="K25" s="102"/>
      <c r="L25" s="102"/>
    </row>
    <row r="26" spans="3:12" x14ac:dyDescent="0.25">
      <c r="C26" s="102"/>
      <c r="F26" s="102"/>
      <c r="G26" s="102"/>
      <c r="H26" s="102"/>
      <c r="I26" s="102"/>
      <c r="J26" s="102"/>
      <c r="K26" s="102"/>
      <c r="L26" s="102"/>
    </row>
    <row r="27" spans="3:12" x14ac:dyDescent="0.25">
      <c r="C27" s="102"/>
      <c r="F27" s="102"/>
      <c r="G27" s="102"/>
      <c r="H27" s="102"/>
      <c r="I27" s="102"/>
      <c r="J27" s="102"/>
      <c r="K27" s="102"/>
      <c r="L27" s="102"/>
    </row>
    <row r="28" spans="3:12" x14ac:dyDescent="0.25">
      <c r="F28" s="102"/>
      <c r="G28" s="102"/>
      <c r="H28" s="102"/>
      <c r="I28" s="102"/>
      <c r="J28" s="102"/>
      <c r="K28" s="102"/>
      <c r="L28" s="102"/>
    </row>
    <row r="29" spans="3:12" x14ac:dyDescent="0.25">
      <c r="F29" s="102"/>
      <c r="G29" s="102"/>
      <c r="H29" s="102"/>
      <c r="I29" s="102"/>
      <c r="J29" s="102"/>
      <c r="K29" s="102"/>
      <c r="L29" s="102"/>
    </row>
    <row r="30" spans="3:12" x14ac:dyDescent="0.25">
      <c r="F30" s="102"/>
      <c r="G30" s="102"/>
      <c r="H30" s="102"/>
      <c r="I30" s="102"/>
      <c r="J30" s="102"/>
      <c r="K30" s="102"/>
      <c r="L30" s="102"/>
    </row>
    <row r="31" spans="3:12" x14ac:dyDescent="0.25">
      <c r="F31" s="102"/>
      <c r="G31" s="102"/>
      <c r="H31" s="102"/>
      <c r="I31" s="102"/>
      <c r="J31" s="102"/>
      <c r="K31" s="102"/>
      <c r="L31" s="102"/>
    </row>
    <row r="32" spans="3:12" x14ac:dyDescent="0.25">
      <c r="F32" s="102"/>
      <c r="G32" s="102"/>
      <c r="H32" s="102"/>
      <c r="I32" s="102"/>
      <c r="J32" s="102"/>
      <c r="K32" s="102"/>
      <c r="L32" s="102"/>
    </row>
    <row r="33" spans="6:12" x14ac:dyDescent="0.25">
      <c r="F33" s="102"/>
      <c r="G33" s="102"/>
      <c r="H33" s="102"/>
      <c r="I33" s="102"/>
      <c r="J33" s="102"/>
      <c r="K33" s="102"/>
      <c r="L33" s="102"/>
    </row>
    <row r="34" spans="6:12" x14ac:dyDescent="0.25">
      <c r="F34" s="102"/>
      <c r="G34" s="102"/>
      <c r="H34" s="102"/>
      <c r="I34" s="102"/>
      <c r="J34" s="102"/>
      <c r="K34" s="102"/>
      <c r="L34" s="102"/>
    </row>
    <row r="35" spans="6:12" x14ac:dyDescent="0.25">
      <c r="F35" s="102"/>
      <c r="G35" s="102"/>
      <c r="H35" s="102"/>
      <c r="I35" s="102"/>
      <c r="J35" s="102"/>
      <c r="K35" s="102"/>
      <c r="L35" s="102"/>
    </row>
    <row r="36" spans="6:12" x14ac:dyDescent="0.25">
      <c r="F36" s="102"/>
      <c r="G36" s="102"/>
      <c r="H36" s="102"/>
      <c r="I36" s="102"/>
      <c r="J36" s="102"/>
      <c r="K36" s="102"/>
      <c r="L36" s="102"/>
    </row>
    <row r="37" spans="6:12" x14ac:dyDescent="0.25">
      <c r="F37" s="102"/>
      <c r="G37" s="102"/>
      <c r="H37" s="102"/>
      <c r="I37" s="102"/>
      <c r="J37" s="102"/>
      <c r="K37" s="102"/>
      <c r="L37" s="102"/>
    </row>
    <row r="38" spans="6:12" x14ac:dyDescent="0.25">
      <c r="F38" s="102"/>
      <c r="G38" s="102"/>
      <c r="H38" s="102"/>
      <c r="I38" s="102"/>
      <c r="J38" s="102"/>
      <c r="K38" s="102"/>
      <c r="L38" s="102"/>
    </row>
    <row r="39" spans="6:12" x14ac:dyDescent="0.25">
      <c r="F39" s="102"/>
      <c r="G39" s="102"/>
      <c r="H39" s="102"/>
      <c r="I39" s="102"/>
      <c r="J39" s="102"/>
      <c r="K39" s="102"/>
      <c r="L39" s="102"/>
    </row>
    <row r="40" spans="6:12" x14ac:dyDescent="0.25">
      <c r="F40" s="102"/>
      <c r="G40" s="102"/>
      <c r="H40" s="102"/>
      <c r="I40" s="102"/>
      <c r="J40" s="102"/>
      <c r="K40" s="102"/>
      <c r="L40" s="102"/>
    </row>
    <row r="41" spans="6:12" x14ac:dyDescent="0.25">
      <c r="F41" s="102"/>
      <c r="G41" s="102"/>
      <c r="H41" s="102"/>
      <c r="I41" s="102"/>
      <c r="J41" s="102"/>
      <c r="K41" s="102"/>
      <c r="L41" s="102"/>
    </row>
    <row r="42" spans="6:12" x14ac:dyDescent="0.25">
      <c r="F42" s="102"/>
      <c r="G42" s="102"/>
      <c r="H42" s="102"/>
      <c r="I42" s="102"/>
      <c r="J42" s="102"/>
      <c r="K42" s="102"/>
      <c r="L42" s="102"/>
    </row>
    <row r="43" spans="6:12" x14ac:dyDescent="0.25">
      <c r="F43" s="102"/>
      <c r="G43" s="102"/>
      <c r="H43" s="102"/>
      <c r="I43" s="102"/>
      <c r="J43" s="102"/>
      <c r="K43" s="102"/>
      <c r="L43" s="102"/>
    </row>
    <row r="44" spans="6:12" x14ac:dyDescent="0.25">
      <c r="F44" s="102"/>
      <c r="G44" s="102"/>
      <c r="H44" s="102"/>
      <c r="I44" s="102"/>
      <c r="J44" s="102"/>
      <c r="K44" s="102"/>
      <c r="L44" s="102"/>
    </row>
    <row r="45" spans="6:12" x14ac:dyDescent="0.25">
      <c r="F45" s="102"/>
      <c r="G45" s="102"/>
      <c r="H45" s="102"/>
      <c r="I45" s="102"/>
      <c r="J45" s="102"/>
      <c r="K45" s="102"/>
      <c r="L45" s="10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Q45"/>
  <sheetViews>
    <sheetView workbookViewId="0">
      <pane xSplit="5" ySplit="16" topLeftCell="F17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1.42578125" style="4" customWidth="1"/>
    <col min="5" max="5" width="22.7109375" style="4" customWidth="1"/>
    <col min="6" max="17" width="15.7109375" style="4" customWidth="1"/>
    <col min="18" max="16384" width="9.140625" style="4"/>
  </cols>
  <sheetData>
    <row r="1" spans="1:17" ht="21" x14ac:dyDescent="0.35">
      <c r="A1" s="73" t="s">
        <v>0</v>
      </c>
      <c r="B1" s="69"/>
      <c r="C1" s="104" t="s">
        <v>85</v>
      </c>
      <c r="D1" s="70"/>
      <c r="E1" s="69"/>
      <c r="F1" s="69"/>
      <c r="G1" s="69"/>
      <c r="H1" s="69"/>
      <c r="I1" s="65"/>
      <c r="J1" s="104" t="s">
        <v>85</v>
      </c>
      <c r="K1" s="69"/>
      <c r="L1" s="69"/>
      <c r="M1" s="109"/>
      <c r="N1" s="109"/>
      <c r="O1" s="109"/>
      <c r="P1" s="109"/>
      <c r="Q1" s="109"/>
    </row>
    <row r="2" spans="1:17" ht="18.75" x14ac:dyDescent="0.3">
      <c r="A2" s="74" t="s">
        <v>1</v>
      </c>
      <c r="B2" s="69"/>
      <c r="C2" s="82" t="s">
        <v>63</v>
      </c>
      <c r="D2" s="70"/>
      <c r="E2" s="69"/>
      <c r="F2" s="69"/>
      <c r="G2" s="69"/>
      <c r="H2" s="69"/>
      <c r="I2" s="56"/>
      <c r="J2" s="69"/>
      <c r="K2" s="69"/>
      <c r="L2" s="69"/>
      <c r="M2" s="109"/>
      <c r="N2" s="109"/>
      <c r="O2" s="109"/>
      <c r="P2" s="109"/>
      <c r="Q2" s="109"/>
    </row>
    <row r="3" spans="1:17" ht="15.75" x14ac:dyDescent="0.25">
      <c r="A3" s="74" t="s">
        <v>2</v>
      </c>
      <c r="B3" s="69"/>
      <c r="C3" s="72">
        <v>5010</v>
      </c>
      <c r="D3" s="70"/>
      <c r="E3" s="69"/>
      <c r="F3" s="69"/>
      <c r="G3" s="69"/>
      <c r="H3" s="69"/>
      <c r="I3" s="69"/>
      <c r="J3" s="69"/>
      <c r="K3" s="69"/>
      <c r="L3" s="69"/>
      <c r="M3" s="109"/>
      <c r="N3" s="109"/>
      <c r="O3" s="109"/>
      <c r="P3" s="109"/>
      <c r="Q3" s="109"/>
    </row>
    <row r="4" spans="1:17" ht="15.75" x14ac:dyDescent="0.25">
      <c r="A4" s="74" t="s">
        <v>3</v>
      </c>
      <c r="B4" s="69"/>
      <c r="C4" s="107" t="s">
        <v>226</v>
      </c>
      <c r="D4" s="74"/>
      <c r="E4" s="69"/>
      <c r="F4" s="69"/>
      <c r="G4" s="69"/>
      <c r="H4" s="69"/>
      <c r="I4" s="69"/>
      <c r="J4" s="69"/>
      <c r="K4" s="69"/>
      <c r="L4" s="69"/>
      <c r="M4" s="109"/>
      <c r="N4" s="109"/>
      <c r="O4" s="109"/>
      <c r="P4" s="109"/>
      <c r="Q4" s="109"/>
    </row>
    <row r="5" spans="1:17" ht="15.75" x14ac:dyDescent="0.25">
      <c r="A5" s="74" t="s">
        <v>55</v>
      </c>
      <c r="B5" s="69"/>
      <c r="C5" s="72" t="s">
        <v>184</v>
      </c>
      <c r="D5" s="70"/>
      <c r="E5" s="69"/>
      <c r="F5" s="69"/>
      <c r="G5" s="69"/>
      <c r="H5" s="69"/>
      <c r="I5" s="69"/>
      <c r="J5" s="69"/>
      <c r="K5" s="69"/>
      <c r="L5" s="69"/>
      <c r="M5" s="109"/>
      <c r="N5" s="109"/>
      <c r="O5" s="109"/>
      <c r="P5" s="109"/>
      <c r="Q5" s="109"/>
    </row>
    <row r="6" spans="1:17" ht="15.75" x14ac:dyDescent="0.25">
      <c r="A6" s="74" t="s">
        <v>41</v>
      </c>
      <c r="B6" s="69"/>
      <c r="C6" s="106" t="s">
        <v>182</v>
      </c>
      <c r="D6" s="68"/>
      <c r="E6" s="69"/>
      <c r="F6" s="69"/>
      <c r="G6" s="69"/>
      <c r="H6" s="69"/>
      <c r="I6" s="69"/>
      <c r="J6" s="69"/>
      <c r="K6" s="69"/>
      <c r="L6" s="69"/>
      <c r="M6" s="109"/>
      <c r="N6" s="109"/>
      <c r="O6" s="109"/>
      <c r="P6" s="109"/>
      <c r="Q6" s="109"/>
    </row>
    <row r="7" spans="1:17" ht="15.75" x14ac:dyDescent="0.25">
      <c r="A7" s="74" t="s">
        <v>43</v>
      </c>
      <c r="B7" s="69"/>
      <c r="C7" s="106" t="s">
        <v>275</v>
      </c>
      <c r="D7" s="68"/>
      <c r="E7" s="69"/>
      <c r="F7" s="69"/>
      <c r="G7" s="69"/>
      <c r="H7" s="69"/>
      <c r="I7" s="69"/>
      <c r="J7" s="69"/>
      <c r="K7" s="69"/>
      <c r="L7" s="69"/>
      <c r="M7" s="109"/>
      <c r="N7" s="109"/>
      <c r="O7" s="109"/>
      <c r="P7" s="109"/>
      <c r="Q7" s="109"/>
    </row>
    <row r="8" spans="1:17" s="26" customFormat="1" ht="21" x14ac:dyDescent="0.35">
      <c r="A8" s="103" t="s">
        <v>262</v>
      </c>
      <c r="B8" s="66"/>
      <c r="C8" s="65"/>
      <c r="D8" s="66"/>
      <c r="E8" s="66"/>
      <c r="F8" s="66"/>
      <c r="G8" s="66"/>
      <c r="H8" s="66"/>
      <c r="I8" s="66"/>
      <c r="J8" s="66"/>
      <c r="K8" s="66"/>
      <c r="L8" s="66"/>
      <c r="M8" s="109"/>
      <c r="N8" s="109"/>
      <c r="O8" s="109"/>
      <c r="P8" s="109"/>
      <c r="Q8" s="109"/>
    </row>
    <row r="9" spans="1:17" ht="15.75" thickBot="1" x14ac:dyDescent="0.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09"/>
      <c r="N9" s="109"/>
      <c r="O9" s="109"/>
      <c r="P9" s="109"/>
      <c r="Q9" s="109"/>
    </row>
    <row r="10" spans="1:17" ht="30.75" thickBot="1" x14ac:dyDescent="0.3">
      <c r="A10" s="48" t="s">
        <v>4</v>
      </c>
      <c r="B10" s="71" t="s">
        <v>61</v>
      </c>
      <c r="C10" s="48" t="s">
        <v>20</v>
      </c>
      <c r="D10" s="48" t="s">
        <v>21</v>
      </c>
      <c r="E10" s="78" t="s">
        <v>22</v>
      </c>
      <c r="F10" s="114" t="s">
        <v>272</v>
      </c>
      <c r="G10" s="115" t="s">
        <v>273</v>
      </c>
      <c r="H10" s="114" t="s">
        <v>274</v>
      </c>
      <c r="I10" s="115" t="s">
        <v>270</v>
      </c>
      <c r="J10" s="114" t="s">
        <v>271</v>
      </c>
      <c r="K10" s="115" t="s">
        <v>263</v>
      </c>
      <c r="L10" s="110" t="s">
        <v>264</v>
      </c>
      <c r="M10" s="115" t="s">
        <v>265</v>
      </c>
      <c r="N10" s="110" t="s">
        <v>266</v>
      </c>
      <c r="O10" s="115" t="s">
        <v>267</v>
      </c>
      <c r="P10" s="114" t="s">
        <v>268</v>
      </c>
      <c r="Q10" s="112" t="s">
        <v>269</v>
      </c>
    </row>
    <row r="11" spans="1:17" ht="15.75" thickBot="1" x14ac:dyDescent="0.3">
      <c r="A11" s="44" t="s">
        <v>114</v>
      </c>
      <c r="B11" s="44" t="s">
        <v>115</v>
      </c>
      <c r="C11" s="44"/>
      <c r="D11" s="44">
        <f>SUM(F11:Q11)</f>
        <v>0</v>
      </c>
      <c r="E11" s="44">
        <f>C11-D11</f>
        <v>0</v>
      </c>
      <c r="F11" s="24"/>
      <c r="G11" s="24"/>
      <c r="H11" s="24"/>
      <c r="I11" s="24"/>
      <c r="J11" s="24"/>
      <c r="K11" s="24"/>
      <c r="L11" s="24"/>
    </row>
    <row r="12" spans="1:17" ht="16.5" customHeight="1" thickBot="1" x14ac:dyDescent="0.3">
      <c r="A12" s="133"/>
      <c r="B12" s="133"/>
      <c r="C12" s="133"/>
      <c r="D12" s="133"/>
      <c r="E12" s="133"/>
      <c r="F12" s="102"/>
      <c r="G12" s="102"/>
      <c r="H12" s="102"/>
      <c r="I12" s="102"/>
      <c r="J12" s="102"/>
      <c r="K12" s="102"/>
      <c r="L12" s="102"/>
    </row>
    <row r="13" spans="1:17" s="59" customFormat="1" ht="15.75" thickBot="1" x14ac:dyDescent="0.3">
      <c r="A13" s="75"/>
      <c r="B13" s="75"/>
      <c r="C13" s="173">
        <f>SUM(C11:C12)</f>
        <v>0</v>
      </c>
      <c r="D13" s="173">
        <f>SUM(D11:D12)</f>
        <v>0</v>
      </c>
      <c r="E13" s="173">
        <f>SUM(E11:E12)</f>
        <v>0</v>
      </c>
      <c r="F13" s="217">
        <f t="shared" ref="F13:Q13" si="0">SUM(F11:F11)</f>
        <v>0</v>
      </c>
      <c r="G13" s="217">
        <f t="shared" si="0"/>
        <v>0</v>
      </c>
      <c r="H13" s="217">
        <f t="shared" si="0"/>
        <v>0</v>
      </c>
      <c r="I13" s="217">
        <f t="shared" si="0"/>
        <v>0</v>
      </c>
      <c r="J13" s="217">
        <f t="shared" si="0"/>
        <v>0</v>
      </c>
      <c r="K13" s="217">
        <f t="shared" si="0"/>
        <v>0</v>
      </c>
      <c r="L13" s="217">
        <f t="shared" si="0"/>
        <v>0</v>
      </c>
      <c r="M13" s="217">
        <f t="shared" si="0"/>
        <v>0</v>
      </c>
      <c r="N13" s="217">
        <f t="shared" si="0"/>
        <v>0</v>
      </c>
      <c r="O13" s="217">
        <f t="shared" si="0"/>
        <v>0</v>
      </c>
      <c r="P13" s="217">
        <f t="shared" si="0"/>
        <v>0</v>
      </c>
      <c r="Q13" s="217">
        <f t="shared" si="0"/>
        <v>0</v>
      </c>
    </row>
    <row r="14" spans="1:17" x14ac:dyDescent="0.25">
      <c r="C14" s="24"/>
      <c r="F14" s="24"/>
      <c r="G14" s="24"/>
      <c r="H14" s="24"/>
      <c r="I14" s="24"/>
      <c r="J14" s="24"/>
      <c r="K14" s="24"/>
      <c r="L14" s="24"/>
    </row>
    <row r="15" spans="1:17" x14ac:dyDescent="0.25">
      <c r="C15" s="24"/>
      <c r="F15" s="24"/>
      <c r="G15" s="24"/>
      <c r="H15" s="24"/>
      <c r="I15" s="24"/>
      <c r="J15" s="24"/>
      <c r="K15" s="24"/>
      <c r="L15" s="24"/>
    </row>
    <row r="16" spans="1:17" x14ac:dyDescent="0.25">
      <c r="C16" s="24"/>
      <c r="F16" s="24"/>
      <c r="G16" s="24"/>
      <c r="H16" s="24"/>
      <c r="I16" s="24"/>
      <c r="J16" s="24"/>
      <c r="K16" s="24"/>
      <c r="L16" s="24"/>
    </row>
    <row r="17" spans="3:12" x14ac:dyDescent="0.25">
      <c r="C17" s="24"/>
      <c r="F17" s="24"/>
      <c r="G17" s="24"/>
      <c r="H17" s="24"/>
      <c r="I17" s="24"/>
      <c r="J17" s="24"/>
      <c r="K17" s="24"/>
      <c r="L17" s="24"/>
    </row>
    <row r="18" spans="3:12" x14ac:dyDescent="0.25">
      <c r="C18" s="24"/>
      <c r="F18" s="24"/>
      <c r="G18" s="24"/>
      <c r="H18" s="24"/>
      <c r="I18" s="24"/>
      <c r="J18" s="24"/>
      <c r="K18" s="24"/>
      <c r="L18" s="24"/>
    </row>
    <row r="19" spans="3:12" x14ac:dyDescent="0.25">
      <c r="C19" s="24"/>
      <c r="F19" s="24"/>
      <c r="G19" s="24"/>
      <c r="H19" s="24"/>
      <c r="I19" s="24"/>
      <c r="J19" s="24"/>
      <c r="K19" s="24"/>
      <c r="L19" s="24"/>
    </row>
    <row r="20" spans="3:12" x14ac:dyDescent="0.25">
      <c r="C20" s="24"/>
      <c r="F20" s="24"/>
      <c r="G20" s="24"/>
      <c r="H20" s="24"/>
      <c r="I20" s="24"/>
      <c r="J20" s="24"/>
      <c r="K20" s="24"/>
      <c r="L20" s="24"/>
    </row>
    <row r="21" spans="3:12" x14ac:dyDescent="0.25">
      <c r="C21" s="24"/>
      <c r="F21" s="24"/>
      <c r="G21" s="24"/>
      <c r="H21" s="24"/>
      <c r="I21" s="24"/>
      <c r="J21" s="24"/>
      <c r="K21" s="24"/>
      <c r="L21" s="24"/>
    </row>
    <row r="22" spans="3:12" x14ac:dyDescent="0.25">
      <c r="C22" s="24"/>
      <c r="F22" s="24"/>
      <c r="G22" s="24"/>
      <c r="H22" s="24"/>
      <c r="I22" s="24"/>
      <c r="J22" s="24"/>
      <c r="K22" s="24"/>
      <c r="L22" s="24"/>
    </row>
    <row r="23" spans="3:12" x14ac:dyDescent="0.25">
      <c r="C23" s="24"/>
      <c r="F23" s="24"/>
      <c r="G23" s="24"/>
      <c r="H23" s="24"/>
      <c r="I23" s="24"/>
      <c r="J23" s="24"/>
      <c r="K23" s="24"/>
      <c r="L23" s="24"/>
    </row>
    <row r="24" spans="3:12" x14ac:dyDescent="0.25">
      <c r="C24" s="24"/>
      <c r="F24" s="24"/>
      <c r="G24" s="24"/>
      <c r="H24" s="24"/>
      <c r="I24" s="24"/>
      <c r="J24" s="24"/>
      <c r="K24" s="24"/>
      <c r="L24" s="24"/>
    </row>
    <row r="25" spans="3:12" x14ac:dyDescent="0.25">
      <c r="C25" s="24"/>
      <c r="F25" s="24"/>
      <c r="G25" s="24"/>
      <c r="H25" s="24"/>
      <c r="I25" s="24"/>
      <c r="J25" s="24"/>
      <c r="K25" s="24"/>
      <c r="L25" s="24"/>
    </row>
    <row r="26" spans="3:12" x14ac:dyDescent="0.25">
      <c r="C26" s="24"/>
      <c r="F26" s="24"/>
      <c r="G26" s="24"/>
      <c r="H26" s="24"/>
      <c r="I26" s="24"/>
      <c r="J26" s="24"/>
      <c r="K26" s="24"/>
      <c r="L26" s="24"/>
    </row>
    <row r="27" spans="3:12" x14ac:dyDescent="0.25">
      <c r="C27" s="24"/>
      <c r="F27" s="24"/>
      <c r="G27" s="24"/>
      <c r="H27" s="24"/>
      <c r="I27" s="24"/>
      <c r="J27" s="24"/>
      <c r="K27" s="24"/>
      <c r="L27" s="24"/>
    </row>
    <row r="28" spans="3:12" x14ac:dyDescent="0.25">
      <c r="F28" s="24"/>
      <c r="G28" s="24"/>
      <c r="H28" s="24"/>
      <c r="I28" s="24"/>
      <c r="J28" s="24"/>
      <c r="K28" s="24"/>
      <c r="L28" s="24"/>
    </row>
    <row r="29" spans="3:12" x14ac:dyDescent="0.25">
      <c r="F29" s="24"/>
      <c r="G29" s="24"/>
      <c r="H29" s="24"/>
      <c r="I29" s="24"/>
      <c r="J29" s="24"/>
      <c r="K29" s="24"/>
      <c r="L29" s="24"/>
    </row>
    <row r="30" spans="3:12" x14ac:dyDescent="0.25">
      <c r="F30" s="24"/>
      <c r="G30" s="24"/>
      <c r="H30" s="24"/>
      <c r="I30" s="24"/>
      <c r="J30" s="24"/>
      <c r="K30" s="24"/>
      <c r="L30" s="24"/>
    </row>
    <row r="31" spans="3:12" x14ac:dyDescent="0.25">
      <c r="F31" s="24"/>
      <c r="G31" s="24"/>
      <c r="H31" s="24"/>
      <c r="I31" s="24"/>
      <c r="J31" s="24"/>
      <c r="K31" s="24"/>
      <c r="L31" s="24"/>
    </row>
    <row r="32" spans="3:12" x14ac:dyDescent="0.25">
      <c r="F32" s="24"/>
      <c r="G32" s="24"/>
      <c r="H32" s="24"/>
      <c r="I32" s="24"/>
      <c r="J32" s="24"/>
      <c r="K32" s="24"/>
      <c r="L32" s="24"/>
    </row>
    <row r="33" spans="6:12" x14ac:dyDescent="0.25">
      <c r="F33" s="24"/>
      <c r="G33" s="24"/>
      <c r="H33" s="24"/>
      <c r="I33" s="24"/>
      <c r="J33" s="24"/>
      <c r="K33" s="24"/>
      <c r="L33" s="24"/>
    </row>
    <row r="34" spans="6:12" x14ac:dyDescent="0.25">
      <c r="F34" s="24"/>
      <c r="G34" s="24"/>
      <c r="H34" s="24"/>
      <c r="I34" s="24"/>
      <c r="J34" s="24"/>
      <c r="K34" s="24"/>
      <c r="L34" s="24"/>
    </row>
    <row r="35" spans="6:12" x14ac:dyDescent="0.25">
      <c r="F35" s="24"/>
      <c r="G35" s="24"/>
      <c r="H35" s="24"/>
      <c r="I35" s="24"/>
      <c r="J35" s="24"/>
      <c r="K35" s="24"/>
      <c r="L35" s="24"/>
    </row>
    <row r="36" spans="6:12" x14ac:dyDescent="0.25">
      <c r="F36" s="24"/>
      <c r="G36" s="24"/>
      <c r="H36" s="24"/>
      <c r="I36" s="24"/>
      <c r="J36" s="24"/>
      <c r="K36" s="24"/>
      <c r="L36" s="24"/>
    </row>
    <row r="37" spans="6:12" x14ac:dyDescent="0.25">
      <c r="F37" s="24"/>
      <c r="G37" s="24"/>
      <c r="H37" s="24"/>
      <c r="I37" s="24"/>
      <c r="J37" s="24"/>
      <c r="K37" s="24"/>
      <c r="L37" s="24"/>
    </row>
    <row r="38" spans="6:12" x14ac:dyDescent="0.25">
      <c r="F38" s="24"/>
      <c r="G38" s="24"/>
      <c r="H38" s="24"/>
      <c r="I38" s="24"/>
      <c r="J38" s="24"/>
      <c r="K38" s="24"/>
      <c r="L38" s="24"/>
    </row>
    <row r="39" spans="6:12" x14ac:dyDescent="0.25">
      <c r="F39" s="24"/>
      <c r="G39" s="24"/>
      <c r="H39" s="24"/>
      <c r="I39" s="24"/>
      <c r="J39" s="24"/>
      <c r="K39" s="24"/>
      <c r="L39" s="24"/>
    </row>
    <row r="40" spans="6:12" x14ac:dyDescent="0.25">
      <c r="F40" s="24"/>
      <c r="G40" s="24"/>
      <c r="H40" s="24"/>
      <c r="I40" s="24"/>
      <c r="J40" s="24"/>
      <c r="K40" s="24"/>
      <c r="L40" s="24"/>
    </row>
    <row r="41" spans="6:12" x14ac:dyDescent="0.25">
      <c r="F41" s="24"/>
      <c r="G41" s="24"/>
      <c r="H41" s="24"/>
      <c r="I41" s="24"/>
      <c r="J41" s="24"/>
      <c r="K41" s="24"/>
      <c r="L41" s="24"/>
    </row>
    <row r="42" spans="6:12" x14ac:dyDescent="0.25">
      <c r="F42" s="24"/>
      <c r="G42" s="24"/>
      <c r="H42" s="24"/>
      <c r="I42" s="24"/>
      <c r="J42" s="24"/>
      <c r="K42" s="24"/>
      <c r="L42" s="24"/>
    </row>
    <row r="43" spans="6:12" x14ac:dyDescent="0.25">
      <c r="F43" s="24"/>
      <c r="G43" s="24"/>
      <c r="H43" s="24"/>
      <c r="I43" s="24"/>
      <c r="J43" s="24"/>
      <c r="K43" s="24"/>
      <c r="L43" s="24"/>
    </row>
    <row r="44" spans="6:12" x14ac:dyDescent="0.25">
      <c r="F44" s="24"/>
      <c r="G44" s="24"/>
      <c r="H44" s="24"/>
      <c r="I44" s="24"/>
      <c r="J44" s="24"/>
      <c r="K44" s="24"/>
      <c r="L44" s="24"/>
    </row>
    <row r="45" spans="6:12" x14ac:dyDescent="0.25">
      <c r="F45" s="24"/>
      <c r="G45" s="24"/>
      <c r="H45" s="24"/>
      <c r="I45" s="24"/>
      <c r="J45" s="24"/>
      <c r="K45" s="24"/>
      <c r="L45" s="2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Q45"/>
  <sheetViews>
    <sheetView workbookViewId="0">
      <pane xSplit="5" ySplit="13" topLeftCell="F14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4.140625" style="4" customWidth="1"/>
    <col min="5" max="5" width="22.7109375" style="4" customWidth="1"/>
    <col min="6" max="17" width="15.7109375" style="4" customWidth="1"/>
    <col min="18" max="16384" width="9.140625" style="4"/>
  </cols>
  <sheetData>
    <row r="1" spans="1:17" ht="21" x14ac:dyDescent="0.35">
      <c r="A1" s="103" t="s">
        <v>0</v>
      </c>
      <c r="B1" s="109"/>
      <c r="C1" s="104" t="s">
        <v>95</v>
      </c>
      <c r="D1" s="111"/>
      <c r="E1" s="109"/>
      <c r="F1" s="109"/>
      <c r="G1" s="109"/>
      <c r="H1" s="109"/>
      <c r="I1" s="104"/>
      <c r="J1" s="109"/>
      <c r="K1" s="104" t="s">
        <v>95</v>
      </c>
      <c r="L1" s="109"/>
      <c r="M1" s="116"/>
      <c r="N1" s="116"/>
      <c r="O1" s="116"/>
      <c r="P1" s="116"/>
      <c r="Q1" s="116"/>
    </row>
    <row r="2" spans="1:17" ht="18.75" x14ac:dyDescent="0.3">
      <c r="A2" s="106" t="s">
        <v>1</v>
      </c>
      <c r="B2" s="109"/>
      <c r="C2" s="122" t="s">
        <v>63</v>
      </c>
      <c r="D2" s="111"/>
      <c r="E2" s="109"/>
      <c r="F2" s="109"/>
      <c r="G2" s="109"/>
      <c r="H2" s="109"/>
      <c r="I2" s="116"/>
      <c r="J2" s="109"/>
      <c r="K2" s="109"/>
      <c r="L2" s="109"/>
      <c r="M2" s="116"/>
      <c r="N2" s="116"/>
      <c r="O2" s="116"/>
      <c r="P2" s="116"/>
      <c r="Q2" s="116"/>
    </row>
    <row r="3" spans="1:17" ht="18.75" x14ac:dyDescent="0.3">
      <c r="A3" s="106" t="s">
        <v>2</v>
      </c>
      <c r="B3" s="109"/>
      <c r="C3" s="107">
        <v>5010</v>
      </c>
      <c r="D3" s="111"/>
      <c r="E3" s="109"/>
      <c r="F3" s="109"/>
      <c r="G3" s="109"/>
      <c r="H3" s="109"/>
      <c r="I3" s="109"/>
      <c r="J3" s="109"/>
      <c r="K3" s="109"/>
      <c r="L3" s="109"/>
      <c r="M3" s="116"/>
      <c r="N3" s="116"/>
      <c r="O3" s="116"/>
      <c r="P3" s="116"/>
      <c r="Q3" s="116"/>
    </row>
    <row r="4" spans="1:17" ht="18.75" x14ac:dyDescent="0.3">
      <c r="A4" s="106" t="s">
        <v>3</v>
      </c>
      <c r="B4" s="109"/>
      <c r="C4" s="107" t="s">
        <v>226</v>
      </c>
      <c r="D4" s="106"/>
      <c r="E4" s="109"/>
      <c r="F4" s="109"/>
      <c r="G4" s="109"/>
      <c r="H4" s="109"/>
      <c r="I4" s="109"/>
      <c r="J4" s="109"/>
      <c r="K4" s="109"/>
      <c r="L4" s="109"/>
      <c r="M4" s="116"/>
      <c r="N4" s="116"/>
      <c r="O4" s="116"/>
      <c r="P4" s="116"/>
      <c r="Q4" s="116"/>
    </row>
    <row r="5" spans="1:17" ht="18.75" x14ac:dyDescent="0.3">
      <c r="A5" s="106" t="s">
        <v>55</v>
      </c>
      <c r="B5" s="109"/>
      <c r="C5" s="107" t="s">
        <v>184</v>
      </c>
      <c r="D5" s="111"/>
      <c r="E5" s="109"/>
      <c r="F5" s="109"/>
      <c r="G5" s="109"/>
      <c r="H5" s="109"/>
      <c r="I5" s="109"/>
      <c r="J5" s="109"/>
      <c r="K5" s="109"/>
      <c r="L5" s="109"/>
      <c r="M5" s="116"/>
      <c r="N5" s="116"/>
      <c r="O5" s="116"/>
      <c r="P5" s="116"/>
      <c r="Q5" s="116"/>
    </row>
    <row r="6" spans="1:17" ht="18.75" x14ac:dyDescent="0.3">
      <c r="A6" s="106" t="s">
        <v>41</v>
      </c>
      <c r="B6" s="109"/>
      <c r="C6" s="106" t="s">
        <v>182</v>
      </c>
      <c r="D6" s="108"/>
      <c r="E6" s="109"/>
      <c r="F6" s="109"/>
      <c r="G6" s="109"/>
      <c r="H6" s="109"/>
      <c r="I6" s="109"/>
      <c r="J6" s="109"/>
      <c r="K6" s="109"/>
      <c r="L6" s="109"/>
      <c r="M6" s="116"/>
      <c r="N6" s="116"/>
      <c r="O6" s="116"/>
      <c r="P6" s="116"/>
      <c r="Q6" s="116"/>
    </row>
    <row r="7" spans="1:17" ht="18.75" x14ac:dyDescent="0.3">
      <c r="A7" s="106" t="s">
        <v>43</v>
      </c>
      <c r="B7" s="109"/>
      <c r="C7" s="106" t="s">
        <v>275</v>
      </c>
      <c r="D7" s="108"/>
      <c r="E7" s="109"/>
      <c r="F7" s="109"/>
      <c r="G7" s="109"/>
      <c r="H7" s="109"/>
      <c r="I7" s="109"/>
      <c r="J7" s="109"/>
      <c r="K7" s="109"/>
      <c r="L7" s="109"/>
      <c r="M7" s="116"/>
      <c r="N7" s="116"/>
      <c r="O7" s="116"/>
      <c r="P7" s="116"/>
      <c r="Q7" s="116"/>
    </row>
    <row r="8" spans="1:17" s="26" customFormat="1" ht="21" x14ac:dyDescent="0.35">
      <c r="A8" s="103" t="s">
        <v>262</v>
      </c>
      <c r="B8" s="105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16"/>
      <c r="N8" s="116"/>
      <c r="O8" s="116"/>
      <c r="P8" s="116"/>
      <c r="Q8" s="116"/>
    </row>
    <row r="9" spans="1:17" ht="19.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16"/>
      <c r="N9" s="116"/>
      <c r="O9" s="116"/>
      <c r="P9" s="116"/>
      <c r="Q9" s="116"/>
    </row>
    <row r="10" spans="1:17" ht="30.75" thickBot="1" x14ac:dyDescent="0.3">
      <c r="A10" s="115" t="s">
        <v>4</v>
      </c>
      <c r="B10" s="117" t="s">
        <v>61</v>
      </c>
      <c r="C10" s="115" t="s">
        <v>20</v>
      </c>
      <c r="D10" s="115" t="s">
        <v>21</v>
      </c>
      <c r="E10" s="100" t="s">
        <v>22</v>
      </c>
      <c r="F10" s="114" t="s">
        <v>272</v>
      </c>
      <c r="G10" s="115" t="s">
        <v>273</v>
      </c>
      <c r="H10" s="114" t="s">
        <v>274</v>
      </c>
      <c r="I10" s="115" t="s">
        <v>270</v>
      </c>
      <c r="J10" s="115" t="s">
        <v>271</v>
      </c>
      <c r="K10" s="115" t="s">
        <v>263</v>
      </c>
      <c r="L10" s="115" t="s">
        <v>264</v>
      </c>
      <c r="M10" s="115" t="s">
        <v>265</v>
      </c>
      <c r="N10" s="115" t="s">
        <v>266</v>
      </c>
      <c r="O10" s="115" t="s">
        <v>267</v>
      </c>
      <c r="P10" s="114" t="s">
        <v>268</v>
      </c>
      <c r="Q10" s="112" t="s">
        <v>269</v>
      </c>
    </row>
    <row r="11" spans="1:17" ht="15.75" thickBot="1" x14ac:dyDescent="0.3">
      <c r="A11" s="133" t="s">
        <v>116</v>
      </c>
      <c r="B11" s="133" t="s">
        <v>117</v>
      </c>
      <c r="C11" s="168"/>
      <c r="D11" s="168">
        <f>SUM(F11:Q11)</f>
        <v>0</v>
      </c>
      <c r="E11" s="168">
        <f>C11-D11</f>
        <v>0</v>
      </c>
      <c r="F11" s="102"/>
      <c r="G11" s="102"/>
      <c r="H11" s="102"/>
      <c r="I11" s="102"/>
      <c r="J11" s="102"/>
      <c r="K11" s="102"/>
      <c r="L11" s="102"/>
    </row>
    <row r="12" spans="1:17" ht="15.75" thickBot="1" x14ac:dyDescent="0.3">
      <c r="A12" s="118"/>
      <c r="B12" s="118"/>
      <c r="C12" s="173"/>
      <c r="D12" s="168"/>
      <c r="E12" s="168"/>
      <c r="F12" s="102"/>
      <c r="G12" s="102"/>
      <c r="H12" s="102"/>
      <c r="I12" s="102"/>
      <c r="J12" s="102"/>
      <c r="K12" s="102"/>
      <c r="L12" s="102"/>
    </row>
    <row r="13" spans="1:17" s="99" customFormat="1" ht="15.75" thickBot="1" x14ac:dyDescent="0.3">
      <c r="A13" s="118"/>
      <c r="B13" s="118"/>
      <c r="C13" s="173">
        <f t="shared" ref="C13:Q13" si="0">SUM(C11:C11)</f>
        <v>0</v>
      </c>
      <c r="D13" s="173">
        <f t="shared" si="0"/>
        <v>0</v>
      </c>
      <c r="E13" s="173">
        <f t="shared" si="0"/>
        <v>0</v>
      </c>
      <c r="F13" s="217">
        <f t="shared" si="0"/>
        <v>0</v>
      </c>
      <c r="G13" s="217">
        <f t="shared" si="0"/>
        <v>0</v>
      </c>
      <c r="H13" s="217">
        <f t="shared" si="0"/>
        <v>0</v>
      </c>
      <c r="I13" s="217">
        <f t="shared" si="0"/>
        <v>0</v>
      </c>
      <c r="J13" s="217">
        <f t="shared" si="0"/>
        <v>0</v>
      </c>
      <c r="K13" s="217">
        <f t="shared" si="0"/>
        <v>0</v>
      </c>
      <c r="L13" s="217">
        <f t="shared" si="0"/>
        <v>0</v>
      </c>
      <c r="M13" s="217">
        <f t="shared" si="0"/>
        <v>0</v>
      </c>
      <c r="N13" s="217">
        <f t="shared" si="0"/>
        <v>0</v>
      </c>
      <c r="O13" s="217">
        <f t="shared" si="0"/>
        <v>0</v>
      </c>
      <c r="P13" s="217">
        <f t="shared" si="0"/>
        <v>0</v>
      </c>
      <c r="Q13" s="217">
        <f t="shared" si="0"/>
        <v>0</v>
      </c>
    </row>
    <row r="14" spans="1:17" x14ac:dyDescent="0.25">
      <c r="C14" s="102"/>
      <c r="F14" s="102"/>
      <c r="G14" s="102"/>
      <c r="H14" s="102"/>
      <c r="I14" s="102"/>
      <c r="J14" s="102"/>
      <c r="K14" s="102"/>
      <c r="L14" s="102"/>
    </row>
    <row r="15" spans="1:17" x14ac:dyDescent="0.25">
      <c r="C15" s="102"/>
      <c r="F15" s="102"/>
      <c r="G15" s="102"/>
      <c r="H15" s="102"/>
      <c r="I15" s="102"/>
      <c r="J15" s="102"/>
      <c r="K15" s="102"/>
      <c r="L15" s="102"/>
    </row>
    <row r="16" spans="1:17" x14ac:dyDescent="0.25">
      <c r="C16" s="102"/>
      <c r="F16" s="102"/>
      <c r="G16" s="102"/>
      <c r="H16" s="102"/>
      <c r="I16" s="102"/>
      <c r="J16" s="102"/>
      <c r="K16" s="102"/>
      <c r="L16" s="102"/>
    </row>
    <row r="17" spans="3:12" x14ac:dyDescent="0.25">
      <c r="C17" s="102"/>
      <c r="F17" s="102"/>
      <c r="G17" s="102"/>
      <c r="H17" s="102"/>
      <c r="I17" s="102"/>
      <c r="J17" s="102"/>
      <c r="K17" s="102"/>
      <c r="L17" s="102"/>
    </row>
    <row r="18" spans="3:12" x14ac:dyDescent="0.25">
      <c r="C18" s="102"/>
      <c r="F18" s="102"/>
      <c r="G18" s="102"/>
      <c r="H18" s="102"/>
      <c r="I18" s="102"/>
      <c r="J18" s="102"/>
      <c r="K18" s="102"/>
      <c r="L18" s="102"/>
    </row>
    <row r="19" spans="3:12" x14ac:dyDescent="0.25">
      <c r="C19" s="102"/>
      <c r="F19" s="102"/>
      <c r="G19" s="102"/>
      <c r="H19" s="102"/>
      <c r="I19" s="102"/>
      <c r="J19" s="102"/>
      <c r="K19" s="102"/>
      <c r="L19" s="102"/>
    </row>
    <row r="20" spans="3:12" x14ac:dyDescent="0.25">
      <c r="C20" s="102"/>
      <c r="F20" s="102"/>
      <c r="G20" s="102"/>
      <c r="H20" s="102"/>
      <c r="I20" s="102"/>
      <c r="J20" s="102"/>
      <c r="K20" s="102"/>
      <c r="L20" s="102"/>
    </row>
    <row r="21" spans="3:12" x14ac:dyDescent="0.25">
      <c r="C21" s="102"/>
      <c r="F21" s="102"/>
      <c r="G21" s="102"/>
      <c r="H21" s="102"/>
      <c r="I21" s="102"/>
      <c r="J21" s="102"/>
      <c r="K21" s="102"/>
      <c r="L21" s="102"/>
    </row>
    <row r="22" spans="3:12" x14ac:dyDescent="0.25">
      <c r="C22" s="102"/>
      <c r="F22" s="102"/>
      <c r="G22" s="102"/>
      <c r="H22" s="102"/>
      <c r="I22" s="102"/>
      <c r="J22" s="102"/>
      <c r="K22" s="102"/>
      <c r="L22" s="102"/>
    </row>
    <row r="23" spans="3:12" x14ac:dyDescent="0.25">
      <c r="C23" s="102"/>
      <c r="F23" s="102"/>
      <c r="G23" s="102"/>
      <c r="H23" s="102"/>
      <c r="I23" s="102"/>
      <c r="J23" s="102"/>
      <c r="K23" s="102"/>
      <c r="L23" s="102"/>
    </row>
    <row r="24" spans="3:12" x14ac:dyDescent="0.25">
      <c r="C24" s="102"/>
      <c r="F24" s="102"/>
      <c r="G24" s="102"/>
      <c r="H24" s="102"/>
      <c r="I24" s="102"/>
      <c r="J24" s="102"/>
      <c r="K24" s="102"/>
      <c r="L24" s="102"/>
    </row>
    <row r="25" spans="3:12" x14ac:dyDescent="0.25">
      <c r="C25" s="102"/>
      <c r="F25" s="102"/>
      <c r="G25" s="102"/>
      <c r="H25" s="102"/>
      <c r="I25" s="102"/>
      <c r="J25" s="102"/>
      <c r="K25" s="102"/>
      <c r="L25" s="102"/>
    </row>
    <row r="26" spans="3:12" x14ac:dyDescent="0.25">
      <c r="C26" s="102"/>
      <c r="F26" s="102"/>
      <c r="G26" s="102"/>
      <c r="H26" s="102"/>
      <c r="I26" s="102"/>
      <c r="J26" s="102"/>
      <c r="K26" s="102"/>
      <c r="L26" s="102"/>
    </row>
    <row r="27" spans="3:12" x14ac:dyDescent="0.25">
      <c r="C27" s="102"/>
      <c r="F27" s="102"/>
      <c r="G27" s="102"/>
      <c r="H27" s="102"/>
      <c r="I27" s="102"/>
      <c r="J27" s="102"/>
      <c r="K27" s="102"/>
      <c r="L27" s="102"/>
    </row>
    <row r="28" spans="3:12" x14ac:dyDescent="0.25">
      <c r="F28" s="102"/>
      <c r="G28" s="102"/>
      <c r="H28" s="102"/>
      <c r="I28" s="102"/>
      <c r="J28" s="102"/>
      <c r="K28" s="102"/>
      <c r="L28" s="102"/>
    </row>
    <row r="29" spans="3:12" x14ac:dyDescent="0.25">
      <c r="F29" s="102"/>
      <c r="G29" s="102"/>
      <c r="H29" s="102"/>
      <c r="I29" s="102"/>
      <c r="J29" s="102"/>
      <c r="K29" s="102"/>
      <c r="L29" s="102"/>
    </row>
    <row r="30" spans="3:12" x14ac:dyDescent="0.25">
      <c r="F30" s="102"/>
      <c r="G30" s="102"/>
      <c r="H30" s="102"/>
      <c r="I30" s="102"/>
      <c r="J30" s="102"/>
      <c r="K30" s="102"/>
      <c r="L30" s="102"/>
    </row>
    <row r="31" spans="3:12" x14ac:dyDescent="0.25">
      <c r="F31" s="102"/>
      <c r="G31" s="102"/>
      <c r="H31" s="102"/>
      <c r="I31" s="102"/>
      <c r="J31" s="102"/>
      <c r="K31" s="102"/>
      <c r="L31" s="102"/>
    </row>
    <row r="32" spans="3:12" x14ac:dyDescent="0.25">
      <c r="F32" s="102"/>
      <c r="G32" s="102"/>
      <c r="H32" s="102"/>
      <c r="I32" s="102"/>
      <c r="J32" s="102"/>
      <c r="K32" s="102"/>
      <c r="L32" s="102"/>
    </row>
    <row r="33" spans="6:12" x14ac:dyDescent="0.25">
      <c r="F33" s="102"/>
      <c r="G33" s="102"/>
      <c r="H33" s="102"/>
      <c r="I33" s="102"/>
      <c r="J33" s="102"/>
      <c r="K33" s="102"/>
      <c r="L33" s="102"/>
    </row>
    <row r="34" spans="6:12" x14ac:dyDescent="0.25">
      <c r="F34" s="102"/>
      <c r="G34" s="102"/>
      <c r="H34" s="102"/>
      <c r="I34" s="102"/>
      <c r="J34" s="102"/>
      <c r="K34" s="102"/>
      <c r="L34" s="102"/>
    </row>
    <row r="35" spans="6:12" x14ac:dyDescent="0.25">
      <c r="F35" s="102"/>
      <c r="G35" s="102"/>
      <c r="H35" s="102"/>
      <c r="I35" s="102"/>
      <c r="J35" s="102"/>
      <c r="K35" s="102"/>
      <c r="L35" s="102"/>
    </row>
    <row r="36" spans="6:12" x14ac:dyDescent="0.25">
      <c r="F36" s="102"/>
      <c r="G36" s="102"/>
      <c r="H36" s="102"/>
      <c r="I36" s="102"/>
      <c r="J36" s="102"/>
      <c r="K36" s="102"/>
      <c r="L36" s="102"/>
    </row>
    <row r="37" spans="6:12" x14ac:dyDescent="0.25">
      <c r="F37" s="102"/>
      <c r="G37" s="102"/>
      <c r="H37" s="102"/>
      <c r="I37" s="102"/>
      <c r="J37" s="102"/>
      <c r="K37" s="102"/>
      <c r="L37" s="102"/>
    </row>
    <row r="38" spans="6:12" x14ac:dyDescent="0.25">
      <c r="F38" s="102"/>
      <c r="G38" s="102"/>
      <c r="H38" s="102"/>
      <c r="I38" s="102"/>
      <c r="J38" s="102"/>
      <c r="K38" s="102"/>
      <c r="L38" s="102"/>
    </row>
    <row r="39" spans="6:12" x14ac:dyDescent="0.25">
      <c r="F39" s="102"/>
      <c r="G39" s="102"/>
      <c r="H39" s="102"/>
      <c r="I39" s="102"/>
      <c r="J39" s="102"/>
      <c r="K39" s="102"/>
      <c r="L39" s="102"/>
    </row>
    <row r="40" spans="6:12" x14ac:dyDescent="0.25">
      <c r="F40" s="102"/>
      <c r="G40" s="102"/>
      <c r="H40" s="102"/>
      <c r="I40" s="102"/>
      <c r="J40" s="102"/>
      <c r="K40" s="102"/>
      <c r="L40" s="102"/>
    </row>
    <row r="41" spans="6:12" x14ac:dyDescent="0.25">
      <c r="F41" s="102"/>
      <c r="G41" s="102"/>
      <c r="H41" s="102"/>
      <c r="I41" s="102"/>
      <c r="J41" s="102"/>
      <c r="K41" s="102"/>
      <c r="L41" s="102"/>
    </row>
    <row r="42" spans="6:12" x14ac:dyDescent="0.25">
      <c r="F42" s="102"/>
      <c r="G42" s="102"/>
      <c r="H42" s="102"/>
      <c r="I42" s="102"/>
      <c r="J42" s="102"/>
      <c r="K42" s="102"/>
      <c r="L42" s="102"/>
    </row>
    <row r="43" spans="6:12" x14ac:dyDescent="0.25">
      <c r="F43" s="102"/>
      <c r="G43" s="102"/>
      <c r="H43" s="102"/>
      <c r="I43" s="102"/>
      <c r="J43" s="102"/>
      <c r="K43" s="102"/>
      <c r="L43" s="102"/>
    </row>
    <row r="44" spans="6:12" x14ac:dyDescent="0.25">
      <c r="F44" s="102"/>
      <c r="G44" s="102"/>
      <c r="H44" s="102"/>
      <c r="I44" s="102"/>
      <c r="J44" s="102"/>
      <c r="K44" s="102"/>
      <c r="L44" s="102"/>
    </row>
    <row r="45" spans="6:12" x14ac:dyDescent="0.25">
      <c r="F45" s="102"/>
      <c r="G45" s="102"/>
      <c r="H45" s="102"/>
      <c r="I45" s="102"/>
      <c r="J45" s="102"/>
      <c r="K45" s="102"/>
      <c r="L45" s="102"/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U46"/>
  <sheetViews>
    <sheetView workbookViewId="0">
      <pane xSplit="6" ySplit="10" topLeftCell="G11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x14ac:dyDescent="0.25"/>
  <cols>
    <col min="1" max="1" width="10" customWidth="1"/>
    <col min="2" max="2" width="18.28515625" bestFit="1" customWidth="1"/>
    <col min="3" max="3" width="36" customWidth="1"/>
    <col min="4" max="4" width="13.140625" customWidth="1"/>
    <col min="5" max="5" width="14.140625" customWidth="1"/>
    <col min="6" max="6" width="13.5703125" customWidth="1"/>
    <col min="7" max="21" width="15.7109375" customWidth="1"/>
  </cols>
  <sheetData>
    <row r="1" spans="1:21" ht="21" x14ac:dyDescent="0.35">
      <c r="A1" s="103" t="s">
        <v>0</v>
      </c>
      <c r="B1" s="109"/>
      <c r="C1" s="104" t="s">
        <v>84</v>
      </c>
      <c r="D1" s="111"/>
      <c r="E1" s="109"/>
      <c r="F1" s="109"/>
      <c r="G1" s="109"/>
      <c r="H1" s="109"/>
      <c r="I1" s="104" t="s">
        <v>84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8.75" x14ac:dyDescent="0.3">
      <c r="A2" s="106" t="s">
        <v>1</v>
      </c>
      <c r="B2" s="109"/>
      <c r="C2" s="122" t="s">
        <v>63</v>
      </c>
      <c r="D2" s="111"/>
      <c r="E2" s="109"/>
      <c r="F2" s="109"/>
      <c r="G2" s="109"/>
      <c r="H2" s="109"/>
      <c r="I2" s="116" t="str">
        <f>$C$4</f>
        <v>2015-16</v>
      </c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.75" x14ac:dyDescent="0.25">
      <c r="A3" s="106" t="s">
        <v>2</v>
      </c>
      <c r="B3" s="109"/>
      <c r="C3" s="107">
        <v>5010</v>
      </c>
      <c r="D3" s="111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.75" x14ac:dyDescent="0.25">
      <c r="A4" s="106" t="s">
        <v>3</v>
      </c>
      <c r="B4" s="109"/>
      <c r="C4" s="107" t="s">
        <v>226</v>
      </c>
      <c r="D4" s="106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.75" x14ac:dyDescent="0.25">
      <c r="A5" s="106" t="s">
        <v>55</v>
      </c>
      <c r="B5" s="109"/>
      <c r="C5" s="107" t="s">
        <v>185</v>
      </c>
      <c r="D5" s="111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ht="15.75" x14ac:dyDescent="0.25">
      <c r="A6" s="106" t="s">
        <v>41</v>
      </c>
      <c r="B6" s="109"/>
      <c r="C6" s="106" t="s">
        <v>182</v>
      </c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ht="15.75" x14ac:dyDescent="0.25">
      <c r="A7" s="106" t="s">
        <v>43</v>
      </c>
      <c r="B7" s="109"/>
      <c r="C7" s="106" t="s">
        <v>275</v>
      </c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21" x14ac:dyDescent="0.35">
      <c r="A8" s="103" t="s">
        <v>262</v>
      </c>
      <c r="B8" s="105"/>
      <c r="C8" s="105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9"/>
      <c r="T8" s="109"/>
      <c r="U8" s="109"/>
    </row>
    <row r="9" spans="1:21" ht="15.75" thickBot="1" x14ac:dyDescent="0.3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21" ht="30.75" thickBot="1" x14ac:dyDescent="0.3">
      <c r="A10" s="115" t="s">
        <v>4</v>
      </c>
      <c r="B10" s="117" t="s">
        <v>61</v>
      </c>
      <c r="C10" s="117" t="s">
        <v>60</v>
      </c>
      <c r="D10" s="115" t="s">
        <v>20</v>
      </c>
      <c r="E10" s="115" t="s">
        <v>21</v>
      </c>
      <c r="F10" s="119" t="s">
        <v>22</v>
      </c>
      <c r="G10" s="112" t="s">
        <v>172</v>
      </c>
      <c r="H10" s="114" t="s">
        <v>173</v>
      </c>
      <c r="I10" s="115" t="s">
        <v>174</v>
      </c>
      <c r="J10" s="114" t="s">
        <v>272</v>
      </c>
      <c r="K10" s="115" t="s">
        <v>273</v>
      </c>
      <c r="L10" s="114" t="s">
        <v>274</v>
      </c>
      <c r="M10" s="115" t="s">
        <v>270</v>
      </c>
      <c r="N10" s="114" t="s">
        <v>271</v>
      </c>
      <c r="O10" s="115" t="s">
        <v>263</v>
      </c>
      <c r="P10" s="110" t="s">
        <v>264</v>
      </c>
      <c r="Q10" s="115" t="s">
        <v>265</v>
      </c>
      <c r="R10" s="110" t="s">
        <v>266</v>
      </c>
      <c r="S10" s="115" t="s">
        <v>267</v>
      </c>
      <c r="T10" s="114" t="s">
        <v>268</v>
      </c>
      <c r="U10" s="112" t="s">
        <v>269</v>
      </c>
    </row>
    <row r="11" spans="1:21" s="175" customFormat="1" ht="15.75" thickBot="1" x14ac:dyDescent="0.3">
      <c r="A11" s="172" t="s">
        <v>71</v>
      </c>
      <c r="B11" s="133" t="s">
        <v>181</v>
      </c>
      <c r="C11" s="133" t="s">
        <v>112</v>
      </c>
      <c r="D11" s="168"/>
      <c r="E11" s="169">
        <f>SUM(G11:R11)</f>
        <v>0</v>
      </c>
      <c r="F11" s="169">
        <f>SUM(D11-E11)</f>
        <v>0</v>
      </c>
      <c r="G11" s="102"/>
      <c r="H11" s="102"/>
      <c r="I11" s="102"/>
      <c r="J11" s="102"/>
      <c r="K11" s="102"/>
      <c r="L11" s="102"/>
      <c r="M11" s="102"/>
      <c r="N11" s="102"/>
    </row>
    <row r="12" spans="1:21" s="195" customFormat="1" ht="30.75" customHeight="1" thickBot="1" x14ac:dyDescent="0.3">
      <c r="A12" s="123">
        <v>2530</v>
      </c>
      <c r="B12" s="126" t="s">
        <v>162</v>
      </c>
      <c r="C12" s="127" t="s">
        <v>112</v>
      </c>
      <c r="D12" s="169"/>
      <c r="E12" s="169">
        <f>SUM(G12:R12)</f>
        <v>0</v>
      </c>
      <c r="F12" s="169">
        <f>SUM(D12-E12)</f>
        <v>0</v>
      </c>
      <c r="G12" s="125"/>
      <c r="H12" s="125"/>
      <c r="I12" s="125"/>
      <c r="J12" s="125"/>
      <c r="K12" s="125"/>
      <c r="L12" s="125"/>
      <c r="M12" s="125"/>
      <c r="N12" s="125"/>
      <c r="O12" s="124"/>
      <c r="P12" s="208"/>
      <c r="Q12" s="209"/>
      <c r="R12" s="209"/>
      <c r="S12" s="209"/>
      <c r="T12" s="209"/>
      <c r="U12" s="209"/>
    </row>
    <row r="13" spans="1:21" ht="15.75" thickBot="1" x14ac:dyDescent="0.3">
      <c r="A13" s="172" t="s">
        <v>113</v>
      </c>
      <c r="B13" s="133" t="s">
        <v>111</v>
      </c>
      <c r="C13" s="133" t="s">
        <v>112</v>
      </c>
      <c r="D13" s="168"/>
      <c r="E13" s="169">
        <f>SUM(G13:R13)</f>
        <v>0</v>
      </c>
      <c r="F13" s="169">
        <f>SUM(D13-E13)</f>
        <v>0</v>
      </c>
      <c r="G13" s="102"/>
      <c r="H13" s="102"/>
      <c r="I13" s="102"/>
      <c r="J13" s="102"/>
      <c r="K13" s="102"/>
      <c r="L13" s="102"/>
      <c r="M13" s="102"/>
      <c r="N13" s="102"/>
      <c r="O13" s="101"/>
      <c r="P13" s="101"/>
    </row>
    <row r="14" spans="1:21" ht="15.75" thickBot="1" x14ac:dyDescent="0.3">
      <c r="A14" s="118"/>
      <c r="B14" s="118"/>
      <c r="C14" s="118"/>
      <c r="D14" s="173">
        <f>SUM(D11:D13)</f>
        <v>0</v>
      </c>
      <c r="E14" s="173">
        <f t="shared" ref="E14:U14" si="0">SUM(E11:E13)</f>
        <v>0</v>
      </c>
      <c r="F14" s="173">
        <f t="shared" si="0"/>
        <v>0</v>
      </c>
      <c r="G14" s="173">
        <f t="shared" si="0"/>
        <v>0</v>
      </c>
      <c r="H14" s="173">
        <f t="shared" si="0"/>
        <v>0</v>
      </c>
      <c r="I14" s="173">
        <f t="shared" si="0"/>
        <v>0</v>
      </c>
      <c r="J14" s="173">
        <f t="shared" si="0"/>
        <v>0</v>
      </c>
      <c r="K14" s="173">
        <f t="shared" si="0"/>
        <v>0</v>
      </c>
      <c r="L14" s="173">
        <f t="shared" si="0"/>
        <v>0</v>
      </c>
      <c r="M14" s="173">
        <f t="shared" si="0"/>
        <v>0</v>
      </c>
      <c r="N14" s="173">
        <f t="shared" si="0"/>
        <v>0</v>
      </c>
      <c r="O14" s="173">
        <f t="shared" si="0"/>
        <v>0</v>
      </c>
      <c r="P14" s="173">
        <f t="shared" si="0"/>
        <v>0</v>
      </c>
      <c r="Q14" s="173">
        <f t="shared" si="0"/>
        <v>0</v>
      </c>
      <c r="R14" s="173">
        <f t="shared" si="0"/>
        <v>0</v>
      </c>
      <c r="S14" s="173">
        <f t="shared" si="0"/>
        <v>0</v>
      </c>
      <c r="T14" s="173">
        <f t="shared" si="0"/>
        <v>0</v>
      </c>
      <c r="U14" s="173">
        <f t="shared" si="0"/>
        <v>0</v>
      </c>
    </row>
    <row r="15" spans="1:21" x14ac:dyDescent="0.25">
      <c r="A15" s="101"/>
      <c r="B15" s="101"/>
      <c r="C15" s="101"/>
      <c r="D15" s="102"/>
      <c r="E15" s="101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21" x14ac:dyDescent="0.25">
      <c r="A16" s="101"/>
      <c r="B16" s="101"/>
      <c r="C16" s="101"/>
      <c r="D16" s="102"/>
      <c r="E16" s="101"/>
      <c r="F16" s="101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4:16" x14ac:dyDescent="0.25">
      <c r="D17" s="102"/>
      <c r="E17" s="101"/>
      <c r="F17" s="101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4:16" x14ac:dyDescent="0.25">
      <c r="D18" s="102"/>
      <c r="E18" s="101"/>
      <c r="F18" s="101"/>
      <c r="G18" s="102"/>
      <c r="H18" s="102"/>
      <c r="I18" s="102"/>
      <c r="J18" s="102"/>
      <c r="K18" s="102"/>
      <c r="L18" s="102"/>
      <c r="M18" s="102"/>
      <c r="N18" s="102"/>
      <c r="O18" s="102"/>
      <c r="P18" s="102"/>
    </row>
    <row r="19" spans="4:16" x14ac:dyDescent="0.25">
      <c r="D19" s="102"/>
      <c r="E19" s="101"/>
      <c r="F19" s="101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4:16" x14ac:dyDescent="0.25">
      <c r="D20" s="102"/>
      <c r="E20" s="101"/>
      <c r="F20" s="101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4:16" x14ac:dyDescent="0.25">
      <c r="D21" s="102"/>
      <c r="E21" s="101"/>
      <c r="F21" s="101"/>
      <c r="G21" s="102"/>
      <c r="H21" s="102"/>
      <c r="I21" s="102"/>
      <c r="J21" s="102"/>
      <c r="K21" s="102"/>
      <c r="L21" s="102"/>
      <c r="M21" s="102"/>
      <c r="N21" s="102"/>
      <c r="O21" s="102"/>
      <c r="P21" s="102"/>
    </row>
    <row r="22" spans="4:16" x14ac:dyDescent="0.25">
      <c r="D22" s="102"/>
      <c r="E22" s="101"/>
      <c r="F22" s="101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4:16" x14ac:dyDescent="0.25">
      <c r="D23" s="102"/>
      <c r="E23" s="101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4:16" x14ac:dyDescent="0.25">
      <c r="D24" s="102"/>
      <c r="E24" s="101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4:16" x14ac:dyDescent="0.25">
      <c r="D25" s="102"/>
      <c r="E25" s="101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4:16" x14ac:dyDescent="0.25">
      <c r="D26" s="102"/>
      <c r="E26" s="101"/>
      <c r="F26" s="101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4:16" x14ac:dyDescent="0.25">
      <c r="D27" s="102"/>
      <c r="E27" s="101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4:16" x14ac:dyDescent="0.25">
      <c r="D28" s="102"/>
      <c r="E28" s="101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2"/>
    </row>
    <row r="29" spans="4:16" x14ac:dyDescent="0.25">
      <c r="D29" s="101"/>
      <c r="E29" s="101"/>
      <c r="F29" s="101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4:16" x14ac:dyDescent="0.25">
      <c r="D30" s="101"/>
      <c r="E30" s="101"/>
      <c r="F30" s="101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4:16" x14ac:dyDescent="0.25">
      <c r="D31" s="101"/>
      <c r="E31" s="101"/>
      <c r="F31" s="101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4:16" x14ac:dyDescent="0.25">
      <c r="D32" s="101"/>
      <c r="E32" s="101"/>
      <c r="F32" s="101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7:16" x14ac:dyDescent="0.25"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7:16" x14ac:dyDescent="0.25"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7:16" x14ac:dyDescent="0.25"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7:16" x14ac:dyDescent="0.25"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7:16" x14ac:dyDescent="0.25"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7:16" x14ac:dyDescent="0.25"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7:16" x14ac:dyDescent="0.25"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7:16" x14ac:dyDescent="0.25"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7:16" x14ac:dyDescent="0.25"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7:16" x14ac:dyDescent="0.25">
      <c r="G42" s="102"/>
      <c r="H42" s="102"/>
      <c r="I42" s="102"/>
      <c r="J42" s="102"/>
      <c r="K42" s="102"/>
      <c r="L42" s="102"/>
      <c r="M42" s="102"/>
      <c r="N42" s="102"/>
      <c r="O42" s="102"/>
      <c r="P42" s="102"/>
    </row>
    <row r="43" spans="7:16" x14ac:dyDescent="0.25">
      <c r="G43" s="102"/>
      <c r="H43" s="102"/>
      <c r="I43" s="102"/>
      <c r="J43" s="102"/>
      <c r="K43" s="102"/>
      <c r="L43" s="102"/>
      <c r="M43" s="102"/>
      <c r="N43" s="102"/>
      <c r="O43" s="102"/>
      <c r="P43" s="102"/>
    </row>
    <row r="44" spans="7:16" x14ac:dyDescent="0.25">
      <c r="G44" s="102"/>
      <c r="H44" s="102"/>
      <c r="I44" s="102"/>
      <c r="J44" s="102"/>
      <c r="K44" s="102"/>
      <c r="L44" s="102"/>
      <c r="M44" s="102"/>
      <c r="N44" s="102"/>
      <c r="O44" s="102"/>
      <c r="P44" s="102"/>
    </row>
    <row r="45" spans="7:16" x14ac:dyDescent="0.25"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7:16" x14ac:dyDescent="0.25"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CC"/>
  </sheetPr>
  <dimension ref="A1:AF30"/>
  <sheetViews>
    <sheetView workbookViewId="0">
      <pane xSplit="5" ySplit="11" topLeftCell="F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RowHeight="15" x14ac:dyDescent="0.25"/>
  <cols>
    <col min="2" max="2" width="29.85546875" customWidth="1"/>
    <col min="3" max="3" width="13.5703125" customWidth="1"/>
    <col min="4" max="4" width="15.28515625" customWidth="1"/>
    <col min="5" max="5" width="32.28515625" customWidth="1"/>
    <col min="6" max="6" width="15" customWidth="1"/>
    <col min="7" max="7" width="14.28515625" customWidth="1"/>
    <col min="8" max="8" width="12.140625" customWidth="1"/>
    <col min="9" max="9" width="13" customWidth="1"/>
    <col min="10" max="10" width="13.5703125" customWidth="1"/>
    <col min="11" max="11" width="13.140625" customWidth="1"/>
    <col min="12" max="12" width="14.28515625" customWidth="1"/>
    <col min="13" max="13" width="13.7109375" customWidth="1"/>
    <col min="14" max="14" width="13" customWidth="1"/>
    <col min="15" max="15" width="12.28515625" customWidth="1"/>
    <col min="16" max="16" width="11.28515625" customWidth="1"/>
    <col min="17" max="17" width="10.85546875" customWidth="1"/>
    <col min="18" max="19" width="11.5703125" customWidth="1"/>
    <col min="20" max="20" width="12.28515625" customWidth="1"/>
    <col min="21" max="21" width="13" style="297" customWidth="1"/>
    <col min="22" max="22" width="13.5703125" style="297" customWidth="1"/>
    <col min="23" max="23" width="13.140625" style="297" customWidth="1"/>
    <col min="24" max="24" width="14.28515625" style="297" customWidth="1"/>
    <col min="25" max="25" width="13.7109375" style="297" customWidth="1"/>
    <col min="26" max="26" width="13" style="297" customWidth="1"/>
    <col min="27" max="27" width="12.28515625" style="297" customWidth="1"/>
    <col min="28" max="28" width="11.28515625" style="297" customWidth="1"/>
    <col min="29" max="29" width="10.85546875" style="297" customWidth="1"/>
    <col min="30" max="31" width="11.5703125" style="297" customWidth="1"/>
    <col min="32" max="32" width="12.28515625" style="297" customWidth="1"/>
  </cols>
  <sheetData>
    <row r="1" spans="1:32" ht="21" x14ac:dyDescent="0.35">
      <c r="A1" s="103" t="s">
        <v>0</v>
      </c>
      <c r="B1" s="109"/>
      <c r="C1" s="104" t="s">
        <v>516</v>
      </c>
      <c r="D1" s="103"/>
      <c r="E1" s="105"/>
      <c r="F1" s="111"/>
      <c r="G1" s="111"/>
      <c r="H1" s="104" t="str">
        <f>C1</f>
        <v>IEL CIVICS</v>
      </c>
      <c r="I1" s="104"/>
      <c r="J1" s="104"/>
      <c r="K1" s="103"/>
      <c r="L1" s="103"/>
      <c r="M1" s="105"/>
      <c r="N1" s="105"/>
      <c r="O1" s="111"/>
      <c r="P1" s="111"/>
      <c r="Q1" s="104" t="str">
        <f>C1</f>
        <v>IEL CIVICS</v>
      </c>
      <c r="R1" s="104"/>
      <c r="S1" s="103"/>
      <c r="T1" s="103"/>
      <c r="U1" s="104"/>
      <c r="V1" s="104"/>
      <c r="W1" s="103"/>
      <c r="X1" s="103"/>
      <c r="Y1" s="104" t="str">
        <f>C1</f>
        <v>IEL CIVICS</v>
      </c>
      <c r="Z1" s="105"/>
      <c r="AA1" s="111"/>
      <c r="AB1" s="111"/>
      <c r="AC1" s="111"/>
      <c r="AD1" s="104"/>
      <c r="AE1" s="103"/>
      <c r="AF1" s="103"/>
    </row>
    <row r="2" spans="1:32" ht="15.75" x14ac:dyDescent="0.25">
      <c r="A2" s="106" t="s">
        <v>1</v>
      </c>
      <c r="B2" s="109"/>
      <c r="C2" s="107">
        <v>84.001999999999995</v>
      </c>
      <c r="D2" s="106"/>
      <c r="E2" s="67"/>
      <c r="F2" s="111"/>
      <c r="G2" s="111"/>
      <c r="H2" s="106" t="str">
        <f>"FY"&amp;C4</f>
        <v>FY2017-18</v>
      </c>
      <c r="I2" s="106"/>
      <c r="J2" s="106"/>
      <c r="K2" s="107"/>
      <c r="L2" s="107"/>
      <c r="M2" s="67"/>
      <c r="N2" s="67"/>
      <c r="O2" s="67"/>
      <c r="P2" s="67"/>
      <c r="Q2" s="106" t="str">
        <f>"FY"&amp;C4</f>
        <v>FY2017-18</v>
      </c>
      <c r="R2" s="106"/>
      <c r="S2" s="107"/>
      <c r="T2" s="107"/>
      <c r="U2" s="106"/>
      <c r="V2" s="106"/>
      <c r="W2" s="107"/>
      <c r="X2" s="107"/>
      <c r="Y2" s="106" t="str">
        <f>"FY"&amp;C4</f>
        <v>FY2017-18</v>
      </c>
      <c r="Z2" s="67"/>
      <c r="AA2" s="67"/>
      <c r="AB2" s="67"/>
      <c r="AC2" s="111"/>
      <c r="AD2" s="106"/>
      <c r="AE2" s="107"/>
      <c r="AF2" s="107"/>
    </row>
    <row r="3" spans="1:32" ht="15.75" x14ac:dyDescent="0.25">
      <c r="A3" s="106" t="s">
        <v>2</v>
      </c>
      <c r="B3" s="109"/>
      <c r="C3" s="107">
        <v>6002</v>
      </c>
      <c r="D3" s="106"/>
      <c r="E3" s="6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</row>
    <row r="4" spans="1:32" ht="15.75" x14ac:dyDescent="0.25">
      <c r="A4" s="106" t="s">
        <v>3</v>
      </c>
      <c r="B4" s="109"/>
      <c r="C4" s="107" t="s">
        <v>797</v>
      </c>
      <c r="D4" s="67"/>
      <c r="E4" s="67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</row>
    <row r="5" spans="1:32" ht="15.75" x14ac:dyDescent="0.25">
      <c r="A5" s="106" t="s">
        <v>55</v>
      </c>
      <c r="B5" s="106"/>
      <c r="C5" s="107" t="s">
        <v>56</v>
      </c>
      <c r="D5" s="106"/>
      <c r="E5" s="39"/>
      <c r="F5" s="39"/>
      <c r="G5" s="39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</row>
    <row r="6" spans="1:32" ht="15.75" x14ac:dyDescent="0.25">
      <c r="A6" s="106" t="s">
        <v>41</v>
      </c>
      <c r="B6" s="106"/>
      <c r="C6" s="106" t="s">
        <v>771</v>
      </c>
      <c r="D6" s="106"/>
      <c r="E6" s="39"/>
      <c r="F6" s="39"/>
      <c r="G6" s="39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</row>
    <row r="7" spans="1:32" ht="15.75" x14ac:dyDescent="0.25">
      <c r="A7" s="106" t="s">
        <v>43</v>
      </c>
      <c r="B7" s="106"/>
      <c r="C7" s="106" t="s">
        <v>46</v>
      </c>
      <c r="D7" s="106"/>
      <c r="E7" s="39"/>
      <c r="F7" s="39"/>
      <c r="G7" s="39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</row>
    <row r="8" spans="1:32" ht="15.75" x14ac:dyDescent="0.25">
      <c r="A8" s="106" t="s">
        <v>77</v>
      </c>
      <c r="B8" s="106"/>
      <c r="C8" s="106" t="s">
        <v>598</v>
      </c>
      <c r="D8" s="106"/>
      <c r="E8" s="39"/>
      <c r="F8" s="39"/>
      <c r="G8" s="39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</row>
    <row r="9" spans="1:32" ht="21" x14ac:dyDescent="0.35">
      <c r="A9" s="103" t="s">
        <v>829</v>
      </c>
      <c r="B9" s="106"/>
      <c r="C9" s="109"/>
      <c r="D9" s="106"/>
      <c r="E9" s="39"/>
      <c r="F9" s="39"/>
      <c r="G9" s="39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</row>
    <row r="10" spans="1:32" s="297" customFormat="1" ht="21.75" thickBot="1" x14ac:dyDescent="0.4">
      <c r="A10" s="103"/>
      <c r="B10" s="106"/>
      <c r="C10" s="109"/>
      <c r="D10" s="106"/>
      <c r="E10" s="39"/>
      <c r="F10" s="39"/>
      <c r="G10" s="39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</row>
    <row r="11" spans="1:32" ht="30.75" thickBot="1" x14ac:dyDescent="0.3">
      <c r="A11" s="52" t="s">
        <v>4</v>
      </c>
      <c r="B11" s="50" t="s">
        <v>5</v>
      </c>
      <c r="C11" s="51" t="s">
        <v>20</v>
      </c>
      <c r="D11" s="50" t="s">
        <v>21</v>
      </c>
      <c r="E11" s="119" t="s">
        <v>22</v>
      </c>
      <c r="F11" s="110" t="s">
        <v>394</v>
      </c>
      <c r="G11" s="112" t="s">
        <v>395</v>
      </c>
      <c r="H11" s="110" t="s">
        <v>396</v>
      </c>
      <c r="I11" s="112" t="s">
        <v>397</v>
      </c>
      <c r="J11" s="110" t="s">
        <v>398</v>
      </c>
      <c r="K11" s="112" t="s">
        <v>399</v>
      </c>
      <c r="L11" s="112" t="s">
        <v>400</v>
      </c>
      <c r="M11" s="112" t="s">
        <v>401</v>
      </c>
      <c r="N11" s="112" t="s">
        <v>402</v>
      </c>
      <c r="O11" s="112" t="s">
        <v>403</v>
      </c>
      <c r="P11" s="112" t="s">
        <v>404</v>
      </c>
      <c r="Q11" s="112" t="s">
        <v>405</v>
      </c>
      <c r="R11" s="110" t="s">
        <v>406</v>
      </c>
      <c r="S11" s="112" t="s">
        <v>407</v>
      </c>
      <c r="T11" s="112" t="s">
        <v>408</v>
      </c>
      <c r="U11" s="112" t="s">
        <v>799</v>
      </c>
      <c r="V11" s="110" t="s">
        <v>800</v>
      </c>
      <c r="W11" s="112" t="s">
        <v>810</v>
      </c>
      <c r="X11" s="112" t="s">
        <v>801</v>
      </c>
      <c r="Y11" s="112" t="s">
        <v>802</v>
      </c>
      <c r="Z11" s="112" t="s">
        <v>803</v>
      </c>
      <c r="AA11" s="112" t="s">
        <v>804</v>
      </c>
      <c r="AB11" s="112" t="s">
        <v>805</v>
      </c>
      <c r="AC11" s="112" t="s">
        <v>806</v>
      </c>
      <c r="AD11" s="110" t="s">
        <v>807</v>
      </c>
      <c r="AE11" s="112" t="s">
        <v>808</v>
      </c>
      <c r="AF11" s="112" t="s">
        <v>809</v>
      </c>
    </row>
    <row r="12" spans="1:32" ht="15.75" thickBot="1" x14ac:dyDescent="0.3">
      <c r="A12" s="139" t="s">
        <v>6</v>
      </c>
      <c r="B12" s="140" t="s">
        <v>470</v>
      </c>
      <c r="C12" s="284">
        <v>0</v>
      </c>
      <c r="D12" s="273">
        <f>SUM(F12:AF12)</f>
        <v>0</v>
      </c>
      <c r="E12" s="285">
        <f t="shared" ref="E12:E25" si="0">C12-D12</f>
        <v>0</v>
      </c>
      <c r="F12" s="241"/>
      <c r="G12" s="241"/>
      <c r="H12" s="241"/>
      <c r="I12" s="241"/>
      <c r="J12" s="241"/>
      <c r="K12" s="241"/>
      <c r="L12" s="328"/>
      <c r="M12" s="241"/>
      <c r="N12" s="241"/>
      <c r="O12" s="241"/>
      <c r="P12" s="241"/>
      <c r="Q12" s="241"/>
      <c r="R12" s="241"/>
      <c r="S12" s="243"/>
      <c r="T12" s="243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43"/>
      <c r="AF12" s="243"/>
    </row>
    <row r="13" spans="1:32" ht="15.75" thickBot="1" x14ac:dyDescent="0.3">
      <c r="A13" s="144">
        <v>1010</v>
      </c>
      <c r="B13" s="140" t="s">
        <v>472</v>
      </c>
      <c r="C13" s="284">
        <v>0</v>
      </c>
      <c r="D13" s="273">
        <f t="shared" ref="D13:D25" si="1">SUM(F13:AF13)</f>
        <v>0</v>
      </c>
      <c r="E13" s="285">
        <f t="shared" si="0"/>
        <v>0</v>
      </c>
      <c r="F13" s="241"/>
      <c r="G13" s="241"/>
      <c r="H13" s="241"/>
      <c r="I13" s="241"/>
      <c r="J13" s="241"/>
      <c r="K13" s="241"/>
      <c r="L13" s="328"/>
      <c r="M13" s="241"/>
      <c r="N13" s="241"/>
      <c r="O13" s="241"/>
      <c r="P13" s="241"/>
      <c r="Q13" s="241"/>
      <c r="R13" s="241"/>
      <c r="S13" s="243"/>
      <c r="T13" s="243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43"/>
      <c r="AF13" s="243"/>
    </row>
    <row r="14" spans="1:32" ht="15.75" thickBot="1" x14ac:dyDescent="0.3">
      <c r="A14" s="144">
        <v>1420</v>
      </c>
      <c r="B14" s="140" t="s">
        <v>512</v>
      </c>
      <c r="C14" s="284">
        <v>0</v>
      </c>
      <c r="D14" s="273">
        <f t="shared" si="1"/>
        <v>0</v>
      </c>
      <c r="E14" s="285">
        <f t="shared" si="0"/>
        <v>0</v>
      </c>
      <c r="F14" s="241"/>
      <c r="G14" s="241"/>
      <c r="H14" s="241"/>
      <c r="I14" s="241"/>
      <c r="J14" s="241"/>
      <c r="K14" s="241"/>
      <c r="L14" s="328"/>
      <c r="M14" s="241"/>
      <c r="N14" s="241"/>
      <c r="O14" s="241"/>
      <c r="P14" s="241"/>
      <c r="Q14" s="241"/>
      <c r="R14" s="241"/>
      <c r="S14" s="243"/>
      <c r="T14" s="243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43"/>
      <c r="AF14" s="243"/>
    </row>
    <row r="15" spans="1:32" ht="15.75" thickBot="1" x14ac:dyDescent="0.3">
      <c r="A15" s="144">
        <v>2180</v>
      </c>
      <c r="B15" s="143" t="s">
        <v>475</v>
      </c>
      <c r="C15" s="284">
        <v>0</v>
      </c>
      <c r="D15" s="273">
        <f t="shared" si="1"/>
        <v>0</v>
      </c>
      <c r="E15" s="285">
        <f t="shared" si="0"/>
        <v>0</v>
      </c>
      <c r="F15" s="241"/>
      <c r="G15" s="241"/>
      <c r="H15" s="241"/>
      <c r="I15" s="241"/>
      <c r="J15" s="241"/>
      <c r="K15" s="241"/>
      <c r="L15" s="328"/>
      <c r="M15" s="241"/>
      <c r="N15" s="241"/>
      <c r="O15" s="241"/>
      <c r="P15" s="241"/>
      <c r="Q15" s="241"/>
      <c r="R15" s="241"/>
      <c r="S15" s="243"/>
      <c r="T15" s="243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43"/>
      <c r="AF15" s="243"/>
    </row>
    <row r="16" spans="1:32" ht="15.75" thickBot="1" x14ac:dyDescent="0.3">
      <c r="A16" s="144" t="s">
        <v>10</v>
      </c>
      <c r="B16" s="140" t="s">
        <v>477</v>
      </c>
      <c r="C16" s="284">
        <v>0</v>
      </c>
      <c r="D16" s="273">
        <f>SUM(F16:AF16)</f>
        <v>0</v>
      </c>
      <c r="E16" s="285">
        <f t="shared" si="0"/>
        <v>0</v>
      </c>
      <c r="F16" s="241"/>
      <c r="G16" s="241"/>
      <c r="H16" s="241"/>
      <c r="I16" s="241"/>
      <c r="J16" s="241"/>
      <c r="K16" s="241"/>
      <c r="L16" s="328"/>
      <c r="M16" s="241"/>
      <c r="N16" s="241"/>
      <c r="O16" s="241"/>
      <c r="P16" s="241"/>
      <c r="Q16" s="241"/>
      <c r="R16" s="241"/>
      <c r="S16" s="243"/>
      <c r="T16" s="243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43"/>
      <c r="AF16" s="243"/>
    </row>
    <row r="17" spans="1:32" ht="15.75" thickBot="1" x14ac:dyDescent="0.3">
      <c r="A17" s="145" t="s">
        <v>458</v>
      </c>
      <c r="B17" s="146" t="s">
        <v>482</v>
      </c>
      <c r="C17" s="286">
        <v>0</v>
      </c>
      <c r="D17" s="273">
        <f t="shared" si="1"/>
        <v>0</v>
      </c>
      <c r="E17" s="285">
        <f t="shared" si="0"/>
        <v>0</v>
      </c>
      <c r="F17" s="241"/>
      <c r="G17" s="241"/>
      <c r="H17" s="241"/>
      <c r="I17" s="241"/>
      <c r="J17" s="241"/>
      <c r="K17" s="241"/>
      <c r="L17" s="328"/>
      <c r="M17" s="241"/>
      <c r="N17" s="241"/>
      <c r="O17" s="241"/>
      <c r="P17" s="241"/>
      <c r="Q17" s="241"/>
      <c r="R17" s="241"/>
      <c r="S17" s="243"/>
      <c r="T17" s="243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43"/>
      <c r="AF17" s="243"/>
    </row>
    <row r="18" spans="1:32" ht="30.75" thickBot="1" x14ac:dyDescent="0.3">
      <c r="A18" s="144" t="s">
        <v>13</v>
      </c>
      <c r="B18" s="140" t="s">
        <v>485</v>
      </c>
      <c r="C18" s="284">
        <v>0</v>
      </c>
      <c r="D18" s="273">
        <f t="shared" si="1"/>
        <v>0</v>
      </c>
      <c r="E18" s="285">
        <f t="shared" si="0"/>
        <v>0</v>
      </c>
      <c r="F18" s="241"/>
      <c r="G18" s="241"/>
      <c r="H18" s="241"/>
      <c r="I18" s="241"/>
      <c r="J18" s="241"/>
      <c r="K18" s="241"/>
      <c r="L18" s="328"/>
      <c r="M18" s="241"/>
      <c r="N18" s="241"/>
      <c r="O18" s="241"/>
      <c r="P18" s="241"/>
      <c r="Q18" s="241"/>
      <c r="R18" s="241"/>
      <c r="S18" s="243"/>
      <c r="T18" s="243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43"/>
      <c r="AF18" s="243"/>
    </row>
    <row r="19" spans="1:32" ht="15.75" thickBot="1" x14ac:dyDescent="0.3">
      <c r="A19" s="145" t="s">
        <v>14</v>
      </c>
      <c r="B19" s="146" t="s">
        <v>100</v>
      </c>
      <c r="C19" s="286">
        <v>0</v>
      </c>
      <c r="D19" s="273">
        <f t="shared" si="1"/>
        <v>0</v>
      </c>
      <c r="E19" s="285">
        <f t="shared" si="0"/>
        <v>0</v>
      </c>
      <c r="F19" s="241"/>
      <c r="G19" s="241"/>
      <c r="H19" s="241"/>
      <c r="I19" s="241"/>
      <c r="J19" s="241"/>
      <c r="K19" s="241"/>
      <c r="L19" s="328"/>
      <c r="M19" s="241"/>
      <c r="N19" s="241"/>
      <c r="O19" s="241"/>
      <c r="P19" s="241"/>
      <c r="Q19" s="241"/>
      <c r="R19" s="241"/>
      <c r="S19" s="243"/>
      <c r="T19" s="243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43"/>
      <c r="AF19" s="243"/>
    </row>
    <row r="20" spans="1:32" ht="15.75" thickBot="1" x14ac:dyDescent="0.3">
      <c r="A20" s="144" t="s">
        <v>15</v>
      </c>
      <c r="B20" s="140" t="s">
        <v>16</v>
      </c>
      <c r="C20" s="284">
        <v>0</v>
      </c>
      <c r="D20" s="273">
        <f t="shared" si="1"/>
        <v>0</v>
      </c>
      <c r="E20" s="285">
        <f t="shared" si="0"/>
        <v>0</v>
      </c>
      <c r="F20" s="241"/>
      <c r="G20" s="241"/>
      <c r="H20" s="241"/>
      <c r="I20" s="241"/>
      <c r="J20" s="241"/>
      <c r="K20" s="241"/>
      <c r="L20" s="328"/>
      <c r="M20" s="241"/>
      <c r="N20" s="241"/>
      <c r="O20" s="241"/>
      <c r="P20" s="241"/>
      <c r="Q20" s="241"/>
      <c r="R20" s="241"/>
      <c r="S20" s="243"/>
      <c r="T20" s="243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43"/>
      <c r="AF20" s="243"/>
    </row>
    <row r="21" spans="1:32" ht="30.75" thickBot="1" x14ac:dyDescent="0.3">
      <c r="A21" s="144" t="s">
        <v>462</v>
      </c>
      <c r="B21" s="140" t="s">
        <v>489</v>
      </c>
      <c r="C21" s="284">
        <v>0</v>
      </c>
      <c r="D21" s="273">
        <f t="shared" si="1"/>
        <v>0</v>
      </c>
      <c r="E21" s="285">
        <f t="shared" si="0"/>
        <v>0</v>
      </c>
      <c r="F21" s="241"/>
      <c r="G21" s="241"/>
      <c r="H21" s="241"/>
      <c r="I21" s="241"/>
      <c r="J21" s="241"/>
      <c r="K21" s="241"/>
      <c r="L21" s="328"/>
      <c r="M21" s="241"/>
      <c r="N21" s="241"/>
      <c r="O21" s="241"/>
      <c r="P21" s="241"/>
      <c r="Q21" s="241"/>
      <c r="R21" s="241"/>
      <c r="S21" s="243"/>
      <c r="T21" s="243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43"/>
      <c r="AF21" s="243"/>
    </row>
    <row r="22" spans="1:32" ht="15.75" thickBot="1" x14ac:dyDescent="0.3">
      <c r="A22" s="145" t="s">
        <v>17</v>
      </c>
      <c r="B22" s="146" t="s">
        <v>513</v>
      </c>
      <c r="C22" s="286">
        <v>0</v>
      </c>
      <c r="D22" s="273">
        <f t="shared" si="1"/>
        <v>0</v>
      </c>
      <c r="E22" s="285">
        <f t="shared" si="0"/>
        <v>0</v>
      </c>
      <c r="F22" s="241"/>
      <c r="G22" s="241"/>
      <c r="H22" s="241"/>
      <c r="I22" s="241"/>
      <c r="J22" s="241"/>
      <c r="K22" s="241"/>
      <c r="L22" s="328"/>
      <c r="M22" s="241"/>
      <c r="N22" s="241"/>
      <c r="O22" s="241"/>
      <c r="P22" s="241"/>
      <c r="Q22" s="241"/>
      <c r="R22" s="241"/>
      <c r="S22" s="130"/>
      <c r="T22" s="130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130"/>
      <c r="AF22" s="130"/>
    </row>
    <row r="23" spans="1:32" s="87" customFormat="1" ht="30.75" thickBot="1" x14ac:dyDescent="0.3">
      <c r="A23" s="144" t="s">
        <v>463</v>
      </c>
      <c r="B23" s="143" t="s">
        <v>490</v>
      </c>
      <c r="C23" s="284">
        <v>0</v>
      </c>
      <c r="D23" s="273">
        <f t="shared" si="1"/>
        <v>0</v>
      </c>
      <c r="E23" s="287">
        <f t="shared" si="0"/>
        <v>0</v>
      </c>
      <c r="F23" s="241"/>
      <c r="G23" s="241"/>
      <c r="H23" s="241"/>
      <c r="I23" s="241"/>
      <c r="J23" s="241"/>
      <c r="K23" s="241"/>
      <c r="L23" s="328"/>
      <c r="M23" s="241"/>
      <c r="N23" s="241"/>
      <c r="O23" s="241"/>
      <c r="P23" s="241"/>
      <c r="Q23" s="241"/>
      <c r="R23" s="241"/>
      <c r="S23" s="244"/>
      <c r="T23" s="24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44"/>
      <c r="AF23" s="244"/>
    </row>
    <row r="24" spans="1:32" ht="15.75" thickBot="1" x14ac:dyDescent="0.3">
      <c r="A24" s="144" t="s">
        <v>18</v>
      </c>
      <c r="B24" s="140" t="s">
        <v>514</v>
      </c>
      <c r="C24" s="284">
        <v>0</v>
      </c>
      <c r="D24" s="273">
        <f t="shared" si="1"/>
        <v>0</v>
      </c>
      <c r="E24" s="285">
        <f t="shared" si="0"/>
        <v>0</v>
      </c>
      <c r="F24" s="241"/>
      <c r="G24" s="241"/>
      <c r="H24" s="241"/>
      <c r="I24" s="241"/>
      <c r="J24" s="241"/>
      <c r="K24" s="241"/>
      <c r="L24" s="328"/>
      <c r="M24" s="241"/>
      <c r="N24" s="241"/>
      <c r="O24" s="241"/>
      <c r="P24" s="241"/>
      <c r="Q24" s="241"/>
      <c r="R24" s="241"/>
      <c r="S24" s="130"/>
      <c r="T24" s="130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130"/>
      <c r="AF24" s="130"/>
    </row>
    <row r="25" spans="1:32" ht="15.75" thickBot="1" x14ac:dyDescent="0.3">
      <c r="A25" s="145" t="s">
        <v>467</v>
      </c>
      <c r="B25" s="146" t="s">
        <v>515</v>
      </c>
      <c r="C25" s="286">
        <v>0</v>
      </c>
      <c r="D25" s="273">
        <f t="shared" si="1"/>
        <v>0</v>
      </c>
      <c r="E25" s="285">
        <f t="shared" si="0"/>
        <v>0</v>
      </c>
      <c r="F25" s="241"/>
      <c r="G25" s="241"/>
      <c r="H25" s="241"/>
      <c r="I25" s="241"/>
      <c r="J25" s="241"/>
      <c r="K25" s="241"/>
      <c r="L25" s="328"/>
      <c r="M25" s="241"/>
      <c r="N25" s="241"/>
      <c r="O25" s="241"/>
      <c r="P25" s="241"/>
      <c r="Q25" s="241"/>
      <c r="R25" s="241"/>
      <c r="S25" s="130"/>
      <c r="T25" s="130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130"/>
      <c r="AF25" s="130"/>
    </row>
    <row r="26" spans="1:32" s="234" customFormat="1" ht="15.75" thickBot="1" x14ac:dyDescent="0.3">
      <c r="A26" s="145"/>
      <c r="B26" s="146"/>
      <c r="C26" s="286"/>
      <c r="D26" s="273"/>
      <c r="E26" s="287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130"/>
      <c r="T26" s="130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130"/>
      <c r="AF26" s="130"/>
    </row>
    <row r="27" spans="1:32" s="58" customFormat="1" ht="15.75" thickBot="1" x14ac:dyDescent="0.3">
      <c r="A27" s="262" t="s">
        <v>290</v>
      </c>
      <c r="B27" s="251"/>
      <c r="C27" s="288">
        <f>SUM(C12:C26)</f>
        <v>0</v>
      </c>
      <c r="D27" s="288">
        <f>SUM(D12:D25)</f>
        <v>0</v>
      </c>
      <c r="E27" s="288">
        <f>SUM(E12:E25)</f>
        <v>0</v>
      </c>
      <c r="F27" s="288">
        <f t="shared" ref="F27:T27" si="2">SUM(F12:F25)</f>
        <v>0</v>
      </c>
      <c r="G27" s="288">
        <f t="shared" si="2"/>
        <v>0</v>
      </c>
      <c r="H27" s="288">
        <f t="shared" si="2"/>
        <v>0</v>
      </c>
      <c r="I27" s="288">
        <f>SUM(I12:I25)</f>
        <v>0</v>
      </c>
      <c r="J27" s="288">
        <f t="shared" si="2"/>
        <v>0</v>
      </c>
      <c r="K27" s="288">
        <f t="shared" si="2"/>
        <v>0</v>
      </c>
      <c r="L27" s="288">
        <f t="shared" si="2"/>
        <v>0</v>
      </c>
      <c r="M27" s="288">
        <f t="shared" si="2"/>
        <v>0</v>
      </c>
      <c r="N27" s="288">
        <f t="shared" si="2"/>
        <v>0</v>
      </c>
      <c r="O27" s="288">
        <f t="shared" si="2"/>
        <v>0</v>
      </c>
      <c r="P27" s="288">
        <f t="shared" si="2"/>
        <v>0</v>
      </c>
      <c r="Q27" s="288">
        <f t="shared" si="2"/>
        <v>0</v>
      </c>
      <c r="R27" s="288">
        <f t="shared" si="2"/>
        <v>0</v>
      </c>
      <c r="S27" s="288">
        <f t="shared" si="2"/>
        <v>0</v>
      </c>
      <c r="T27" s="288">
        <f t="shared" si="2"/>
        <v>0</v>
      </c>
      <c r="U27" s="288">
        <f t="shared" ref="U27:AF27" si="3">SUM(U12:U25)</f>
        <v>0</v>
      </c>
      <c r="V27" s="288">
        <f t="shared" si="3"/>
        <v>0</v>
      </c>
      <c r="W27" s="288">
        <f t="shared" si="3"/>
        <v>0</v>
      </c>
      <c r="X27" s="288">
        <f t="shared" si="3"/>
        <v>0</v>
      </c>
      <c r="Y27" s="288">
        <f t="shared" si="3"/>
        <v>0</v>
      </c>
      <c r="Z27" s="288">
        <f t="shared" si="3"/>
        <v>0</v>
      </c>
      <c r="AA27" s="288">
        <f t="shared" si="3"/>
        <v>0</v>
      </c>
      <c r="AB27" s="288">
        <f t="shared" si="3"/>
        <v>0</v>
      </c>
      <c r="AC27" s="288">
        <f t="shared" si="3"/>
        <v>0</v>
      </c>
      <c r="AD27" s="288">
        <f t="shared" si="3"/>
        <v>0</v>
      </c>
      <c r="AE27" s="288">
        <f t="shared" si="3"/>
        <v>0</v>
      </c>
      <c r="AF27" s="288">
        <f t="shared" si="3"/>
        <v>0</v>
      </c>
    </row>
    <row r="28" spans="1:32" x14ac:dyDescent="0.25">
      <c r="I28" s="131"/>
      <c r="K28" s="131"/>
      <c r="M28" s="131"/>
      <c r="U28" s="131"/>
      <c r="W28" s="131"/>
      <c r="Y28" s="131"/>
    </row>
    <row r="29" spans="1:32" x14ac:dyDescent="0.25">
      <c r="I29" s="245"/>
      <c r="J29" s="245"/>
      <c r="K29" s="245"/>
      <c r="L29" s="131"/>
      <c r="M29" s="245"/>
      <c r="N29" s="131"/>
      <c r="O29" s="131"/>
      <c r="P29" s="131"/>
      <c r="Q29" s="131"/>
      <c r="U29" s="245"/>
      <c r="V29" s="245"/>
      <c r="W29" s="245"/>
      <c r="X29" s="131"/>
      <c r="Z29" s="131"/>
      <c r="AA29" s="131"/>
      <c r="AB29" s="131"/>
      <c r="AC29" s="131"/>
    </row>
    <row r="30" spans="1:32" x14ac:dyDescent="0.25">
      <c r="Q30" s="131"/>
      <c r="AC30" s="131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0000"/>
  </sheetPr>
  <dimension ref="A1:Q58"/>
  <sheetViews>
    <sheetView workbookViewId="0">
      <pane xSplit="5" ySplit="10" topLeftCell="F11" activePane="bottomRight" state="frozen"/>
      <selection activeCell="R49" sqref="R49"/>
      <selection pane="topRight" activeCell="R49" sqref="R49"/>
      <selection pane="bottomLeft" activeCell="R49" sqref="R49"/>
      <selection pane="bottomRight" activeCell="C6" sqref="C6:C7"/>
    </sheetView>
  </sheetViews>
  <sheetFormatPr defaultColWidth="9.140625" defaultRowHeight="15" x14ac:dyDescent="0.25"/>
  <cols>
    <col min="1" max="1" width="9.140625" style="4"/>
    <col min="2" max="2" width="40.42578125" style="4" bestFit="1" customWidth="1"/>
    <col min="3" max="3" width="15.28515625" style="4" customWidth="1"/>
    <col min="4" max="4" width="14.28515625" style="4" customWidth="1"/>
    <col min="5" max="5" width="20" style="4" customWidth="1"/>
    <col min="6" max="13" width="15.7109375" style="4" customWidth="1"/>
    <col min="14" max="14" width="15.7109375" style="62" customWidth="1"/>
    <col min="15" max="17" width="15.7109375" style="4" customWidth="1"/>
    <col min="18" max="16384" width="9.140625" style="4"/>
  </cols>
  <sheetData>
    <row r="1" spans="1:17" ht="21" x14ac:dyDescent="0.35">
      <c r="A1" s="73" t="s">
        <v>0</v>
      </c>
      <c r="B1" s="69"/>
      <c r="C1" s="65" t="s">
        <v>83</v>
      </c>
      <c r="D1" s="73"/>
      <c r="E1" s="66"/>
      <c r="F1" s="69"/>
      <c r="G1" s="69"/>
      <c r="H1" s="69"/>
      <c r="I1" s="69"/>
      <c r="J1" s="65" t="str">
        <f>C1</f>
        <v>Tiered Intervention Grant Cohort 3</v>
      </c>
      <c r="K1" s="69"/>
      <c r="L1" s="69"/>
      <c r="M1" s="69"/>
      <c r="N1" s="109"/>
      <c r="O1" s="109"/>
      <c r="P1" s="109"/>
      <c r="Q1" s="109"/>
    </row>
    <row r="2" spans="1:17" ht="18.75" x14ac:dyDescent="0.3">
      <c r="A2" s="74" t="s">
        <v>1</v>
      </c>
      <c r="B2" s="69"/>
      <c r="C2" s="72">
        <v>84.376999999999995</v>
      </c>
      <c r="D2" s="74"/>
      <c r="E2" s="67"/>
      <c r="F2" s="69"/>
      <c r="G2" s="69"/>
      <c r="H2" s="69"/>
      <c r="I2" s="69"/>
      <c r="J2" s="56" t="str">
        <f>"FY"&amp;C4</f>
        <v>FY2015-16</v>
      </c>
      <c r="K2" s="69"/>
      <c r="L2" s="69"/>
      <c r="M2" s="69"/>
      <c r="N2" s="109"/>
      <c r="O2" s="109"/>
      <c r="P2" s="109"/>
      <c r="Q2" s="109"/>
    </row>
    <row r="3" spans="1:17" ht="15.75" x14ac:dyDescent="0.25">
      <c r="A3" s="74" t="s">
        <v>2</v>
      </c>
      <c r="B3" s="69"/>
      <c r="C3" s="72">
        <v>7377</v>
      </c>
      <c r="D3" s="74"/>
      <c r="E3" s="67"/>
      <c r="F3" s="69"/>
      <c r="G3" s="69"/>
      <c r="H3" s="69"/>
      <c r="I3" s="69"/>
      <c r="J3" s="69"/>
      <c r="K3" s="69"/>
      <c r="L3" s="69"/>
      <c r="M3" s="69"/>
      <c r="N3" s="109"/>
      <c r="O3" s="109"/>
      <c r="P3" s="109"/>
      <c r="Q3" s="109"/>
    </row>
    <row r="4" spans="1:17" ht="15.75" x14ac:dyDescent="0.25">
      <c r="A4" s="74" t="s">
        <v>3</v>
      </c>
      <c r="B4" s="69"/>
      <c r="C4" s="107" t="s">
        <v>226</v>
      </c>
      <c r="D4" s="74"/>
      <c r="E4" s="67"/>
      <c r="F4" s="69"/>
      <c r="G4" s="69"/>
      <c r="H4" s="69"/>
      <c r="I4" s="69"/>
      <c r="J4" s="69"/>
      <c r="K4" s="69"/>
      <c r="L4" s="69"/>
      <c r="M4" s="69"/>
      <c r="N4" s="109"/>
      <c r="O4" s="109"/>
      <c r="P4" s="109"/>
      <c r="Q4" s="109"/>
    </row>
    <row r="5" spans="1:17" ht="15.75" x14ac:dyDescent="0.25">
      <c r="A5" s="74" t="s">
        <v>55</v>
      </c>
      <c r="B5" s="69"/>
      <c r="C5" s="72" t="s">
        <v>184</v>
      </c>
      <c r="D5" s="67"/>
      <c r="E5" s="67"/>
      <c r="F5" s="69"/>
      <c r="G5" s="69"/>
      <c r="H5" s="69"/>
      <c r="I5" s="69"/>
      <c r="J5" s="69"/>
      <c r="K5" s="69"/>
      <c r="L5" s="69"/>
      <c r="M5" s="69"/>
      <c r="N5" s="109"/>
      <c r="O5" s="109"/>
      <c r="P5" s="109"/>
      <c r="Q5" s="109"/>
    </row>
    <row r="6" spans="1:17" ht="15.75" x14ac:dyDescent="0.25">
      <c r="A6" s="74" t="s">
        <v>41</v>
      </c>
      <c r="B6" s="69"/>
      <c r="C6" s="106" t="s">
        <v>182</v>
      </c>
      <c r="D6" s="67"/>
      <c r="E6" s="67"/>
      <c r="F6" s="69"/>
      <c r="G6" s="69"/>
      <c r="H6" s="69"/>
      <c r="I6" s="69"/>
      <c r="J6" s="69"/>
      <c r="K6" s="69"/>
      <c r="L6" s="69"/>
      <c r="M6" s="69"/>
      <c r="N6" s="109"/>
      <c r="O6" s="109"/>
      <c r="P6" s="109"/>
      <c r="Q6" s="109"/>
    </row>
    <row r="7" spans="1:17" ht="15.75" x14ac:dyDescent="0.25">
      <c r="A7" s="74" t="s">
        <v>43</v>
      </c>
      <c r="B7" s="69"/>
      <c r="C7" s="106" t="s">
        <v>275</v>
      </c>
      <c r="D7" s="67"/>
      <c r="E7" s="67"/>
      <c r="F7" s="69"/>
      <c r="G7" s="69"/>
      <c r="H7" s="69"/>
      <c r="I7" s="69"/>
      <c r="J7" s="69"/>
      <c r="K7" s="69"/>
      <c r="L7" s="69"/>
      <c r="M7" s="69"/>
      <c r="N7" s="109"/>
      <c r="O7" s="109"/>
      <c r="P7" s="109"/>
      <c r="Q7" s="109"/>
    </row>
    <row r="8" spans="1:17" s="26" customFormat="1" ht="21" x14ac:dyDescent="0.35">
      <c r="A8" s="103" t="s">
        <v>262</v>
      </c>
      <c r="B8" s="66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109"/>
      <c r="O8" s="109"/>
      <c r="P8" s="109"/>
      <c r="Q8" s="109"/>
    </row>
    <row r="9" spans="1:17" ht="15.75" thickBot="1" x14ac:dyDescent="0.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09"/>
      <c r="O9" s="109"/>
      <c r="P9" s="109"/>
      <c r="Q9" s="109"/>
    </row>
    <row r="10" spans="1:17" ht="30.75" thickBot="1" x14ac:dyDescent="0.3">
      <c r="A10" s="48" t="s">
        <v>4</v>
      </c>
      <c r="B10" s="48" t="s">
        <v>60</v>
      </c>
      <c r="C10" s="48" t="s">
        <v>20</v>
      </c>
      <c r="D10" s="48" t="s">
        <v>21</v>
      </c>
      <c r="E10" s="78" t="s">
        <v>22</v>
      </c>
      <c r="F10" s="114" t="s">
        <v>272</v>
      </c>
      <c r="G10" s="115" t="s">
        <v>273</v>
      </c>
      <c r="H10" s="114" t="s">
        <v>274</v>
      </c>
      <c r="I10" s="115" t="s">
        <v>270</v>
      </c>
      <c r="J10" s="114" t="s">
        <v>271</v>
      </c>
      <c r="K10" s="115" t="s">
        <v>263</v>
      </c>
      <c r="L10" s="114" t="s">
        <v>264</v>
      </c>
      <c r="M10" s="115" t="s">
        <v>265</v>
      </c>
      <c r="N10" s="110" t="s">
        <v>266</v>
      </c>
      <c r="O10" s="115" t="s">
        <v>267</v>
      </c>
      <c r="P10" s="114" t="s">
        <v>268</v>
      </c>
      <c r="Q10" s="115" t="s">
        <v>269</v>
      </c>
    </row>
    <row r="11" spans="1:17" ht="15.75" thickBot="1" x14ac:dyDescent="0.3">
      <c r="A11" s="196" t="s">
        <v>120</v>
      </c>
      <c r="B11" s="196" t="s">
        <v>107</v>
      </c>
      <c r="C11" s="197"/>
      <c r="D11" s="171">
        <f t="shared" ref="D11:D16" si="0">SUM(F11:Q11)</f>
        <v>0</v>
      </c>
      <c r="E11" s="171">
        <f t="shared" ref="E11:E16" si="1">C11-D11</f>
        <v>0</v>
      </c>
      <c r="F11" s="24"/>
      <c r="G11" s="24"/>
      <c r="H11" s="24"/>
      <c r="I11" s="24"/>
      <c r="J11" s="24"/>
      <c r="K11" s="24"/>
      <c r="L11" s="24"/>
      <c r="M11" s="24"/>
      <c r="N11" s="61"/>
    </row>
    <row r="12" spans="1:17" ht="15.75" thickBot="1" x14ac:dyDescent="0.3">
      <c r="A12" s="196" t="s">
        <v>124</v>
      </c>
      <c r="B12" s="196" t="s">
        <v>110</v>
      </c>
      <c r="C12" s="197"/>
      <c r="D12" s="171">
        <f t="shared" si="0"/>
        <v>0</v>
      </c>
      <c r="E12" s="171">
        <f t="shared" si="1"/>
        <v>0</v>
      </c>
      <c r="F12" s="24"/>
      <c r="G12" s="24"/>
      <c r="H12" s="24"/>
      <c r="I12" s="24"/>
      <c r="J12" s="24"/>
      <c r="K12" s="24"/>
      <c r="L12" s="24"/>
      <c r="M12" s="24"/>
      <c r="N12" s="61"/>
    </row>
    <row r="13" spans="1:17" ht="15.75" thickBot="1" x14ac:dyDescent="0.3">
      <c r="A13" s="196" t="s">
        <v>121</v>
      </c>
      <c r="B13" s="196" t="s">
        <v>108</v>
      </c>
      <c r="C13" s="197"/>
      <c r="D13" s="171">
        <f t="shared" si="0"/>
        <v>0</v>
      </c>
      <c r="E13" s="171">
        <f t="shared" si="1"/>
        <v>0</v>
      </c>
      <c r="F13" s="24"/>
      <c r="G13" s="24"/>
      <c r="H13" s="24"/>
      <c r="I13" s="24"/>
      <c r="J13" s="24"/>
      <c r="K13" s="24"/>
      <c r="L13" s="24"/>
      <c r="M13" s="24"/>
    </row>
    <row r="14" spans="1:17" ht="15.75" thickBot="1" x14ac:dyDescent="0.3">
      <c r="A14" s="196" t="s">
        <v>119</v>
      </c>
      <c r="B14" s="196" t="s">
        <v>106</v>
      </c>
      <c r="C14" s="197"/>
      <c r="D14" s="171">
        <f t="shared" si="0"/>
        <v>0</v>
      </c>
      <c r="E14" s="171">
        <f t="shared" si="1"/>
        <v>0</v>
      </c>
      <c r="F14" s="24"/>
      <c r="G14" s="24"/>
      <c r="H14" s="24"/>
      <c r="I14" s="24"/>
      <c r="J14" s="24"/>
      <c r="K14" s="24"/>
      <c r="L14" s="24"/>
      <c r="M14" s="24"/>
    </row>
    <row r="15" spans="1:17" ht="15.75" thickBot="1" x14ac:dyDescent="0.3">
      <c r="A15" s="196" t="s">
        <v>122</v>
      </c>
      <c r="B15" s="196" t="s">
        <v>203</v>
      </c>
      <c r="C15" s="197"/>
      <c r="D15" s="171">
        <f t="shared" si="0"/>
        <v>0</v>
      </c>
      <c r="E15" s="171">
        <f t="shared" si="1"/>
        <v>0</v>
      </c>
      <c r="F15" s="24"/>
      <c r="G15" s="24"/>
      <c r="H15" s="24"/>
      <c r="I15" s="24"/>
      <c r="J15" s="24"/>
      <c r="K15" s="24"/>
      <c r="L15" s="24"/>
      <c r="M15" s="24"/>
    </row>
    <row r="16" spans="1:17" ht="15.75" thickBot="1" x14ac:dyDescent="0.3">
      <c r="A16" s="196" t="s">
        <v>123</v>
      </c>
      <c r="B16" s="196" t="s">
        <v>109</v>
      </c>
      <c r="C16" s="197"/>
      <c r="D16" s="171">
        <f t="shared" si="0"/>
        <v>0</v>
      </c>
      <c r="E16" s="171">
        <f t="shared" si="1"/>
        <v>0</v>
      </c>
      <c r="F16" s="24"/>
      <c r="G16" s="24"/>
      <c r="H16" s="24"/>
      <c r="I16" s="24"/>
      <c r="J16" s="24"/>
      <c r="K16" s="24"/>
      <c r="L16" s="24"/>
      <c r="M16" s="24"/>
    </row>
    <row r="17" spans="1:17" ht="15.75" thickBot="1" x14ac:dyDescent="0.3">
      <c r="A17" s="79"/>
      <c r="B17" s="80"/>
      <c r="C17" s="167"/>
      <c r="D17" s="174"/>
      <c r="E17" s="174"/>
      <c r="F17" s="24"/>
      <c r="G17" s="24"/>
      <c r="H17" s="24"/>
      <c r="I17" s="24"/>
      <c r="J17" s="24"/>
      <c r="K17" s="24"/>
      <c r="L17" s="24"/>
      <c r="M17" s="24"/>
      <c r="N17" s="4"/>
    </row>
    <row r="18" spans="1:17" s="59" customFormat="1" ht="15.75" thickBot="1" x14ac:dyDescent="0.3">
      <c r="A18" s="81"/>
      <c r="B18" s="76"/>
      <c r="C18" s="170">
        <f>SUM(C11:C17)</f>
        <v>0</v>
      </c>
      <c r="D18" s="170">
        <f>SUM(D11:D17)</f>
        <v>0</v>
      </c>
      <c r="E18" s="170">
        <f>SUM(E11:E17)</f>
        <v>0</v>
      </c>
      <c r="F18" s="215">
        <f t="shared" ref="F18:Q18" si="2">SUM(F11:F16)</f>
        <v>0</v>
      </c>
      <c r="G18" s="215">
        <f t="shared" si="2"/>
        <v>0</v>
      </c>
      <c r="H18" s="215">
        <f t="shared" si="2"/>
        <v>0</v>
      </c>
      <c r="I18" s="215">
        <f t="shared" si="2"/>
        <v>0</v>
      </c>
      <c r="J18" s="215">
        <f t="shared" si="2"/>
        <v>0</v>
      </c>
      <c r="K18" s="215">
        <f t="shared" si="2"/>
        <v>0</v>
      </c>
      <c r="L18" s="215">
        <f t="shared" si="2"/>
        <v>0</v>
      </c>
      <c r="M18" s="215">
        <f t="shared" si="2"/>
        <v>0</v>
      </c>
      <c r="N18" s="215">
        <f t="shared" si="2"/>
        <v>0</v>
      </c>
      <c r="O18" s="215">
        <f t="shared" si="2"/>
        <v>0</v>
      </c>
      <c r="P18" s="215">
        <f t="shared" si="2"/>
        <v>0</v>
      </c>
      <c r="Q18" s="215">
        <f t="shared" si="2"/>
        <v>0</v>
      </c>
    </row>
    <row r="19" spans="1:17" x14ac:dyDescent="0.25">
      <c r="A19" s="31"/>
      <c r="B19" s="20"/>
      <c r="C19" s="24"/>
      <c r="E19" s="24"/>
      <c r="F19" s="24"/>
      <c r="G19" s="24"/>
      <c r="H19" s="24"/>
      <c r="I19" s="24"/>
      <c r="J19" s="24"/>
      <c r="K19" s="24"/>
      <c r="L19" s="24"/>
      <c r="M19" s="24"/>
      <c r="N19" s="61"/>
    </row>
    <row r="20" spans="1:17" x14ac:dyDescent="0.25">
      <c r="A20" s="31"/>
      <c r="B20" s="20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61"/>
    </row>
    <row r="21" spans="1:17" x14ac:dyDescent="0.25">
      <c r="A21" s="31"/>
      <c r="B21" s="20"/>
      <c r="C21" s="24"/>
      <c r="E21" s="24"/>
      <c r="F21" s="24"/>
      <c r="G21" s="24"/>
      <c r="H21" s="24"/>
      <c r="I21" s="24"/>
      <c r="J21" s="24"/>
      <c r="K21" s="24"/>
      <c r="L21" s="24"/>
      <c r="M21" s="24"/>
      <c r="N21" s="61"/>
    </row>
    <row r="22" spans="1:17" x14ac:dyDescent="0.25">
      <c r="C22" s="24"/>
      <c r="F22" s="24"/>
      <c r="G22" s="24"/>
      <c r="H22" s="24"/>
      <c r="I22" s="24"/>
      <c r="J22" s="24"/>
      <c r="K22" s="24"/>
      <c r="L22" s="24"/>
      <c r="M22" s="24"/>
      <c r="N22" s="61"/>
    </row>
    <row r="23" spans="1:17" x14ac:dyDescent="0.25">
      <c r="C23" s="24"/>
      <c r="F23" s="24"/>
      <c r="G23" s="24"/>
      <c r="H23" s="24"/>
      <c r="I23" s="24"/>
      <c r="J23" s="24"/>
      <c r="K23" s="24"/>
      <c r="L23" s="24"/>
      <c r="M23" s="24"/>
      <c r="N23" s="61"/>
    </row>
    <row r="24" spans="1:17" x14ac:dyDescent="0.25">
      <c r="C24" s="24"/>
      <c r="F24" s="24"/>
      <c r="G24" s="24"/>
      <c r="H24" s="24"/>
      <c r="I24" s="24"/>
      <c r="J24" s="24"/>
      <c r="K24" s="24"/>
      <c r="L24" s="24"/>
      <c r="M24" s="24"/>
      <c r="N24" s="61"/>
    </row>
    <row r="25" spans="1:17" x14ac:dyDescent="0.25">
      <c r="C25" s="24"/>
      <c r="F25" s="24"/>
      <c r="G25" s="24"/>
      <c r="H25" s="24"/>
      <c r="I25" s="24"/>
      <c r="J25" s="24"/>
      <c r="K25" s="24"/>
      <c r="L25" s="24"/>
      <c r="M25" s="24"/>
      <c r="N25" s="61"/>
    </row>
    <row r="26" spans="1:17" x14ac:dyDescent="0.25">
      <c r="C26" s="24"/>
      <c r="F26" s="24"/>
      <c r="G26" s="24"/>
      <c r="H26" s="24"/>
      <c r="I26" s="24"/>
      <c r="J26" s="24"/>
      <c r="K26" s="24"/>
      <c r="L26" s="24"/>
      <c r="M26" s="24"/>
      <c r="N26" s="61"/>
    </row>
    <row r="27" spans="1:17" x14ac:dyDescent="0.25">
      <c r="C27" s="24"/>
      <c r="F27" s="24"/>
      <c r="G27" s="24"/>
      <c r="H27" s="24"/>
      <c r="I27" s="24"/>
      <c r="J27" s="24"/>
      <c r="K27" s="24"/>
      <c r="L27" s="24"/>
      <c r="M27" s="24"/>
      <c r="N27" s="61"/>
    </row>
    <row r="28" spans="1:17" x14ac:dyDescent="0.25">
      <c r="C28" s="24"/>
      <c r="F28" s="24"/>
      <c r="G28" s="24"/>
      <c r="H28" s="24"/>
      <c r="I28" s="24"/>
      <c r="J28" s="24"/>
      <c r="K28" s="24"/>
      <c r="L28" s="24"/>
      <c r="M28" s="24"/>
      <c r="N28" s="61"/>
    </row>
    <row r="29" spans="1:17" x14ac:dyDescent="0.25">
      <c r="C29" s="24"/>
      <c r="F29" s="24"/>
      <c r="G29" s="24"/>
      <c r="H29" s="24"/>
      <c r="I29" s="24"/>
      <c r="J29" s="24"/>
      <c r="K29" s="24"/>
      <c r="L29" s="24"/>
      <c r="M29" s="24"/>
      <c r="N29" s="61"/>
    </row>
    <row r="30" spans="1:17" x14ac:dyDescent="0.25">
      <c r="C30" s="24"/>
      <c r="F30" s="24"/>
      <c r="G30" s="24"/>
      <c r="H30" s="24"/>
      <c r="I30" s="24"/>
      <c r="J30" s="24"/>
      <c r="K30" s="24"/>
      <c r="L30" s="24"/>
      <c r="M30" s="24"/>
      <c r="N30" s="61"/>
    </row>
    <row r="31" spans="1:17" x14ac:dyDescent="0.25">
      <c r="C31" s="24"/>
      <c r="F31" s="24"/>
      <c r="G31" s="24"/>
      <c r="H31" s="24"/>
      <c r="I31" s="24"/>
      <c r="J31" s="24"/>
      <c r="K31" s="24"/>
      <c r="L31" s="24"/>
      <c r="M31" s="24"/>
      <c r="N31" s="61"/>
    </row>
    <row r="32" spans="1:17" x14ac:dyDescent="0.25">
      <c r="C32" s="24"/>
      <c r="F32" s="24"/>
      <c r="G32" s="24"/>
      <c r="H32" s="24"/>
      <c r="I32" s="24"/>
      <c r="J32" s="24"/>
      <c r="K32" s="24"/>
      <c r="L32" s="24"/>
      <c r="M32" s="24"/>
      <c r="N32" s="61"/>
    </row>
    <row r="33" spans="3:14" x14ac:dyDescent="0.25">
      <c r="C33" s="24"/>
      <c r="F33" s="24"/>
      <c r="G33" s="24"/>
      <c r="H33" s="24"/>
      <c r="I33" s="24"/>
      <c r="J33" s="24"/>
      <c r="K33" s="24"/>
      <c r="L33" s="24"/>
      <c r="M33" s="24"/>
      <c r="N33" s="61"/>
    </row>
    <row r="34" spans="3:14" x14ac:dyDescent="0.25">
      <c r="C34" s="24"/>
      <c r="F34" s="24"/>
      <c r="G34" s="24"/>
      <c r="H34" s="24"/>
      <c r="I34" s="24"/>
      <c r="J34" s="24"/>
      <c r="K34" s="24"/>
      <c r="L34" s="24"/>
      <c r="M34" s="24"/>
      <c r="N34" s="61"/>
    </row>
    <row r="35" spans="3:14" x14ac:dyDescent="0.25">
      <c r="C35" s="24"/>
      <c r="F35" s="24"/>
      <c r="G35" s="24"/>
      <c r="H35" s="24"/>
      <c r="I35" s="24"/>
      <c r="J35" s="24"/>
      <c r="K35" s="24"/>
      <c r="L35" s="24"/>
      <c r="M35" s="24"/>
      <c r="N35" s="61"/>
    </row>
    <row r="36" spans="3:14" x14ac:dyDescent="0.25">
      <c r="C36" s="24"/>
      <c r="F36" s="24"/>
      <c r="G36" s="24"/>
      <c r="H36" s="24"/>
      <c r="I36" s="24"/>
      <c r="J36" s="24"/>
      <c r="K36" s="24"/>
      <c r="L36" s="24"/>
      <c r="M36" s="24"/>
      <c r="N36" s="61"/>
    </row>
    <row r="37" spans="3:14" x14ac:dyDescent="0.25">
      <c r="C37" s="24"/>
      <c r="F37" s="24"/>
      <c r="G37" s="24"/>
      <c r="H37" s="24"/>
      <c r="I37" s="24"/>
      <c r="J37" s="24"/>
      <c r="K37" s="24"/>
      <c r="L37" s="24"/>
      <c r="M37" s="24"/>
      <c r="N37" s="61"/>
    </row>
    <row r="38" spans="3:14" x14ac:dyDescent="0.25">
      <c r="C38" s="24"/>
      <c r="F38" s="24"/>
      <c r="G38" s="24"/>
      <c r="H38" s="24"/>
      <c r="I38" s="24"/>
      <c r="J38" s="24"/>
      <c r="K38" s="24"/>
      <c r="L38" s="24"/>
      <c r="M38" s="24"/>
      <c r="N38" s="61"/>
    </row>
    <row r="39" spans="3:14" x14ac:dyDescent="0.25">
      <c r="C39" s="24"/>
      <c r="F39" s="24"/>
      <c r="G39" s="24"/>
      <c r="H39" s="24"/>
      <c r="I39" s="24"/>
      <c r="J39" s="24"/>
      <c r="K39" s="24"/>
      <c r="L39" s="24"/>
      <c r="M39" s="24"/>
      <c r="N39" s="61"/>
    </row>
    <row r="40" spans="3:14" x14ac:dyDescent="0.25">
      <c r="C40" s="24"/>
      <c r="F40" s="24"/>
      <c r="G40" s="24"/>
      <c r="H40" s="24"/>
      <c r="I40" s="24"/>
      <c r="J40" s="24"/>
      <c r="K40" s="24"/>
      <c r="L40" s="24"/>
      <c r="M40" s="24"/>
      <c r="N40" s="61"/>
    </row>
    <row r="41" spans="3:14" x14ac:dyDescent="0.25">
      <c r="F41" s="24"/>
      <c r="G41" s="24"/>
      <c r="H41" s="24"/>
      <c r="I41" s="24"/>
      <c r="J41" s="24"/>
      <c r="K41" s="24"/>
      <c r="L41" s="24"/>
      <c r="M41" s="24"/>
      <c r="N41" s="61"/>
    </row>
    <row r="42" spans="3:14" x14ac:dyDescent="0.25">
      <c r="F42" s="24"/>
      <c r="G42" s="24"/>
      <c r="H42" s="24"/>
      <c r="I42" s="24"/>
      <c r="J42" s="24"/>
      <c r="K42" s="24"/>
      <c r="L42" s="24"/>
      <c r="M42" s="24"/>
      <c r="N42" s="61"/>
    </row>
    <row r="43" spans="3:14" x14ac:dyDescent="0.25">
      <c r="F43" s="24"/>
      <c r="G43" s="24"/>
      <c r="H43" s="24"/>
      <c r="I43" s="24"/>
      <c r="J43" s="24"/>
      <c r="K43" s="24"/>
      <c r="L43" s="24"/>
      <c r="M43" s="24"/>
      <c r="N43" s="61"/>
    </row>
    <row r="44" spans="3:14" x14ac:dyDescent="0.25">
      <c r="F44" s="24"/>
      <c r="G44" s="24"/>
      <c r="H44" s="24"/>
      <c r="I44" s="24"/>
      <c r="J44" s="24"/>
      <c r="K44" s="24"/>
      <c r="L44" s="24"/>
      <c r="M44" s="24"/>
      <c r="N44" s="61"/>
    </row>
    <row r="45" spans="3:14" x14ac:dyDescent="0.25">
      <c r="F45" s="24"/>
      <c r="G45" s="24"/>
      <c r="H45" s="24"/>
      <c r="I45" s="24"/>
      <c r="J45" s="24"/>
      <c r="K45" s="24"/>
      <c r="L45" s="24"/>
      <c r="M45" s="24"/>
      <c r="N45" s="61"/>
    </row>
    <row r="46" spans="3:14" x14ac:dyDescent="0.25">
      <c r="F46" s="24"/>
      <c r="G46" s="24"/>
      <c r="H46" s="24"/>
      <c r="I46" s="24"/>
      <c r="J46" s="24"/>
      <c r="K46" s="24"/>
      <c r="L46" s="24"/>
      <c r="M46" s="24"/>
      <c r="N46" s="61"/>
    </row>
    <row r="47" spans="3:14" x14ac:dyDescent="0.25">
      <c r="F47" s="24"/>
      <c r="G47" s="24"/>
      <c r="H47" s="24"/>
      <c r="I47" s="24"/>
      <c r="J47" s="24"/>
      <c r="K47" s="24"/>
      <c r="L47" s="24"/>
      <c r="M47" s="24"/>
      <c r="N47" s="61"/>
    </row>
    <row r="48" spans="3:14" x14ac:dyDescent="0.25">
      <c r="F48" s="24"/>
      <c r="G48" s="24"/>
      <c r="H48" s="24"/>
      <c r="I48" s="24"/>
      <c r="J48" s="24"/>
      <c r="K48" s="24"/>
      <c r="L48" s="24"/>
      <c r="M48" s="24"/>
      <c r="N48" s="61"/>
    </row>
    <row r="49" spans="6:14" x14ac:dyDescent="0.25">
      <c r="F49" s="24"/>
      <c r="G49" s="24"/>
      <c r="H49" s="24"/>
      <c r="I49" s="24"/>
      <c r="J49" s="24"/>
      <c r="K49" s="24"/>
      <c r="L49" s="24"/>
      <c r="M49" s="24"/>
      <c r="N49" s="61"/>
    </row>
    <row r="50" spans="6:14" x14ac:dyDescent="0.25">
      <c r="F50" s="24"/>
      <c r="G50" s="24"/>
      <c r="H50" s="24"/>
      <c r="I50" s="24"/>
      <c r="J50" s="24"/>
      <c r="K50" s="24"/>
      <c r="L50" s="24"/>
      <c r="M50" s="24"/>
      <c r="N50" s="61"/>
    </row>
    <row r="51" spans="6:14" x14ac:dyDescent="0.25">
      <c r="F51" s="24"/>
      <c r="G51" s="24"/>
      <c r="H51" s="24"/>
      <c r="I51" s="24"/>
      <c r="J51" s="24"/>
      <c r="K51" s="24"/>
      <c r="L51" s="24"/>
      <c r="M51" s="24"/>
      <c r="N51" s="61"/>
    </row>
    <row r="52" spans="6:14" x14ac:dyDescent="0.25">
      <c r="F52" s="24"/>
      <c r="G52" s="24"/>
      <c r="H52" s="24"/>
      <c r="I52" s="24"/>
      <c r="J52" s="24"/>
      <c r="K52" s="24"/>
      <c r="L52" s="24"/>
      <c r="M52" s="24"/>
      <c r="N52" s="61"/>
    </row>
    <row r="53" spans="6:14" x14ac:dyDescent="0.25">
      <c r="F53" s="24"/>
      <c r="G53" s="24"/>
      <c r="H53" s="24"/>
      <c r="I53" s="24"/>
      <c r="J53" s="24"/>
      <c r="K53" s="24"/>
      <c r="L53" s="24"/>
      <c r="M53" s="24"/>
      <c r="N53" s="61"/>
    </row>
    <row r="54" spans="6:14" x14ac:dyDescent="0.25">
      <c r="F54" s="24"/>
      <c r="G54" s="24"/>
      <c r="H54" s="24"/>
      <c r="I54" s="24"/>
      <c r="J54" s="24"/>
      <c r="K54" s="24"/>
      <c r="L54" s="24"/>
      <c r="M54" s="24"/>
      <c r="N54" s="61"/>
    </row>
    <row r="55" spans="6:14" x14ac:dyDescent="0.25">
      <c r="F55" s="24"/>
      <c r="G55" s="24"/>
      <c r="H55" s="24"/>
      <c r="I55" s="24"/>
      <c r="J55" s="24"/>
      <c r="K55" s="24"/>
      <c r="L55" s="24"/>
      <c r="M55" s="24"/>
      <c r="N55" s="61"/>
    </row>
    <row r="56" spans="6:14" x14ac:dyDescent="0.25">
      <c r="F56" s="24"/>
      <c r="G56" s="24"/>
      <c r="H56" s="24"/>
      <c r="I56" s="24"/>
      <c r="J56" s="24"/>
      <c r="K56" s="24"/>
      <c r="L56" s="24"/>
      <c r="M56" s="24"/>
      <c r="N56" s="61"/>
    </row>
    <row r="57" spans="6:14" x14ac:dyDescent="0.25">
      <c r="F57" s="24"/>
      <c r="G57" s="24"/>
      <c r="H57" s="24"/>
      <c r="I57" s="24"/>
      <c r="J57" s="24"/>
      <c r="K57" s="24"/>
      <c r="L57" s="24"/>
      <c r="M57" s="24"/>
      <c r="N57" s="61"/>
    </row>
    <row r="58" spans="6:14" x14ac:dyDescent="0.25">
      <c r="F58" s="24"/>
      <c r="G58" s="24"/>
      <c r="H58" s="24"/>
      <c r="I58" s="24"/>
      <c r="J58" s="24"/>
      <c r="K58" s="24"/>
      <c r="L58" s="24"/>
      <c r="M58" s="24"/>
      <c r="N58" s="61"/>
    </row>
  </sheetData>
  <sortState ref="A11:T16">
    <sortCondition ref="A11"/>
  </sortState>
  <pageMargins left="0.7" right="0.7" top="0.75" bottom="0.75" header="0.3" footer="0.3"/>
  <pageSetup orientation="portrait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CCFFCC"/>
  </sheetPr>
  <dimension ref="A1:AF58"/>
  <sheetViews>
    <sheetView workbookViewId="0">
      <pane xSplit="5" topLeftCell="F1" activePane="topRight" state="frozen"/>
      <selection activeCell="I27" sqref="I27:J27"/>
      <selection pane="topRight" activeCell="I27" sqref="I27:J27"/>
    </sheetView>
  </sheetViews>
  <sheetFormatPr defaultColWidth="9.140625" defaultRowHeight="15" x14ac:dyDescent="0.25"/>
  <cols>
    <col min="1" max="1" width="9.140625" style="236"/>
    <col min="2" max="2" width="32.140625" style="236" customWidth="1"/>
    <col min="3" max="3" width="14.42578125" style="236" customWidth="1"/>
    <col min="4" max="4" width="22.140625" style="236" customWidth="1"/>
    <col min="5" max="5" width="30.28515625" style="236" customWidth="1"/>
    <col min="6" max="6" width="14.5703125" style="236" customWidth="1"/>
    <col min="7" max="7" width="18" style="236" customWidth="1"/>
    <col min="8" max="32" width="15.7109375" style="236" customWidth="1"/>
    <col min="33" max="16384" width="9.140625" style="236"/>
  </cols>
  <sheetData>
    <row r="1" spans="1:32" ht="21" x14ac:dyDescent="0.35">
      <c r="A1" s="103" t="s">
        <v>0</v>
      </c>
      <c r="B1" s="109"/>
      <c r="C1" s="104" t="s">
        <v>287</v>
      </c>
      <c r="D1" s="104"/>
      <c r="E1" s="104"/>
      <c r="F1" s="103"/>
      <c r="G1" s="105"/>
      <c r="H1" s="104" t="str">
        <f>C1</f>
        <v xml:space="preserve">Turnaround Leadership Academy </v>
      </c>
      <c r="I1" s="109"/>
      <c r="J1" s="109"/>
      <c r="K1" s="109"/>
      <c r="L1" s="109"/>
      <c r="M1" s="109"/>
      <c r="N1" s="109"/>
      <c r="O1" s="104" t="str">
        <f>C1</f>
        <v xml:space="preserve">Turnaround Leadership Academy 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21" x14ac:dyDescent="0.35">
      <c r="A2" s="106" t="s">
        <v>1</v>
      </c>
      <c r="B2" s="109"/>
      <c r="C2" s="218" t="s">
        <v>63</v>
      </c>
      <c r="D2" s="104"/>
      <c r="E2" s="218"/>
      <c r="F2" s="106"/>
      <c r="G2" s="67"/>
      <c r="H2" s="116" t="str">
        <f>"FY"&amp;C4</f>
        <v>FY2017-18</v>
      </c>
      <c r="I2" s="109"/>
      <c r="J2" s="109"/>
      <c r="K2" s="109"/>
      <c r="L2" s="109"/>
      <c r="M2" s="109"/>
      <c r="N2" s="109"/>
      <c r="O2" s="116" t="str">
        <f>"FY"&amp;C4</f>
        <v>FY2017-18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21" x14ac:dyDescent="0.35">
      <c r="A3" s="106" t="s">
        <v>2</v>
      </c>
      <c r="B3" s="109"/>
      <c r="C3" s="107">
        <v>5010</v>
      </c>
      <c r="D3" s="104"/>
      <c r="E3" s="107"/>
      <c r="F3" s="106"/>
      <c r="G3" s="67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21" x14ac:dyDescent="0.35">
      <c r="A4" s="106" t="s">
        <v>3</v>
      </c>
      <c r="B4" s="109"/>
      <c r="C4" s="107" t="s">
        <v>797</v>
      </c>
      <c r="D4" s="104"/>
      <c r="E4" s="107"/>
      <c r="F4" s="106"/>
      <c r="G4" s="67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21" x14ac:dyDescent="0.35">
      <c r="A5" s="106" t="s">
        <v>55</v>
      </c>
      <c r="B5" s="109"/>
      <c r="C5" s="107" t="s">
        <v>56</v>
      </c>
      <c r="D5" s="104"/>
      <c r="E5" s="107"/>
      <c r="F5" s="67"/>
      <c r="G5" s="67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21" x14ac:dyDescent="0.35">
      <c r="A6" s="106" t="s">
        <v>41</v>
      </c>
      <c r="B6" s="109"/>
      <c r="C6" s="106" t="s">
        <v>771</v>
      </c>
      <c r="D6" s="104"/>
      <c r="E6" s="106"/>
      <c r="F6" s="67"/>
      <c r="G6" s="67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21" x14ac:dyDescent="0.35">
      <c r="A7" s="106" t="s">
        <v>43</v>
      </c>
      <c r="B7" s="109"/>
      <c r="C7" s="106" t="s">
        <v>275</v>
      </c>
      <c r="D7" s="104"/>
      <c r="E7" s="106"/>
      <c r="F7" s="67"/>
      <c r="G7" s="67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s="26" customFormat="1" ht="21" x14ac:dyDescent="0.35">
      <c r="A8" s="103" t="s">
        <v>812</v>
      </c>
      <c r="B8" s="105"/>
      <c r="C8" s="105"/>
      <c r="D8" s="104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2" s="26" customFormat="1" ht="21" x14ac:dyDescent="0.35">
      <c r="A9" s="103"/>
      <c r="B9" s="105"/>
      <c r="C9" s="105"/>
      <c r="D9" s="104"/>
      <c r="E9" s="104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15.75" thickBo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30.75" thickBot="1" x14ac:dyDescent="0.3">
      <c r="A11" s="115" t="s">
        <v>4</v>
      </c>
      <c r="B11" s="115" t="s">
        <v>187</v>
      </c>
      <c r="C11" s="115" t="s">
        <v>20</v>
      </c>
      <c r="D11" s="115" t="s">
        <v>21</v>
      </c>
      <c r="E11" s="100" t="s">
        <v>22</v>
      </c>
      <c r="F11" s="321" t="s">
        <v>394</v>
      </c>
      <c r="G11" s="316" t="s">
        <v>395</v>
      </c>
      <c r="H11" s="321" t="s">
        <v>396</v>
      </c>
      <c r="I11" s="316" t="s">
        <v>397</v>
      </c>
      <c r="J11" s="321" t="s">
        <v>398</v>
      </c>
      <c r="K11" s="316" t="s">
        <v>399</v>
      </c>
      <c r="L11" s="321" t="s">
        <v>400</v>
      </c>
      <c r="M11" s="316" t="s">
        <v>401</v>
      </c>
      <c r="N11" s="321" t="s">
        <v>402</v>
      </c>
      <c r="O11" s="316" t="s">
        <v>403</v>
      </c>
      <c r="P11" s="321" t="s">
        <v>404</v>
      </c>
      <c r="Q11" s="316" t="s">
        <v>405</v>
      </c>
      <c r="R11" s="316" t="s">
        <v>406</v>
      </c>
      <c r="S11" s="316" t="s">
        <v>407</v>
      </c>
      <c r="T11" s="316" t="s">
        <v>408</v>
      </c>
      <c r="U11" s="316" t="s">
        <v>799</v>
      </c>
      <c r="V11" s="316" t="s">
        <v>800</v>
      </c>
      <c r="W11" s="316" t="s">
        <v>810</v>
      </c>
      <c r="X11" s="316" t="s">
        <v>801</v>
      </c>
      <c r="Y11" s="316" t="s">
        <v>802</v>
      </c>
      <c r="Z11" s="316" t="s">
        <v>803</v>
      </c>
      <c r="AA11" s="316" t="s">
        <v>804</v>
      </c>
      <c r="AB11" s="316" t="s">
        <v>805</v>
      </c>
      <c r="AC11" s="316" t="s">
        <v>806</v>
      </c>
      <c r="AD11" s="316" t="s">
        <v>807</v>
      </c>
      <c r="AE11" s="316" t="s">
        <v>808</v>
      </c>
      <c r="AF11" s="316" t="s">
        <v>809</v>
      </c>
    </row>
    <row r="12" spans="1:32" ht="15.75" thickBot="1" x14ac:dyDescent="0.3">
      <c r="A12" s="246" t="s">
        <v>48</v>
      </c>
      <c r="B12" s="121" t="s">
        <v>631</v>
      </c>
      <c r="C12" s="331">
        <v>0</v>
      </c>
      <c r="D12" s="265">
        <f t="shared" ref="D12:D17" si="0">SUM(F12:Q12)</f>
        <v>0</v>
      </c>
      <c r="E12" s="265">
        <f t="shared" ref="E12:E17" si="1">C12-D12</f>
        <v>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</row>
    <row r="13" spans="1:32" ht="15.75" thickBot="1" x14ac:dyDescent="0.3">
      <c r="A13" s="246" t="s">
        <v>298</v>
      </c>
      <c r="B13" s="121" t="s">
        <v>632</v>
      </c>
      <c r="C13" s="271">
        <v>0</v>
      </c>
      <c r="D13" s="265">
        <f t="shared" si="0"/>
        <v>0</v>
      </c>
      <c r="E13" s="265">
        <f t="shared" si="1"/>
        <v>0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</row>
    <row r="14" spans="1:32" ht="15.75" thickBot="1" x14ac:dyDescent="0.3">
      <c r="A14" s="246">
        <v>1010</v>
      </c>
      <c r="B14" s="121" t="s">
        <v>47</v>
      </c>
      <c r="C14" s="271">
        <v>0</v>
      </c>
      <c r="D14" s="265">
        <f t="shared" si="0"/>
        <v>0</v>
      </c>
      <c r="E14" s="265">
        <f t="shared" si="1"/>
        <v>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ht="15.75" thickBot="1" x14ac:dyDescent="0.3">
      <c r="A15" s="246">
        <v>2690</v>
      </c>
      <c r="B15" s="121" t="s">
        <v>73</v>
      </c>
      <c r="C15" s="271">
        <v>0</v>
      </c>
      <c r="D15" s="265">
        <f t="shared" si="0"/>
        <v>0</v>
      </c>
      <c r="E15" s="265">
        <f t="shared" si="1"/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ht="15.75" thickBot="1" x14ac:dyDescent="0.3">
      <c r="A16" s="246">
        <v>2190</v>
      </c>
      <c r="B16" s="121" t="s">
        <v>633</v>
      </c>
      <c r="C16" s="265">
        <v>0</v>
      </c>
      <c r="D16" s="265">
        <f t="shared" si="0"/>
        <v>0</v>
      </c>
      <c r="E16" s="265">
        <f t="shared" si="1"/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</row>
    <row r="17" spans="1:32" ht="15.75" thickBot="1" x14ac:dyDescent="0.3">
      <c r="A17" s="98"/>
      <c r="B17" s="121"/>
      <c r="C17" s="265"/>
      <c r="D17" s="265">
        <f t="shared" si="0"/>
        <v>0</v>
      </c>
      <c r="E17" s="265">
        <f t="shared" si="1"/>
        <v>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</row>
    <row r="18" spans="1:32" s="99" customFormat="1" ht="15.75" thickBot="1" x14ac:dyDescent="0.3">
      <c r="A18" s="76" t="s">
        <v>290</v>
      </c>
      <c r="B18" s="121"/>
      <c r="C18" s="268">
        <f t="shared" ref="C18:Q18" si="2">SUM(C12:C17)</f>
        <v>0</v>
      </c>
      <c r="D18" s="268">
        <f t="shared" si="2"/>
        <v>0</v>
      </c>
      <c r="E18" s="268">
        <f t="shared" si="2"/>
        <v>0</v>
      </c>
      <c r="F18" s="268">
        <f t="shared" si="2"/>
        <v>0</v>
      </c>
      <c r="G18" s="268">
        <f t="shared" si="2"/>
        <v>0</v>
      </c>
      <c r="H18" s="268">
        <f t="shared" si="2"/>
        <v>0</v>
      </c>
      <c r="I18" s="268">
        <f t="shared" si="2"/>
        <v>0</v>
      </c>
      <c r="J18" s="268">
        <f t="shared" si="2"/>
        <v>0</v>
      </c>
      <c r="K18" s="268">
        <f t="shared" si="2"/>
        <v>0</v>
      </c>
      <c r="L18" s="268">
        <f t="shared" si="2"/>
        <v>0</v>
      </c>
      <c r="M18" s="268">
        <f t="shared" si="2"/>
        <v>0</v>
      </c>
      <c r="N18" s="268">
        <f t="shared" si="2"/>
        <v>0</v>
      </c>
      <c r="O18" s="268">
        <f t="shared" si="2"/>
        <v>0</v>
      </c>
      <c r="P18" s="268">
        <f t="shared" si="2"/>
        <v>0</v>
      </c>
      <c r="Q18" s="268">
        <f t="shared" si="2"/>
        <v>0</v>
      </c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</row>
    <row r="19" spans="1:32" x14ac:dyDescent="0.25">
      <c r="A19" s="31"/>
      <c r="B19" s="20"/>
      <c r="C19" s="20"/>
      <c r="D19" s="102"/>
      <c r="E19" s="247"/>
      <c r="F19" s="247"/>
      <c r="G19" s="247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</row>
    <row r="20" spans="1:32" x14ac:dyDescent="0.25">
      <c r="A20" s="31"/>
      <c r="B20" s="20"/>
      <c r="C20" s="20"/>
      <c r="D20" s="102"/>
      <c r="E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2" x14ac:dyDescent="0.25">
      <c r="A21" s="31"/>
      <c r="B21" s="20"/>
      <c r="C21" s="20"/>
      <c r="D21" s="102"/>
      <c r="E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x14ac:dyDescent="0.25">
      <c r="D22" s="102"/>
      <c r="E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x14ac:dyDescent="0.25">
      <c r="D23" s="102"/>
      <c r="E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x14ac:dyDescent="0.25">
      <c r="D24" s="102"/>
      <c r="E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x14ac:dyDescent="0.25">
      <c r="D25" s="102"/>
      <c r="E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1:32" x14ac:dyDescent="0.25">
      <c r="D26" s="102"/>
      <c r="E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x14ac:dyDescent="0.25">
      <c r="D27" s="102"/>
      <c r="E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x14ac:dyDescent="0.25">
      <c r="D28" s="102"/>
      <c r="E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1:32" x14ac:dyDescent="0.25">
      <c r="D29" s="102"/>
      <c r="E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2" x14ac:dyDescent="0.25">
      <c r="D30" s="102"/>
      <c r="E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32" x14ac:dyDescent="0.25">
      <c r="D31" s="102"/>
      <c r="E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1:32" x14ac:dyDescent="0.25">
      <c r="D32" s="102"/>
      <c r="E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4:32" x14ac:dyDescent="0.25">
      <c r="D33" s="102"/>
      <c r="E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4:32" x14ac:dyDescent="0.25">
      <c r="D34" s="102"/>
      <c r="E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4:32" x14ac:dyDescent="0.25">
      <c r="D35" s="102"/>
      <c r="E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4:32" x14ac:dyDescent="0.25">
      <c r="D36" s="102"/>
      <c r="E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4:32" x14ac:dyDescent="0.25">
      <c r="D37" s="102"/>
      <c r="E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4:32" x14ac:dyDescent="0.25">
      <c r="D38" s="102"/>
      <c r="E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4:32" x14ac:dyDescent="0.25">
      <c r="D39" s="102"/>
      <c r="E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4:32" x14ac:dyDescent="0.25">
      <c r="D40" s="102"/>
      <c r="E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4:32" x14ac:dyDescent="0.25"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4:32" x14ac:dyDescent="0.25"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4:32" x14ac:dyDescent="0.25"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4:32" x14ac:dyDescent="0.25"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4:32" x14ac:dyDescent="0.25"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4:32" x14ac:dyDescent="0.25"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4:32" x14ac:dyDescent="0.25"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</row>
    <row r="48" spans="4:32" x14ac:dyDescent="0.25"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8:32" x14ac:dyDescent="0.25"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8:32" x14ac:dyDescent="0.25"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8:32" x14ac:dyDescent="0.25"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8:32" x14ac:dyDescent="0.25"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8:32" x14ac:dyDescent="0.25"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8:32" x14ac:dyDescent="0.25"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</row>
    <row r="55" spans="8:32" x14ac:dyDescent="0.25"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</row>
    <row r="56" spans="8:32" x14ac:dyDescent="0.25"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8:32" x14ac:dyDescent="0.25"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8:32" x14ac:dyDescent="0.25"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</row>
  </sheetData>
  <sheetProtection algorithmName="SHA-512" hashValue="S+h8FuDK5LN3QaB3UNCOm8pQaICQYSvlQP1zZeCt2vAArS+zif8QmHMpTrC/XE8L05ah9A4DG3C0O1vNPm1i8w==" saltValue="b6uRF3vt41scHw40lThO6w==" spinCount="100000" sheet="1" objects="1" scenarios="1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CCFFCC"/>
  </sheetPr>
  <dimension ref="A1:AF59"/>
  <sheetViews>
    <sheetView workbookViewId="0">
      <pane xSplit="5" ySplit="11" topLeftCell="F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236"/>
    <col min="2" max="2" width="41.85546875" style="236" bestFit="1" customWidth="1"/>
    <col min="3" max="3" width="15.5703125" style="236" customWidth="1"/>
    <col min="4" max="4" width="14.5703125" style="236" customWidth="1"/>
    <col min="5" max="5" width="33.7109375" style="236" customWidth="1"/>
    <col min="6" max="32" width="15.7109375" style="236" customWidth="1"/>
    <col min="33" max="16384" width="9.140625" style="236"/>
  </cols>
  <sheetData>
    <row r="1" spans="1:32" ht="21" x14ac:dyDescent="0.35">
      <c r="A1" s="103" t="s">
        <v>0</v>
      </c>
      <c r="B1" s="109"/>
      <c r="C1" s="104" t="s">
        <v>284</v>
      </c>
      <c r="D1" s="103"/>
      <c r="E1" s="105"/>
      <c r="F1" s="109"/>
      <c r="G1" s="109"/>
      <c r="H1" s="104" t="str">
        <f>C1</f>
        <v>Tiered Intervention Grant Cohort 3 Supplemental</v>
      </c>
      <c r="I1" s="109"/>
      <c r="J1" s="109"/>
      <c r="K1" s="109"/>
      <c r="L1" s="109"/>
      <c r="M1" s="109"/>
      <c r="N1" s="104" t="str">
        <f>C1</f>
        <v>Tiered Intervention Grant Cohort 3 Supplemental</v>
      </c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18.75" x14ac:dyDescent="0.3">
      <c r="A2" s="106" t="s">
        <v>1</v>
      </c>
      <c r="B2" s="109"/>
      <c r="C2" s="107">
        <v>84.376999999999995</v>
      </c>
      <c r="D2" s="106"/>
      <c r="E2" s="67"/>
      <c r="F2" s="109"/>
      <c r="G2" s="109"/>
      <c r="H2" s="116" t="str">
        <f>"FY"&amp;C4</f>
        <v>FY2017-18</v>
      </c>
      <c r="I2" s="109"/>
      <c r="J2" s="109"/>
      <c r="K2" s="109"/>
      <c r="L2" s="109"/>
      <c r="M2" s="109"/>
      <c r="N2" s="116" t="str">
        <f>"FY"&amp;C4</f>
        <v>FY2017-18</v>
      </c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15.75" x14ac:dyDescent="0.25">
      <c r="A3" s="106" t="s">
        <v>2</v>
      </c>
      <c r="B3" s="109"/>
      <c r="C3" s="107">
        <v>7377</v>
      </c>
      <c r="D3" s="106"/>
      <c r="E3" s="6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.75" x14ac:dyDescent="0.25">
      <c r="A4" s="106" t="s">
        <v>3</v>
      </c>
      <c r="B4" s="109"/>
      <c r="C4" s="107" t="s">
        <v>797</v>
      </c>
      <c r="D4" s="106"/>
      <c r="E4" s="6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x14ac:dyDescent="0.25">
      <c r="A5" s="106" t="s">
        <v>55</v>
      </c>
      <c r="B5" s="109"/>
      <c r="C5" s="107" t="s">
        <v>185</v>
      </c>
      <c r="D5" s="67"/>
      <c r="E5" s="6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x14ac:dyDescent="0.25">
      <c r="A6" s="106" t="s">
        <v>41</v>
      </c>
      <c r="B6" s="109"/>
      <c r="C6" s="106" t="s">
        <v>771</v>
      </c>
      <c r="D6" s="67"/>
      <c r="E6" s="67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x14ac:dyDescent="0.25">
      <c r="A7" s="106" t="s">
        <v>43</v>
      </c>
      <c r="B7" s="109"/>
      <c r="C7" s="106" t="s">
        <v>275</v>
      </c>
      <c r="D7" s="67"/>
      <c r="E7" s="67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s="26" customFormat="1" ht="21" x14ac:dyDescent="0.35">
      <c r="A8" s="103" t="s">
        <v>812</v>
      </c>
      <c r="B8" s="105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2" s="26" customFormat="1" ht="21" x14ac:dyDescent="0.35">
      <c r="A9" s="103"/>
      <c r="B9" s="105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15.75" thickBo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30.75" thickBot="1" x14ac:dyDescent="0.3">
      <c r="A11" s="115" t="s">
        <v>4</v>
      </c>
      <c r="B11" s="115" t="s">
        <v>60</v>
      </c>
      <c r="C11" s="115" t="s">
        <v>20</v>
      </c>
      <c r="D11" s="115" t="s">
        <v>21</v>
      </c>
      <c r="E11" s="100" t="s">
        <v>22</v>
      </c>
      <c r="F11" s="321" t="s">
        <v>394</v>
      </c>
      <c r="G11" s="316" t="s">
        <v>395</v>
      </c>
      <c r="H11" s="321" t="s">
        <v>396</v>
      </c>
      <c r="I11" s="316" t="s">
        <v>397</v>
      </c>
      <c r="J11" s="321" t="s">
        <v>398</v>
      </c>
      <c r="K11" s="316" t="s">
        <v>399</v>
      </c>
      <c r="L11" s="321" t="s">
        <v>400</v>
      </c>
      <c r="M11" s="316" t="s">
        <v>401</v>
      </c>
      <c r="N11" s="321" t="s">
        <v>402</v>
      </c>
      <c r="O11" s="316" t="s">
        <v>403</v>
      </c>
      <c r="P11" s="321" t="s">
        <v>404</v>
      </c>
      <c r="Q11" s="316" t="s">
        <v>405</v>
      </c>
      <c r="R11" s="316" t="s">
        <v>406</v>
      </c>
      <c r="S11" s="316" t="s">
        <v>407</v>
      </c>
      <c r="T11" s="316" t="s">
        <v>408</v>
      </c>
      <c r="U11" s="316" t="s">
        <v>799</v>
      </c>
      <c r="V11" s="316" t="s">
        <v>800</v>
      </c>
      <c r="W11" s="316" t="s">
        <v>810</v>
      </c>
      <c r="X11" s="316" t="s">
        <v>801</v>
      </c>
      <c r="Y11" s="316" t="s">
        <v>802</v>
      </c>
      <c r="Z11" s="316" t="s">
        <v>803</v>
      </c>
      <c r="AA11" s="316" t="s">
        <v>804</v>
      </c>
      <c r="AB11" s="316" t="s">
        <v>805</v>
      </c>
      <c r="AC11" s="316" t="s">
        <v>806</v>
      </c>
      <c r="AD11" s="316" t="s">
        <v>807</v>
      </c>
      <c r="AE11" s="316" t="s">
        <v>808</v>
      </c>
      <c r="AF11" s="316" t="s">
        <v>809</v>
      </c>
    </row>
    <row r="12" spans="1:32" ht="15.75" thickBot="1" x14ac:dyDescent="0.3">
      <c r="A12" s="121" t="s">
        <v>120</v>
      </c>
      <c r="B12" s="121" t="s">
        <v>107</v>
      </c>
      <c r="C12" s="331">
        <v>0</v>
      </c>
      <c r="D12" s="265">
        <f t="shared" ref="D12:D17" si="0">SUM(F12:T12)</f>
        <v>0</v>
      </c>
      <c r="E12" s="265">
        <f t="shared" ref="E12:E17" si="1">C12-D12</f>
        <v>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</row>
    <row r="13" spans="1:32" ht="15.75" thickBot="1" x14ac:dyDescent="0.3">
      <c r="A13" s="121" t="s">
        <v>124</v>
      </c>
      <c r="B13" s="121" t="s">
        <v>110</v>
      </c>
      <c r="C13" s="271">
        <v>0</v>
      </c>
      <c r="D13" s="265">
        <f t="shared" si="0"/>
        <v>0</v>
      </c>
      <c r="E13" s="265">
        <f t="shared" si="1"/>
        <v>0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</row>
    <row r="14" spans="1:32" ht="15.75" thickBot="1" x14ac:dyDescent="0.3">
      <c r="A14" s="121" t="s">
        <v>121</v>
      </c>
      <c r="B14" s="121" t="s">
        <v>108</v>
      </c>
      <c r="C14" s="271">
        <v>0</v>
      </c>
      <c r="D14" s="265">
        <f t="shared" si="0"/>
        <v>0</v>
      </c>
      <c r="E14" s="265">
        <f t="shared" si="1"/>
        <v>0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ht="15.75" thickBot="1" x14ac:dyDescent="0.3">
      <c r="A15" s="121" t="s">
        <v>119</v>
      </c>
      <c r="B15" s="121" t="s">
        <v>106</v>
      </c>
      <c r="C15" s="271">
        <v>0</v>
      </c>
      <c r="D15" s="265">
        <f t="shared" si="0"/>
        <v>0</v>
      </c>
      <c r="E15" s="265">
        <f t="shared" si="1"/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ht="15.75" thickBot="1" x14ac:dyDescent="0.3">
      <c r="A16" s="121" t="s">
        <v>122</v>
      </c>
      <c r="B16" s="121" t="s">
        <v>642</v>
      </c>
      <c r="C16" s="271">
        <v>0</v>
      </c>
      <c r="D16" s="265">
        <f t="shared" si="0"/>
        <v>0</v>
      </c>
      <c r="E16" s="265">
        <f t="shared" si="1"/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</row>
    <row r="17" spans="1:32" s="305" customFormat="1" ht="15.75" thickBot="1" x14ac:dyDescent="0.3">
      <c r="A17" s="121" t="s">
        <v>123</v>
      </c>
      <c r="B17" s="121" t="s">
        <v>643</v>
      </c>
      <c r="C17" s="331">
        <v>0</v>
      </c>
      <c r="D17" s="265">
        <f t="shared" si="0"/>
        <v>0</v>
      </c>
      <c r="E17" s="265">
        <f t="shared" si="1"/>
        <v>0</v>
      </c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</row>
    <row r="18" spans="1:32" ht="15.75" thickBot="1" x14ac:dyDescent="0.3">
      <c r="A18" s="121"/>
      <c r="B18" s="121"/>
      <c r="C18" s="271"/>
      <c r="D18" s="271"/>
      <c r="E18" s="271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</row>
    <row r="19" spans="1:32" s="99" customFormat="1" ht="15.75" thickBot="1" x14ac:dyDescent="0.3">
      <c r="A19" s="81" t="s">
        <v>290</v>
      </c>
      <c r="B19" s="76"/>
      <c r="C19" s="268">
        <f>SUM(C12:C17)</f>
        <v>0</v>
      </c>
      <c r="D19" s="268">
        <f t="shared" ref="D19:Q19" si="2">SUM(D12:D16)</f>
        <v>0</v>
      </c>
      <c r="E19" s="268">
        <f t="shared" si="2"/>
        <v>0</v>
      </c>
      <c r="F19" s="268">
        <f t="shared" si="2"/>
        <v>0</v>
      </c>
      <c r="G19" s="268">
        <f t="shared" si="2"/>
        <v>0</v>
      </c>
      <c r="H19" s="268">
        <f t="shared" si="2"/>
        <v>0</v>
      </c>
      <c r="I19" s="268">
        <f t="shared" si="2"/>
        <v>0</v>
      </c>
      <c r="J19" s="268">
        <f t="shared" si="2"/>
        <v>0</v>
      </c>
      <c r="K19" s="268">
        <f t="shared" si="2"/>
        <v>0</v>
      </c>
      <c r="L19" s="268">
        <f t="shared" si="2"/>
        <v>0</v>
      </c>
      <c r="M19" s="268">
        <f>SUM(M12:M17)</f>
        <v>0</v>
      </c>
      <c r="N19" s="268">
        <f t="shared" si="2"/>
        <v>0</v>
      </c>
      <c r="O19" s="268">
        <f t="shared" si="2"/>
        <v>0</v>
      </c>
      <c r="P19" s="268">
        <f t="shared" si="2"/>
        <v>0</v>
      </c>
      <c r="Q19" s="268">
        <f t="shared" si="2"/>
        <v>0</v>
      </c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</row>
    <row r="20" spans="1:32" x14ac:dyDescent="0.25">
      <c r="A20" s="31"/>
      <c r="B20" s="20"/>
      <c r="C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2" x14ac:dyDescent="0.25">
      <c r="A21" s="31"/>
      <c r="B21" s="20"/>
      <c r="C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x14ac:dyDescent="0.25">
      <c r="A22" s="31"/>
      <c r="B22" s="20"/>
      <c r="C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x14ac:dyDescent="0.25">
      <c r="C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x14ac:dyDescent="0.25">
      <c r="C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x14ac:dyDescent="0.25">
      <c r="C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1:32" x14ac:dyDescent="0.25">
      <c r="C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x14ac:dyDescent="0.25">
      <c r="C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x14ac:dyDescent="0.25">
      <c r="C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1:32" x14ac:dyDescent="0.25">
      <c r="C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2" x14ac:dyDescent="0.25">
      <c r="C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32" x14ac:dyDescent="0.25">
      <c r="C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1:32" x14ac:dyDescent="0.25">
      <c r="C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3:32" x14ac:dyDescent="0.25">
      <c r="C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3:32" x14ac:dyDescent="0.25">
      <c r="C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3:32" x14ac:dyDescent="0.25">
      <c r="C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3:32" x14ac:dyDescent="0.25">
      <c r="C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3:32" x14ac:dyDescent="0.25">
      <c r="C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3:32" x14ac:dyDescent="0.25">
      <c r="C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3:32" x14ac:dyDescent="0.25">
      <c r="C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3:32" x14ac:dyDescent="0.25">
      <c r="C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3:32" x14ac:dyDescent="0.25">
      <c r="C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3:32" x14ac:dyDescent="0.25"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3:32" x14ac:dyDescent="0.25"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3:32" x14ac:dyDescent="0.25"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3:32" x14ac:dyDescent="0.25"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3:32" x14ac:dyDescent="0.25"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3:32" x14ac:dyDescent="0.25"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</row>
    <row r="48" spans="3:32" x14ac:dyDescent="0.25"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6:32" x14ac:dyDescent="0.25"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6:32" x14ac:dyDescent="0.25"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6:32" x14ac:dyDescent="0.25"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6:32" x14ac:dyDescent="0.25"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6:32" x14ac:dyDescent="0.25"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6:32" x14ac:dyDescent="0.25"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</row>
    <row r="55" spans="6:32" x14ac:dyDescent="0.25"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</row>
    <row r="56" spans="6:32" x14ac:dyDescent="0.25"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  <row r="57" spans="6:32" x14ac:dyDescent="0.25"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</row>
    <row r="58" spans="6:32" x14ac:dyDescent="0.25"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</row>
    <row r="59" spans="6:32" x14ac:dyDescent="0.25"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</row>
  </sheetData>
  <sheetProtection algorithmName="SHA-512" hashValue="3PAJqI9Ezpj6mYZGWPyP5Sc/YPgTVdrXTsIVnkBvywhI35I7h+xg74fK6FBouYcbYnMJHWLpPfRgJWPQtQfhtg==" saltValue="5LBT1iroIB4mUaR8bMGCxQ==" spinCount="100000" sheet="1" objects="1" scenarios="1"/>
  <sortState ref="A12:AF17">
    <sortCondition ref="A12"/>
  </sortState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CC"/>
  </sheetPr>
  <dimension ref="A1:AF56"/>
  <sheetViews>
    <sheetView workbookViewId="0">
      <pane xSplit="5" ySplit="11" topLeftCell="F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4"/>
    <col min="2" max="2" width="41.85546875" style="4" bestFit="1" customWidth="1"/>
    <col min="3" max="3" width="15.5703125" style="4" customWidth="1"/>
    <col min="4" max="4" width="14.5703125" style="4" customWidth="1"/>
    <col min="5" max="5" width="30.42578125" style="4" customWidth="1"/>
    <col min="6" max="17" width="15.7109375" style="4" customWidth="1"/>
    <col min="18" max="32" width="15.7109375" style="236" customWidth="1"/>
    <col min="33" max="16384" width="9.140625" style="4"/>
  </cols>
  <sheetData>
    <row r="1" spans="1:32" ht="21" x14ac:dyDescent="0.35">
      <c r="A1" s="103" t="s">
        <v>0</v>
      </c>
      <c r="B1" s="109"/>
      <c r="C1" s="104" t="s">
        <v>105</v>
      </c>
      <c r="D1" s="103"/>
      <c r="E1" s="105"/>
      <c r="F1" s="109"/>
      <c r="G1" s="104" t="str">
        <f>C1</f>
        <v>Tiered Intervention Grant Cohort 4</v>
      </c>
      <c r="H1" s="109"/>
      <c r="I1" s="109"/>
      <c r="J1" s="109"/>
      <c r="K1" s="109"/>
      <c r="L1" s="109"/>
      <c r="M1" s="109"/>
      <c r="N1" s="104" t="str">
        <f>C1</f>
        <v>Tiered Intervention Grant Cohort 4</v>
      </c>
      <c r="O1" s="109"/>
      <c r="P1" s="109"/>
      <c r="Q1" s="109"/>
      <c r="R1" s="109"/>
      <c r="S1" s="109"/>
      <c r="T1" s="109"/>
      <c r="U1" s="104" t="str">
        <f>C1</f>
        <v>Tiered Intervention Grant Cohort 4</v>
      </c>
      <c r="V1" s="109"/>
      <c r="W1" s="109"/>
      <c r="X1" s="109"/>
      <c r="Y1" s="109"/>
      <c r="Z1" s="109"/>
      <c r="AA1" s="109"/>
      <c r="AB1" s="104" t="str">
        <f>C1</f>
        <v>Tiered Intervention Grant Cohort 4</v>
      </c>
      <c r="AC1" s="109"/>
      <c r="AD1" s="109"/>
      <c r="AE1" s="109"/>
      <c r="AF1" s="109"/>
    </row>
    <row r="2" spans="1:32" ht="18.75" x14ac:dyDescent="0.3">
      <c r="A2" s="106" t="s">
        <v>1</v>
      </c>
      <c r="B2" s="109"/>
      <c r="C2" s="107">
        <v>84.376999999999995</v>
      </c>
      <c r="D2" s="106"/>
      <c r="E2" s="67"/>
      <c r="F2" s="109"/>
      <c r="G2" s="116" t="str">
        <f>"FY"&amp;C4</f>
        <v>FY2017-18</v>
      </c>
      <c r="H2" s="109"/>
      <c r="I2" s="109"/>
      <c r="J2" s="109"/>
      <c r="K2" s="109"/>
      <c r="L2" s="109"/>
      <c r="M2" s="109"/>
      <c r="N2" s="116" t="str">
        <f>"FY"&amp;C4</f>
        <v>FY2017-18</v>
      </c>
      <c r="O2" s="109"/>
      <c r="P2" s="109"/>
      <c r="Q2" s="109"/>
      <c r="R2" s="109"/>
      <c r="S2" s="109"/>
      <c r="T2" s="109"/>
      <c r="U2" s="116" t="str">
        <f>"FY"&amp;C4</f>
        <v>FY2017-18</v>
      </c>
      <c r="V2" s="109"/>
      <c r="W2" s="109"/>
      <c r="X2" s="109"/>
      <c r="Y2" s="109"/>
      <c r="Z2" s="109"/>
      <c r="AA2" s="109"/>
      <c r="AB2" s="116" t="str">
        <f>"FY"&amp;C4</f>
        <v>FY2017-18</v>
      </c>
      <c r="AC2" s="109"/>
      <c r="AD2" s="109"/>
      <c r="AE2" s="109"/>
      <c r="AF2" s="109"/>
    </row>
    <row r="3" spans="1:32" ht="15.75" x14ac:dyDescent="0.25">
      <c r="A3" s="106" t="s">
        <v>2</v>
      </c>
      <c r="B3" s="109"/>
      <c r="C3" s="107">
        <v>7377</v>
      </c>
      <c r="D3" s="106"/>
      <c r="E3" s="6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.75" x14ac:dyDescent="0.25">
      <c r="A4" s="106" t="s">
        <v>3</v>
      </c>
      <c r="B4" s="109"/>
      <c r="C4" s="107" t="s">
        <v>797</v>
      </c>
      <c r="D4" s="106"/>
      <c r="E4" s="6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x14ac:dyDescent="0.25">
      <c r="A5" s="106" t="s">
        <v>55</v>
      </c>
      <c r="B5" s="109"/>
      <c r="C5" s="107" t="s">
        <v>185</v>
      </c>
      <c r="D5" s="67"/>
      <c r="E5" s="6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x14ac:dyDescent="0.25">
      <c r="A6" s="106" t="s">
        <v>41</v>
      </c>
      <c r="B6" s="109"/>
      <c r="C6" s="106" t="s">
        <v>771</v>
      </c>
      <c r="D6" s="67"/>
      <c r="E6" s="67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x14ac:dyDescent="0.25">
      <c r="A7" s="106" t="s">
        <v>43</v>
      </c>
      <c r="B7" s="109"/>
      <c r="C7" s="106" t="s">
        <v>275</v>
      </c>
      <c r="D7" s="67"/>
      <c r="E7" s="67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s="26" customFormat="1" ht="21" x14ac:dyDescent="0.35">
      <c r="A8" s="103" t="s">
        <v>812</v>
      </c>
      <c r="B8" s="105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2" s="26" customFormat="1" ht="21" x14ac:dyDescent="0.35">
      <c r="A9" s="103"/>
      <c r="B9" s="105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ht="15.75" thickBo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30.75" thickBot="1" x14ac:dyDescent="0.3">
      <c r="A11" s="115" t="s">
        <v>4</v>
      </c>
      <c r="B11" s="115" t="s">
        <v>60</v>
      </c>
      <c r="C11" s="115" t="s">
        <v>20</v>
      </c>
      <c r="D11" s="115" t="s">
        <v>21</v>
      </c>
      <c r="E11" s="100" t="s">
        <v>22</v>
      </c>
      <c r="F11" s="321" t="s">
        <v>394</v>
      </c>
      <c r="G11" s="316" t="s">
        <v>395</v>
      </c>
      <c r="H11" s="321" t="s">
        <v>396</v>
      </c>
      <c r="I11" s="316" t="s">
        <v>397</v>
      </c>
      <c r="J11" s="321" t="s">
        <v>398</v>
      </c>
      <c r="K11" s="316" t="s">
        <v>399</v>
      </c>
      <c r="L11" s="321" t="s">
        <v>400</v>
      </c>
      <c r="M11" s="316" t="s">
        <v>401</v>
      </c>
      <c r="N11" s="321" t="s">
        <v>402</v>
      </c>
      <c r="O11" s="316" t="s">
        <v>403</v>
      </c>
      <c r="P11" s="321" t="s">
        <v>404</v>
      </c>
      <c r="Q11" s="316" t="s">
        <v>405</v>
      </c>
      <c r="R11" s="316" t="s">
        <v>406</v>
      </c>
      <c r="S11" s="316" t="s">
        <v>407</v>
      </c>
      <c r="T11" s="316" t="s">
        <v>408</v>
      </c>
      <c r="U11" s="316" t="s">
        <v>799</v>
      </c>
      <c r="V11" s="316" t="s">
        <v>800</v>
      </c>
      <c r="W11" s="316" t="s">
        <v>810</v>
      </c>
      <c r="X11" s="316" t="s">
        <v>801</v>
      </c>
      <c r="Y11" s="316" t="s">
        <v>802</v>
      </c>
      <c r="Z11" s="316" t="s">
        <v>803</v>
      </c>
      <c r="AA11" s="316" t="s">
        <v>804</v>
      </c>
      <c r="AB11" s="316" t="s">
        <v>805</v>
      </c>
      <c r="AC11" s="316" t="s">
        <v>806</v>
      </c>
      <c r="AD11" s="316" t="s">
        <v>807</v>
      </c>
      <c r="AE11" s="316" t="s">
        <v>808</v>
      </c>
      <c r="AF11" s="316" t="s">
        <v>809</v>
      </c>
    </row>
    <row r="12" spans="1:32" ht="15.75" thickBot="1" x14ac:dyDescent="0.3">
      <c r="A12" s="121" t="s">
        <v>644</v>
      </c>
      <c r="B12" s="121" t="s">
        <v>645</v>
      </c>
      <c r="C12" s="331">
        <v>0</v>
      </c>
      <c r="D12" s="265">
        <f>SUM(F12:AF12)</f>
        <v>0</v>
      </c>
      <c r="E12" s="265">
        <f>C12-D12</f>
        <v>0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</row>
    <row r="13" spans="1:32" s="305" customFormat="1" ht="15.75" thickBot="1" x14ac:dyDescent="0.3">
      <c r="A13" s="121" t="s">
        <v>667</v>
      </c>
      <c r="B13" s="121" t="s">
        <v>668</v>
      </c>
      <c r="C13" s="331">
        <v>0</v>
      </c>
      <c r="D13" s="265">
        <f>SUM(F13:AF13)</f>
        <v>0</v>
      </c>
      <c r="E13" s="265">
        <f>C13-D13</f>
        <v>0</v>
      </c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</row>
    <row r="14" spans="1:32" s="305" customFormat="1" ht="15.75" thickBot="1" x14ac:dyDescent="0.3">
      <c r="A14" s="121" t="s">
        <v>669</v>
      </c>
      <c r="B14" s="121" t="s">
        <v>666</v>
      </c>
      <c r="C14" s="331">
        <v>0</v>
      </c>
      <c r="D14" s="265">
        <f>SUM(F14:AF14)</f>
        <v>0</v>
      </c>
      <c r="E14" s="265">
        <f>C14-D14</f>
        <v>0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</row>
    <row r="15" spans="1:32" ht="15.75" thickBot="1" x14ac:dyDescent="0.3">
      <c r="A15" s="121"/>
      <c r="B15" s="121"/>
      <c r="C15" s="271"/>
      <c r="D15" s="265">
        <f>SUM(F15:AF15)</f>
        <v>0</v>
      </c>
      <c r="E15" s="265">
        <f>C15-D15</f>
        <v>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s="99" customFormat="1" ht="15.75" thickBot="1" x14ac:dyDescent="0.3">
      <c r="A16" s="81" t="s">
        <v>290</v>
      </c>
      <c r="B16" s="76"/>
      <c r="C16" s="268">
        <f t="shared" ref="C16:AF16" si="0">SUM(C12:C15)</f>
        <v>0</v>
      </c>
      <c r="D16" s="268">
        <f t="shared" si="0"/>
        <v>0</v>
      </c>
      <c r="E16" s="268">
        <f t="shared" si="0"/>
        <v>0</v>
      </c>
      <c r="F16" s="268">
        <f t="shared" si="0"/>
        <v>0</v>
      </c>
      <c r="G16" s="268">
        <f t="shared" si="0"/>
        <v>0</v>
      </c>
      <c r="H16" s="268">
        <f t="shared" si="0"/>
        <v>0</v>
      </c>
      <c r="I16" s="268">
        <f t="shared" si="0"/>
        <v>0</v>
      </c>
      <c r="J16" s="268">
        <f t="shared" si="0"/>
        <v>0</v>
      </c>
      <c r="K16" s="268">
        <f t="shared" si="0"/>
        <v>0</v>
      </c>
      <c r="L16" s="268">
        <f t="shared" si="0"/>
        <v>0</v>
      </c>
      <c r="M16" s="268">
        <f t="shared" si="0"/>
        <v>0</v>
      </c>
      <c r="N16" s="268">
        <f t="shared" si="0"/>
        <v>0</v>
      </c>
      <c r="O16" s="268">
        <f t="shared" si="0"/>
        <v>0</v>
      </c>
      <c r="P16" s="268">
        <f t="shared" si="0"/>
        <v>0</v>
      </c>
      <c r="Q16" s="268">
        <f t="shared" si="0"/>
        <v>0</v>
      </c>
      <c r="R16" s="268">
        <f t="shared" si="0"/>
        <v>0</v>
      </c>
      <c r="S16" s="268">
        <f t="shared" si="0"/>
        <v>0</v>
      </c>
      <c r="T16" s="268">
        <f t="shared" si="0"/>
        <v>0</v>
      </c>
      <c r="U16" s="268">
        <f t="shared" si="0"/>
        <v>0</v>
      </c>
      <c r="V16" s="268">
        <f t="shared" si="0"/>
        <v>0</v>
      </c>
      <c r="W16" s="268">
        <f t="shared" si="0"/>
        <v>0</v>
      </c>
      <c r="X16" s="268">
        <f t="shared" si="0"/>
        <v>0</v>
      </c>
      <c r="Y16" s="268">
        <f t="shared" si="0"/>
        <v>0</v>
      </c>
      <c r="Z16" s="268">
        <f t="shared" si="0"/>
        <v>0</v>
      </c>
      <c r="AA16" s="268">
        <f t="shared" si="0"/>
        <v>0</v>
      </c>
      <c r="AB16" s="268">
        <f t="shared" si="0"/>
        <v>0</v>
      </c>
      <c r="AC16" s="268">
        <f t="shared" si="0"/>
        <v>0</v>
      </c>
      <c r="AD16" s="268">
        <f t="shared" si="0"/>
        <v>0</v>
      </c>
      <c r="AE16" s="268">
        <f t="shared" si="0"/>
        <v>0</v>
      </c>
      <c r="AF16" s="268">
        <f t="shared" si="0"/>
        <v>0</v>
      </c>
    </row>
    <row r="17" spans="1:32" x14ac:dyDescent="0.25">
      <c r="A17" s="31"/>
      <c r="B17" s="20"/>
      <c r="C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</row>
    <row r="18" spans="1:32" x14ac:dyDescent="0.25">
      <c r="A18" s="31"/>
      <c r="B18" s="20"/>
      <c r="C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</row>
    <row r="19" spans="1:32" x14ac:dyDescent="0.25">
      <c r="A19" s="31"/>
      <c r="B19" s="20"/>
      <c r="C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</row>
    <row r="20" spans="1:32" x14ac:dyDescent="0.25">
      <c r="C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</row>
    <row r="21" spans="1:32" x14ac:dyDescent="0.25">
      <c r="C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</row>
    <row r="22" spans="1:32" x14ac:dyDescent="0.25">
      <c r="C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x14ac:dyDescent="0.25">
      <c r="C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x14ac:dyDescent="0.25">
      <c r="C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x14ac:dyDescent="0.25">
      <c r="C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</row>
    <row r="26" spans="1:32" x14ac:dyDescent="0.25">
      <c r="C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x14ac:dyDescent="0.25">
      <c r="C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x14ac:dyDescent="0.25">
      <c r="C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</row>
    <row r="29" spans="1:32" x14ac:dyDescent="0.25">
      <c r="C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2" x14ac:dyDescent="0.25">
      <c r="C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</row>
    <row r="31" spans="1:32" x14ac:dyDescent="0.25">
      <c r="C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</row>
    <row r="32" spans="1:32" x14ac:dyDescent="0.25">
      <c r="C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</row>
    <row r="33" spans="3:32" x14ac:dyDescent="0.25">
      <c r="C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</row>
    <row r="34" spans="3:32" x14ac:dyDescent="0.25">
      <c r="C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</row>
    <row r="35" spans="3:32" x14ac:dyDescent="0.25">
      <c r="C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3:32" x14ac:dyDescent="0.25">
      <c r="C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</row>
    <row r="37" spans="3:32" x14ac:dyDescent="0.25">
      <c r="C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</row>
    <row r="38" spans="3:32" x14ac:dyDescent="0.25">
      <c r="C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</row>
    <row r="39" spans="3:32" x14ac:dyDescent="0.25"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</row>
    <row r="40" spans="3:32" x14ac:dyDescent="0.25"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</row>
    <row r="41" spans="3:32" x14ac:dyDescent="0.25"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</row>
    <row r="42" spans="3:32" x14ac:dyDescent="0.25"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</row>
    <row r="43" spans="3:32" x14ac:dyDescent="0.25"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</row>
    <row r="44" spans="3:32" x14ac:dyDescent="0.25"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</row>
    <row r="45" spans="3:32" x14ac:dyDescent="0.25"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</row>
    <row r="46" spans="3:32" x14ac:dyDescent="0.25"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</row>
    <row r="47" spans="3:32" x14ac:dyDescent="0.25"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</row>
    <row r="48" spans="3:32" x14ac:dyDescent="0.25"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</row>
    <row r="49" spans="6:32" x14ac:dyDescent="0.25"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</row>
    <row r="50" spans="6:32" x14ac:dyDescent="0.25"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</row>
    <row r="51" spans="6:32" x14ac:dyDescent="0.25"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</row>
    <row r="52" spans="6:32" x14ac:dyDescent="0.25"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</row>
    <row r="53" spans="6:32" x14ac:dyDescent="0.25"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</row>
    <row r="54" spans="6:32" x14ac:dyDescent="0.25"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</row>
    <row r="55" spans="6:32" x14ac:dyDescent="0.25"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</row>
    <row r="56" spans="6:32" x14ac:dyDescent="0.25"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</row>
  </sheetData>
  <sheetProtection algorithmName="SHA-512" hashValue="ypJVRe8i4VcWAfvb0bCgazp8i9cOWRbuDWFP8fjyX0+oaJdlRky0yMTFc8OkYc+++7YIPH9m07kDPbtBC8gBbg==" saltValue="XNo//PpdZbTnl18WS17F6A==" spinCount="100000" sheet="1" objects="1" scenarios="1"/>
  <sortState ref="A12:AF14">
    <sortCondition ref="A12"/>
  </sortState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CC"/>
  </sheetPr>
  <dimension ref="A1:AH57"/>
  <sheetViews>
    <sheetView workbookViewId="0">
      <pane xSplit="7" ySplit="10" topLeftCell="H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9.140625" style="4"/>
    <col min="2" max="2" width="21.28515625" style="236" customWidth="1"/>
    <col min="3" max="3" width="24.85546875" style="4" customWidth="1"/>
    <col min="4" max="4" width="29.28515625" style="4" bestFit="1" customWidth="1"/>
    <col min="5" max="5" width="15.85546875" style="4" customWidth="1"/>
    <col min="6" max="6" width="16.140625" style="4" customWidth="1"/>
    <col min="7" max="7" width="18" style="4" customWidth="1"/>
    <col min="8" max="34" width="15.7109375" style="236" customWidth="1"/>
    <col min="35" max="16384" width="9.140625" style="4"/>
  </cols>
  <sheetData>
    <row r="1" spans="1:34" ht="21" x14ac:dyDescent="0.35">
      <c r="A1" s="73" t="s">
        <v>0</v>
      </c>
      <c r="B1" s="103"/>
      <c r="C1" s="104" t="s">
        <v>196</v>
      </c>
      <c r="D1" s="109"/>
      <c r="E1" s="104"/>
      <c r="F1" s="70"/>
      <c r="G1" s="69"/>
      <c r="H1" s="109"/>
      <c r="I1" s="104" t="str">
        <f>C1</f>
        <v>Tiered Intervention Grant Cohort 5</v>
      </c>
      <c r="J1" s="109"/>
      <c r="K1" s="109"/>
      <c r="L1" s="109"/>
      <c r="M1" s="109"/>
      <c r="N1" s="109"/>
      <c r="O1" s="109"/>
      <c r="P1" s="104" t="str">
        <f>C1</f>
        <v>Tiered Intervention Grant Cohort 5</v>
      </c>
      <c r="Q1" s="109"/>
      <c r="R1" s="109"/>
      <c r="S1" s="109"/>
      <c r="T1" s="109"/>
      <c r="U1" s="109"/>
      <c r="V1" s="109"/>
      <c r="W1" s="104" t="str">
        <f>C1</f>
        <v>Tiered Intervention Grant Cohort 5</v>
      </c>
      <c r="X1" s="109"/>
      <c r="Y1" s="109"/>
      <c r="Z1" s="109"/>
      <c r="AA1" s="109"/>
      <c r="AB1" s="109"/>
      <c r="AC1" s="109"/>
      <c r="AD1" s="104" t="str">
        <f>C1</f>
        <v>Tiered Intervention Grant Cohort 5</v>
      </c>
      <c r="AE1" s="109"/>
      <c r="AF1" s="109"/>
      <c r="AG1" s="109"/>
      <c r="AH1" s="109"/>
    </row>
    <row r="2" spans="1:34" ht="21" x14ac:dyDescent="0.35">
      <c r="A2" s="74" t="s">
        <v>1</v>
      </c>
      <c r="B2" s="106"/>
      <c r="C2" s="320" t="s">
        <v>204</v>
      </c>
      <c r="D2" s="109"/>
      <c r="E2" s="104"/>
      <c r="F2" s="70"/>
      <c r="G2" s="69"/>
      <c r="H2" s="109"/>
      <c r="I2" s="116" t="str">
        <f>"FY"&amp;C4</f>
        <v>FY2017-18</v>
      </c>
      <c r="J2" s="109"/>
      <c r="K2" s="109"/>
      <c r="L2" s="109"/>
      <c r="M2" s="109"/>
      <c r="N2" s="109"/>
      <c r="O2" s="109"/>
      <c r="P2" s="116" t="str">
        <f>"FY"&amp;C4</f>
        <v>FY2017-18</v>
      </c>
      <c r="Q2" s="109"/>
      <c r="R2" s="109"/>
      <c r="S2" s="109"/>
      <c r="T2" s="109"/>
      <c r="U2" s="109"/>
      <c r="V2" s="109"/>
      <c r="W2" s="116" t="str">
        <f>"FY"&amp;C4</f>
        <v>FY2017-18</v>
      </c>
      <c r="X2" s="109"/>
      <c r="Y2" s="109"/>
      <c r="Z2" s="109"/>
      <c r="AA2" s="109"/>
      <c r="AB2" s="109"/>
      <c r="AC2" s="109"/>
      <c r="AD2" s="116" t="str">
        <f>"FY"&amp;C4</f>
        <v>FY2017-18</v>
      </c>
      <c r="AE2" s="109"/>
      <c r="AF2" s="109"/>
      <c r="AG2" s="109"/>
      <c r="AH2" s="109"/>
    </row>
    <row r="3" spans="1:34" ht="21" x14ac:dyDescent="0.35">
      <c r="A3" s="74" t="s">
        <v>2</v>
      </c>
      <c r="B3" s="106"/>
      <c r="C3" s="72">
        <v>7377</v>
      </c>
      <c r="D3" s="109"/>
      <c r="E3" s="104"/>
      <c r="F3" s="70"/>
      <c r="G3" s="6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34" ht="21" x14ac:dyDescent="0.35">
      <c r="A4" s="74" t="s">
        <v>3</v>
      </c>
      <c r="B4" s="106"/>
      <c r="C4" s="107" t="s">
        <v>797</v>
      </c>
      <c r="D4" s="109"/>
      <c r="E4" s="104"/>
      <c r="F4" s="74"/>
      <c r="G4" s="6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34" ht="21" x14ac:dyDescent="0.35">
      <c r="A5" s="74" t="s">
        <v>55</v>
      </c>
      <c r="B5" s="106"/>
      <c r="C5" s="72" t="s">
        <v>185</v>
      </c>
      <c r="D5" s="109"/>
      <c r="E5" s="104"/>
      <c r="F5" s="70"/>
      <c r="G5" s="6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4" ht="21" x14ac:dyDescent="0.35">
      <c r="A6" s="74" t="s">
        <v>41</v>
      </c>
      <c r="B6" s="106"/>
      <c r="C6" s="106" t="s">
        <v>771</v>
      </c>
      <c r="D6" s="109"/>
      <c r="E6" s="104"/>
      <c r="F6" s="68"/>
      <c r="G6" s="6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21" x14ac:dyDescent="0.35">
      <c r="A7" s="74" t="s">
        <v>43</v>
      </c>
      <c r="B7" s="106"/>
      <c r="C7" s="106" t="s">
        <v>275</v>
      </c>
      <c r="D7" s="109"/>
      <c r="E7" s="104"/>
      <c r="F7" s="68"/>
      <c r="G7" s="6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</row>
    <row r="8" spans="1:34" s="26" customFormat="1" ht="21" x14ac:dyDescent="0.35">
      <c r="A8" s="103" t="s">
        <v>812</v>
      </c>
      <c r="B8" s="103"/>
      <c r="C8" s="66"/>
      <c r="D8" s="105"/>
      <c r="E8" s="65"/>
      <c r="F8" s="66"/>
      <c r="G8" s="66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ht="21.75" thickBot="1" x14ac:dyDescent="0.4">
      <c r="A9" s="69"/>
      <c r="B9" s="109"/>
      <c r="C9" s="69"/>
      <c r="D9" s="109"/>
      <c r="E9" s="69"/>
      <c r="F9" s="69"/>
      <c r="G9" s="6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34" ht="30.75" thickBot="1" x14ac:dyDescent="0.3">
      <c r="A10" s="48" t="s">
        <v>282</v>
      </c>
      <c r="B10" s="115" t="s">
        <v>281</v>
      </c>
      <c r="C10" s="71" t="s">
        <v>187</v>
      </c>
      <c r="D10" s="117" t="s">
        <v>186</v>
      </c>
      <c r="E10" s="48" t="s">
        <v>20</v>
      </c>
      <c r="F10" s="48" t="s">
        <v>21</v>
      </c>
      <c r="G10" s="78" t="s">
        <v>22</v>
      </c>
      <c r="H10" s="321" t="s">
        <v>394</v>
      </c>
      <c r="I10" s="316" t="s">
        <v>395</v>
      </c>
      <c r="J10" s="321" t="s">
        <v>396</v>
      </c>
      <c r="K10" s="316" t="s">
        <v>397</v>
      </c>
      <c r="L10" s="321" t="s">
        <v>398</v>
      </c>
      <c r="M10" s="316" t="s">
        <v>399</v>
      </c>
      <c r="N10" s="321" t="s">
        <v>400</v>
      </c>
      <c r="O10" s="316" t="s">
        <v>401</v>
      </c>
      <c r="P10" s="321" t="s">
        <v>402</v>
      </c>
      <c r="Q10" s="316" t="s">
        <v>403</v>
      </c>
      <c r="R10" s="321" t="s">
        <v>404</v>
      </c>
      <c r="S10" s="316" t="s">
        <v>405</v>
      </c>
      <c r="T10" s="316" t="s">
        <v>406</v>
      </c>
      <c r="U10" s="316" t="s">
        <v>407</v>
      </c>
      <c r="V10" s="316" t="s">
        <v>408</v>
      </c>
      <c r="W10" s="316" t="s">
        <v>799</v>
      </c>
      <c r="X10" s="316" t="s">
        <v>800</v>
      </c>
      <c r="Y10" s="316" t="s">
        <v>810</v>
      </c>
      <c r="Z10" s="316" t="s">
        <v>801</v>
      </c>
      <c r="AA10" s="316" t="s">
        <v>802</v>
      </c>
      <c r="AB10" s="316" t="s">
        <v>803</v>
      </c>
      <c r="AC10" s="316" t="s">
        <v>804</v>
      </c>
      <c r="AD10" s="316" t="s">
        <v>805</v>
      </c>
      <c r="AE10" s="316" t="s">
        <v>806</v>
      </c>
      <c r="AF10" s="316" t="s">
        <v>807</v>
      </c>
      <c r="AG10" s="316" t="s">
        <v>808</v>
      </c>
      <c r="AH10" s="316" t="s">
        <v>809</v>
      </c>
    </row>
    <row r="11" spans="1:34" ht="15.75" thickBot="1" x14ac:dyDescent="0.3">
      <c r="A11" s="83" t="s">
        <v>646</v>
      </c>
      <c r="B11" s="248" t="s">
        <v>301</v>
      </c>
      <c r="C11" s="83" t="s">
        <v>59</v>
      </c>
      <c r="D11" s="83" t="s">
        <v>652</v>
      </c>
      <c r="E11" s="331">
        <v>0</v>
      </c>
      <c r="F11" s="331">
        <f>SUM(H11:AH11)</f>
        <v>0</v>
      </c>
      <c r="G11" s="331">
        <f>E11-F11</f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15.75" thickBot="1" x14ac:dyDescent="0.3">
      <c r="A12" s="83" t="s">
        <v>647</v>
      </c>
      <c r="B12" s="248" t="s">
        <v>301</v>
      </c>
      <c r="C12" s="83" t="s">
        <v>59</v>
      </c>
      <c r="D12" s="83" t="s">
        <v>653</v>
      </c>
      <c r="E12" s="271">
        <v>0</v>
      </c>
      <c r="F12" s="331">
        <f>SUM(H12:AH12)</f>
        <v>0</v>
      </c>
      <c r="G12" s="271">
        <f>E12-F12</f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15.75" thickBot="1" x14ac:dyDescent="0.3">
      <c r="A13" s="83" t="s">
        <v>648</v>
      </c>
      <c r="B13" s="248" t="s">
        <v>7</v>
      </c>
      <c r="C13" s="83" t="s">
        <v>651</v>
      </c>
      <c r="D13" s="83" t="s">
        <v>654</v>
      </c>
      <c r="E13" s="271">
        <v>0</v>
      </c>
      <c r="F13" s="331">
        <f>SUM(H13:AH13)</f>
        <v>0</v>
      </c>
      <c r="G13" s="271">
        <f>E13-F13</f>
        <v>0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15.75" thickBot="1" x14ac:dyDescent="0.3">
      <c r="A14" s="83" t="s">
        <v>649</v>
      </c>
      <c r="B14" s="248" t="s">
        <v>301</v>
      </c>
      <c r="C14" s="83" t="s">
        <v>59</v>
      </c>
      <c r="D14" s="83" t="s">
        <v>655</v>
      </c>
      <c r="E14" s="271">
        <v>0</v>
      </c>
      <c r="F14" s="331">
        <f>SUM(H14:AH14)</f>
        <v>0</v>
      </c>
      <c r="G14" s="271">
        <f>E14-F14</f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15.75" thickBot="1" x14ac:dyDescent="0.3">
      <c r="A15" s="83" t="s">
        <v>650</v>
      </c>
      <c r="B15" s="248" t="s">
        <v>301</v>
      </c>
      <c r="C15" s="83" t="s">
        <v>59</v>
      </c>
      <c r="D15" s="83" t="s">
        <v>656</v>
      </c>
      <c r="E15" s="271">
        <v>0</v>
      </c>
      <c r="F15" s="331">
        <f>SUM(H15:AH15)</f>
        <v>0</v>
      </c>
      <c r="G15" s="271">
        <f>E15-F15</f>
        <v>0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15.75" thickBot="1" x14ac:dyDescent="0.3">
      <c r="A16" s="44"/>
      <c r="B16" s="133"/>
      <c r="C16" s="44"/>
      <c r="D16" s="133"/>
      <c r="E16" s="271"/>
      <c r="F16" s="271"/>
      <c r="G16" s="271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s="59" customFormat="1" ht="15.75" thickBot="1" x14ac:dyDescent="0.3">
      <c r="A17" s="75" t="s">
        <v>290</v>
      </c>
      <c r="B17" s="118"/>
      <c r="C17" s="75"/>
      <c r="D17" s="118"/>
      <c r="E17" s="272">
        <f t="shared" ref="E17:S17" si="0">SUM(E11:E16)</f>
        <v>0</v>
      </c>
      <c r="F17" s="272">
        <f t="shared" si="0"/>
        <v>0</v>
      </c>
      <c r="G17" s="272">
        <f t="shared" si="0"/>
        <v>0</v>
      </c>
      <c r="H17" s="268">
        <f t="shared" si="0"/>
        <v>0</v>
      </c>
      <c r="I17" s="268">
        <f t="shared" si="0"/>
        <v>0</v>
      </c>
      <c r="J17" s="268">
        <f t="shared" si="0"/>
        <v>0</v>
      </c>
      <c r="K17" s="268">
        <f t="shared" si="0"/>
        <v>0</v>
      </c>
      <c r="L17" s="268">
        <f t="shared" si="0"/>
        <v>0</v>
      </c>
      <c r="M17" s="268">
        <f t="shared" si="0"/>
        <v>0</v>
      </c>
      <c r="N17" s="268">
        <f t="shared" si="0"/>
        <v>0</v>
      </c>
      <c r="O17" s="268">
        <f t="shared" si="0"/>
        <v>0</v>
      </c>
      <c r="P17" s="268">
        <f t="shared" si="0"/>
        <v>0</v>
      </c>
      <c r="Q17" s="268">
        <f t="shared" si="0"/>
        <v>0</v>
      </c>
      <c r="R17" s="268">
        <f t="shared" si="0"/>
        <v>0</v>
      </c>
      <c r="S17" s="268">
        <f t="shared" si="0"/>
        <v>0</v>
      </c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</row>
    <row r="18" spans="1:34" x14ac:dyDescent="0.25">
      <c r="E18" s="24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 x14ac:dyDescent="0.25"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 x14ac:dyDescent="0.25"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 x14ac:dyDescent="0.25"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1:34" x14ac:dyDescent="0.25"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 x14ac:dyDescent="0.25"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 x14ac:dyDescent="0.25"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1:34" x14ac:dyDescent="0.25"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4" x14ac:dyDescent="0.25"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1:34" x14ac:dyDescent="0.25"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1:34" x14ac:dyDescent="0.25"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1:34" x14ac:dyDescent="0.25"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1:34" x14ac:dyDescent="0.25"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1:34" x14ac:dyDescent="0.25"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1:34" x14ac:dyDescent="0.25"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8:34" x14ac:dyDescent="0.25"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8:34" x14ac:dyDescent="0.25"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8:34" x14ac:dyDescent="0.25"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8:34" x14ac:dyDescent="0.25"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8:34" x14ac:dyDescent="0.25"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8:34" x14ac:dyDescent="0.25"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8:34" x14ac:dyDescent="0.25"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8:34" x14ac:dyDescent="0.25"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8:34" x14ac:dyDescent="0.25"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</row>
    <row r="42" spans="8:34" x14ac:dyDescent="0.25"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8:34" x14ac:dyDescent="0.25"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</row>
    <row r="44" spans="8:34" x14ac:dyDescent="0.25"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8:34" x14ac:dyDescent="0.25"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8:34" x14ac:dyDescent="0.25"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pans="8:34" x14ac:dyDescent="0.25"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</row>
    <row r="48" spans="8:34" x14ac:dyDescent="0.25"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</row>
    <row r="49" spans="8:34" x14ac:dyDescent="0.25"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8:34" x14ac:dyDescent="0.25"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8:34" x14ac:dyDescent="0.25"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</row>
    <row r="52" spans="8:34" x14ac:dyDescent="0.25"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</row>
    <row r="53" spans="8:34" x14ac:dyDescent="0.25"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</row>
    <row r="54" spans="8:34" x14ac:dyDescent="0.25"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</row>
    <row r="55" spans="8:34" x14ac:dyDescent="0.25"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</row>
    <row r="56" spans="8:34" x14ac:dyDescent="0.25"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</row>
    <row r="57" spans="8:34" x14ac:dyDescent="0.25"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</row>
  </sheetData>
  <sheetProtection algorithmName="SHA-512" hashValue="YeKmrYYe4ms21dcRJgh9sUe3tWh+Y6kJ0WaZNaJCCgBcscKSZYZt40UlO5kbIanEnYm1FqvZg1b2xQhM01DneQ==" saltValue="8iqBCTQWm3wq+cHL474hSQ==" spinCount="100000" sheet="1" objects="1" scenarios="1"/>
  <sortState ref="A11:S15">
    <sortCondition ref="A11"/>
  </sortState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0000"/>
  </sheetPr>
  <dimension ref="A1:T17"/>
  <sheetViews>
    <sheetView workbookViewId="0">
      <pane xSplit="5" ySplit="11" topLeftCell="F12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RowHeight="15" x14ac:dyDescent="0.25"/>
  <cols>
    <col min="1" max="1" width="9.5703125" customWidth="1"/>
    <col min="2" max="2" width="27.5703125" customWidth="1"/>
    <col min="3" max="3" width="13.7109375" customWidth="1"/>
    <col min="4" max="4" width="11.85546875" customWidth="1"/>
    <col min="5" max="5" width="13.42578125" customWidth="1"/>
    <col min="6" max="6" width="11.7109375" customWidth="1"/>
    <col min="7" max="7" width="11.42578125" customWidth="1"/>
    <col min="8" max="8" width="11" customWidth="1"/>
    <col min="9" max="9" width="11.5703125" customWidth="1"/>
    <col min="10" max="10" width="10.7109375" customWidth="1"/>
    <col min="11" max="11" width="12.140625" customWidth="1"/>
    <col min="12" max="12" width="11.28515625" customWidth="1"/>
    <col min="13" max="13" width="10.5703125" customWidth="1"/>
    <col min="14" max="15" width="11" customWidth="1"/>
    <col min="16" max="16" width="11.7109375" customWidth="1"/>
    <col min="17" max="17" width="11" customWidth="1"/>
    <col min="18" max="18" width="11.140625" customWidth="1"/>
    <col min="19" max="19" width="11.42578125" customWidth="1"/>
    <col min="20" max="20" width="11.140625" customWidth="1"/>
  </cols>
  <sheetData>
    <row r="1" spans="1:20" ht="21" x14ac:dyDescent="0.35">
      <c r="A1" s="103" t="s">
        <v>0</v>
      </c>
      <c r="B1" s="109"/>
      <c r="C1" s="104" t="s">
        <v>158</v>
      </c>
      <c r="D1" s="103"/>
      <c r="E1" s="105"/>
      <c r="F1" s="111"/>
      <c r="G1" s="111"/>
      <c r="H1" s="104" t="str">
        <f>C1</f>
        <v>Race to the Top STEM</v>
      </c>
      <c r="I1" s="104"/>
      <c r="J1" s="104"/>
      <c r="K1" s="103"/>
      <c r="L1" s="103"/>
      <c r="M1" s="105"/>
      <c r="N1" s="105"/>
      <c r="O1" s="111"/>
      <c r="P1" s="111"/>
      <c r="Q1" s="104" t="str">
        <f>C1</f>
        <v>Race to the Top STEM</v>
      </c>
      <c r="R1" s="104"/>
      <c r="S1" s="103"/>
      <c r="T1" s="103"/>
    </row>
    <row r="2" spans="1:20" ht="15.75" x14ac:dyDescent="0.25">
      <c r="A2" s="106" t="s">
        <v>1</v>
      </c>
      <c r="B2" s="109"/>
      <c r="C2" s="107">
        <v>84.412999999999997</v>
      </c>
      <c r="D2" s="106"/>
      <c r="E2" s="67"/>
      <c r="F2" s="111"/>
      <c r="G2" s="111"/>
      <c r="H2" s="106" t="str">
        <f>"FY"&amp;C4</f>
        <v>FY2015-16</v>
      </c>
      <c r="I2" s="106"/>
      <c r="J2" s="106"/>
      <c r="K2" s="107"/>
      <c r="L2" s="107"/>
      <c r="M2" s="67"/>
      <c r="N2" s="67"/>
      <c r="O2" s="67"/>
      <c r="P2" s="67"/>
      <c r="Q2" s="106" t="str">
        <f>"FY"&amp;C4</f>
        <v>FY2015-16</v>
      </c>
      <c r="R2" s="106"/>
      <c r="S2" s="107"/>
      <c r="T2" s="107"/>
    </row>
    <row r="3" spans="1:20" ht="15.75" x14ac:dyDescent="0.25">
      <c r="A3" s="106" t="s">
        <v>2</v>
      </c>
      <c r="B3" s="109"/>
      <c r="C3" s="107"/>
      <c r="D3" s="106"/>
      <c r="E3" s="6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15.75" x14ac:dyDescent="0.25">
      <c r="A4" s="106" t="s">
        <v>3</v>
      </c>
      <c r="B4" s="109"/>
      <c r="C4" s="107" t="s">
        <v>226</v>
      </c>
      <c r="D4" s="67"/>
      <c r="E4" s="67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15.75" x14ac:dyDescent="0.25">
      <c r="A5" s="106" t="s">
        <v>55</v>
      </c>
      <c r="B5" s="106"/>
      <c r="C5" s="107" t="s">
        <v>56</v>
      </c>
      <c r="D5" s="106"/>
      <c r="E5" s="39"/>
      <c r="F5" s="39"/>
      <c r="G5" s="39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5.75" x14ac:dyDescent="0.25">
      <c r="A6" s="106" t="s">
        <v>41</v>
      </c>
      <c r="B6" s="106"/>
      <c r="C6" s="106" t="s">
        <v>182</v>
      </c>
      <c r="D6" s="106"/>
      <c r="E6" s="39"/>
      <c r="F6" s="39"/>
      <c r="G6" s="39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15.75" x14ac:dyDescent="0.25">
      <c r="A7" s="106" t="s">
        <v>43</v>
      </c>
      <c r="B7" s="106"/>
      <c r="C7" s="106" t="s">
        <v>46</v>
      </c>
      <c r="D7" s="106"/>
      <c r="E7" s="39"/>
      <c r="F7" s="39"/>
      <c r="G7" s="39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ht="15.75" x14ac:dyDescent="0.25">
      <c r="A8" s="106" t="s">
        <v>77</v>
      </c>
      <c r="B8" s="106"/>
      <c r="C8" s="106" t="s">
        <v>159</v>
      </c>
      <c r="D8" s="106"/>
      <c r="E8" s="39"/>
      <c r="F8" s="39"/>
      <c r="G8" s="39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21" x14ac:dyDescent="0.35">
      <c r="A9" s="103" t="s">
        <v>227</v>
      </c>
      <c r="B9" s="106"/>
      <c r="C9" s="109"/>
      <c r="D9" s="106"/>
      <c r="E9" s="39"/>
      <c r="F9" s="39"/>
      <c r="G9" s="39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0" ht="16.5" thickBot="1" x14ac:dyDescent="0.3">
      <c r="A10" s="32"/>
      <c r="B10" s="106"/>
      <c r="C10" s="67"/>
      <c r="D10" s="67"/>
      <c r="E10" s="108"/>
      <c r="F10" s="108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ht="30.75" thickBot="1" x14ac:dyDescent="0.3">
      <c r="A11" s="52" t="s">
        <v>4</v>
      </c>
      <c r="B11" s="50" t="s">
        <v>5</v>
      </c>
      <c r="C11" s="51" t="s">
        <v>20</v>
      </c>
      <c r="D11" s="50" t="s">
        <v>21</v>
      </c>
      <c r="E11" s="119" t="s">
        <v>22</v>
      </c>
      <c r="F11" s="193" t="s">
        <v>165</v>
      </c>
      <c r="G11" s="193" t="s">
        <v>166</v>
      </c>
      <c r="H11" s="193" t="s">
        <v>167</v>
      </c>
      <c r="I11" s="193" t="s">
        <v>276</v>
      </c>
      <c r="J11" s="193" t="s">
        <v>245</v>
      </c>
      <c r="K11" s="193" t="s">
        <v>246</v>
      </c>
      <c r="L11" s="193" t="s">
        <v>232</v>
      </c>
      <c r="M11" s="193" t="s">
        <v>233</v>
      </c>
      <c r="N11" s="193" t="s">
        <v>234</v>
      </c>
      <c r="O11" s="193" t="s">
        <v>235</v>
      </c>
      <c r="P11" s="193" t="s">
        <v>236</v>
      </c>
      <c r="Q11" s="193" t="s">
        <v>228</v>
      </c>
      <c r="R11" s="193" t="s">
        <v>229</v>
      </c>
      <c r="S11" s="193" t="s">
        <v>230</v>
      </c>
      <c r="T11" s="193" t="s">
        <v>231</v>
      </c>
    </row>
    <row r="12" spans="1:20" ht="15.75" thickBot="1" x14ac:dyDescent="0.3">
      <c r="A12" s="139" t="s">
        <v>9</v>
      </c>
      <c r="B12" s="140" t="s">
        <v>79</v>
      </c>
      <c r="C12" s="160"/>
      <c r="D12" s="150">
        <f>SUM(F12:V12)</f>
        <v>0</v>
      </c>
      <c r="E12" s="154">
        <f>C12-D12</f>
        <v>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1:20" ht="15.75" thickBot="1" x14ac:dyDescent="0.3">
      <c r="A13" s="139" t="s">
        <v>97</v>
      </c>
      <c r="B13" s="140" t="s">
        <v>160</v>
      </c>
      <c r="C13" s="160"/>
      <c r="D13" s="150">
        <f>SUM(F13:V13)</f>
        <v>0</v>
      </c>
      <c r="E13" s="154">
        <f>C13-D13</f>
        <v>0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1:20" ht="15.75" thickBot="1" x14ac:dyDescent="0.3">
      <c r="A14" s="139" t="s">
        <v>104</v>
      </c>
      <c r="B14" s="140" t="s">
        <v>133</v>
      </c>
      <c r="C14" s="160"/>
      <c r="D14" s="150">
        <f>SUM(F14:V14)</f>
        <v>0</v>
      </c>
      <c r="E14" s="154">
        <f>C14-D14</f>
        <v>0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0" ht="15.75" thickBot="1" x14ac:dyDescent="0.3">
      <c r="A15" s="139" t="s">
        <v>102</v>
      </c>
      <c r="B15" s="140" t="s">
        <v>103</v>
      </c>
      <c r="C15" s="160"/>
      <c r="D15" s="150">
        <f>SUM(F15:V15)</f>
        <v>0</v>
      </c>
      <c r="E15" s="154">
        <f>C15-D15</f>
        <v>0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ht="15.75" thickBot="1" x14ac:dyDescent="0.3">
      <c r="A16" s="139"/>
      <c r="B16" s="140"/>
      <c r="C16" s="160"/>
      <c r="D16" s="150">
        <f>SUM(F16:V16)</f>
        <v>0</v>
      </c>
      <c r="E16" s="154">
        <f>C16-D16</f>
        <v>0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1:20" x14ac:dyDescent="0.25">
      <c r="A17" s="162"/>
      <c r="B17" s="163"/>
      <c r="C17" s="164">
        <f t="shared" ref="C17:T17" si="0">SUM(C12:C16)</f>
        <v>0</v>
      </c>
      <c r="D17" s="164">
        <f t="shared" si="0"/>
        <v>0</v>
      </c>
      <c r="E17" s="164">
        <f t="shared" si="0"/>
        <v>0</v>
      </c>
      <c r="F17" s="182">
        <f t="shared" si="0"/>
        <v>0</v>
      </c>
      <c r="G17" s="182">
        <f t="shared" si="0"/>
        <v>0</v>
      </c>
      <c r="H17" s="182">
        <f t="shared" si="0"/>
        <v>0</v>
      </c>
      <c r="I17" s="182">
        <f t="shared" si="0"/>
        <v>0</v>
      </c>
      <c r="J17" s="182">
        <f t="shared" si="0"/>
        <v>0</v>
      </c>
      <c r="K17" s="182">
        <f t="shared" si="0"/>
        <v>0</v>
      </c>
      <c r="L17" s="182">
        <f t="shared" si="0"/>
        <v>0</v>
      </c>
      <c r="M17" s="182">
        <f t="shared" si="0"/>
        <v>0</v>
      </c>
      <c r="N17" s="182">
        <f t="shared" si="0"/>
        <v>0</v>
      </c>
      <c r="O17" s="182">
        <f t="shared" si="0"/>
        <v>0</v>
      </c>
      <c r="P17" s="182">
        <f t="shared" si="0"/>
        <v>0</v>
      </c>
      <c r="Q17" s="182">
        <f t="shared" si="0"/>
        <v>0</v>
      </c>
      <c r="R17" s="182">
        <f t="shared" si="0"/>
        <v>0</v>
      </c>
      <c r="S17" s="182">
        <f t="shared" si="0"/>
        <v>0</v>
      </c>
      <c r="T17" s="182">
        <f t="shared" si="0"/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0000"/>
  </sheetPr>
  <dimension ref="A1:T16"/>
  <sheetViews>
    <sheetView workbookViewId="0">
      <pane xSplit="5" ySplit="11" topLeftCell="F12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5703125" style="216" customWidth="1"/>
    <col min="2" max="2" width="27.5703125" style="216" customWidth="1"/>
    <col min="3" max="3" width="13.7109375" style="216" customWidth="1"/>
    <col min="4" max="4" width="11.85546875" style="216" customWidth="1"/>
    <col min="5" max="5" width="13.42578125" style="216" customWidth="1"/>
    <col min="6" max="6" width="11.7109375" style="216" customWidth="1"/>
    <col min="7" max="7" width="11.42578125" style="216" customWidth="1"/>
    <col min="8" max="8" width="11" style="216" customWidth="1"/>
    <col min="9" max="9" width="11.5703125" style="216" customWidth="1"/>
    <col min="10" max="10" width="10.7109375" style="216" customWidth="1"/>
    <col min="11" max="11" width="12.140625" style="216" customWidth="1"/>
    <col min="12" max="12" width="11.28515625" style="216" customWidth="1"/>
    <col min="13" max="13" width="10.5703125" style="216" customWidth="1"/>
    <col min="14" max="15" width="11" style="216" customWidth="1"/>
    <col min="16" max="16" width="11.7109375" style="216" customWidth="1"/>
    <col min="17" max="17" width="11" style="216" customWidth="1"/>
    <col min="18" max="18" width="11.140625" style="216" customWidth="1"/>
    <col min="19" max="19" width="11.42578125" style="216" customWidth="1"/>
    <col min="20" max="20" width="11.140625" style="216" customWidth="1"/>
    <col min="21" max="16384" width="9.140625" style="216"/>
  </cols>
  <sheetData>
    <row r="1" spans="1:20" ht="21" x14ac:dyDescent="0.35">
      <c r="A1" s="103" t="s">
        <v>0</v>
      </c>
      <c r="B1" s="109"/>
      <c r="C1" s="104" t="s">
        <v>197</v>
      </c>
      <c r="D1" s="103"/>
      <c r="E1" s="105"/>
      <c r="F1" s="111"/>
      <c r="G1" s="111"/>
      <c r="H1" s="104" t="str">
        <f>C1</f>
        <v>Race to the Top - Training Grant</v>
      </c>
      <c r="I1" s="104"/>
      <c r="J1" s="104"/>
      <c r="K1" s="103"/>
      <c r="L1" s="103"/>
      <c r="M1" s="105"/>
      <c r="N1" s="105"/>
      <c r="O1" s="111"/>
      <c r="P1" s="111"/>
      <c r="Q1" s="104" t="str">
        <f>C1</f>
        <v>Race to the Top - Training Grant</v>
      </c>
      <c r="R1" s="104"/>
      <c r="S1" s="103"/>
      <c r="T1" s="103"/>
    </row>
    <row r="2" spans="1:20" ht="15.75" x14ac:dyDescent="0.25">
      <c r="A2" s="106" t="s">
        <v>1</v>
      </c>
      <c r="B2" s="109"/>
      <c r="C2" s="107">
        <v>84.412999999999997</v>
      </c>
      <c r="D2" s="106"/>
      <c r="E2" s="67"/>
      <c r="F2" s="111"/>
      <c r="G2" s="111"/>
      <c r="H2" s="106" t="str">
        <f>"FY"&amp;C4</f>
        <v>FY2015-16</v>
      </c>
      <c r="I2" s="106"/>
      <c r="J2" s="106"/>
      <c r="K2" s="107"/>
      <c r="L2" s="107"/>
      <c r="M2" s="67"/>
      <c r="N2" s="67"/>
      <c r="O2" s="67"/>
      <c r="P2" s="67"/>
      <c r="Q2" s="106" t="str">
        <f>"FY"&amp;C4</f>
        <v>FY2015-16</v>
      </c>
      <c r="R2" s="106"/>
      <c r="S2" s="107"/>
      <c r="T2" s="107"/>
    </row>
    <row r="3" spans="1:20" ht="15.75" x14ac:dyDescent="0.25">
      <c r="A3" s="106" t="s">
        <v>2</v>
      </c>
      <c r="B3" s="109"/>
      <c r="C3" s="107"/>
      <c r="D3" s="106"/>
      <c r="E3" s="6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15.75" x14ac:dyDescent="0.25">
      <c r="A4" s="106" t="s">
        <v>3</v>
      </c>
      <c r="B4" s="109"/>
      <c r="C4" s="107" t="s">
        <v>226</v>
      </c>
      <c r="D4" s="67"/>
      <c r="E4" s="67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15.75" x14ac:dyDescent="0.25">
      <c r="A5" s="106" t="s">
        <v>55</v>
      </c>
      <c r="B5" s="106"/>
      <c r="C5" s="107" t="s">
        <v>56</v>
      </c>
      <c r="D5" s="106"/>
      <c r="E5" s="39"/>
      <c r="F5" s="39"/>
      <c r="G5" s="39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5.75" x14ac:dyDescent="0.25">
      <c r="A6" s="106" t="s">
        <v>41</v>
      </c>
      <c r="B6" s="106"/>
      <c r="C6" s="106" t="s">
        <v>182</v>
      </c>
      <c r="D6" s="106"/>
      <c r="E6" s="39"/>
      <c r="F6" s="39"/>
      <c r="G6" s="39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15.75" x14ac:dyDescent="0.25">
      <c r="A7" s="106" t="s">
        <v>43</v>
      </c>
      <c r="B7" s="106"/>
      <c r="C7" s="106" t="s">
        <v>46</v>
      </c>
      <c r="D7" s="106"/>
      <c r="E7" s="39"/>
      <c r="F7" s="39"/>
      <c r="G7" s="39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ht="15.75" x14ac:dyDescent="0.25">
      <c r="A8" s="106" t="s">
        <v>77</v>
      </c>
      <c r="B8" s="106"/>
      <c r="C8" s="106" t="s">
        <v>198</v>
      </c>
      <c r="D8" s="106"/>
      <c r="E8" s="39"/>
      <c r="F8" s="39"/>
      <c r="G8" s="39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21" x14ac:dyDescent="0.35">
      <c r="A9" s="103" t="s">
        <v>227</v>
      </c>
      <c r="B9" s="106"/>
      <c r="C9" s="109"/>
      <c r="D9" s="106"/>
      <c r="E9" s="39"/>
      <c r="F9" s="39"/>
      <c r="G9" s="39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0" ht="16.5" thickBot="1" x14ac:dyDescent="0.3">
      <c r="A10" s="32"/>
      <c r="B10" s="106"/>
      <c r="C10" s="67"/>
      <c r="D10" s="67"/>
      <c r="E10" s="108"/>
      <c r="F10" s="108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ht="30.75" thickBot="1" x14ac:dyDescent="0.3">
      <c r="A11" s="52" t="s">
        <v>4</v>
      </c>
      <c r="B11" s="50" t="s">
        <v>5</v>
      </c>
      <c r="C11" s="51" t="s">
        <v>20</v>
      </c>
      <c r="D11" s="50" t="s">
        <v>21</v>
      </c>
      <c r="E11" s="119" t="s">
        <v>22</v>
      </c>
      <c r="F11" s="193" t="s">
        <v>165</v>
      </c>
      <c r="G11" s="193" t="s">
        <v>166</v>
      </c>
      <c r="H11" s="193" t="s">
        <v>167</v>
      </c>
      <c r="I11" s="193" t="s">
        <v>276</v>
      </c>
      <c r="J11" s="193" t="s">
        <v>245</v>
      </c>
      <c r="K11" s="193" t="s">
        <v>246</v>
      </c>
      <c r="L11" s="193" t="s">
        <v>232</v>
      </c>
      <c r="M11" s="193" t="s">
        <v>233</v>
      </c>
      <c r="N11" s="193" t="s">
        <v>234</v>
      </c>
      <c r="O11" s="193" t="s">
        <v>235</v>
      </c>
      <c r="P11" s="193" t="s">
        <v>236</v>
      </c>
      <c r="Q11" s="193" t="s">
        <v>228</v>
      </c>
      <c r="R11" s="193" t="s">
        <v>229</v>
      </c>
      <c r="S11" s="193" t="s">
        <v>230</v>
      </c>
      <c r="T11" s="193" t="s">
        <v>231</v>
      </c>
    </row>
    <row r="12" spans="1:20" ht="15.75" thickBot="1" x14ac:dyDescent="0.3">
      <c r="A12" s="139" t="s">
        <v>7</v>
      </c>
      <c r="B12" s="140" t="s">
        <v>199</v>
      </c>
      <c r="C12" s="160"/>
      <c r="D12" s="150">
        <f>SUM(F12:V12)</f>
        <v>0</v>
      </c>
      <c r="E12" s="154">
        <f>C12-D12</f>
        <v>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1:20" ht="15.75" thickBot="1" x14ac:dyDescent="0.3">
      <c r="A13" s="139">
        <v>1520</v>
      </c>
      <c r="B13" s="140" t="s">
        <v>200</v>
      </c>
      <c r="C13" s="160"/>
      <c r="D13" s="150">
        <f>SUM(F13:V13)</f>
        <v>0</v>
      </c>
      <c r="E13" s="154">
        <f>C13-D13</f>
        <v>0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1:20" ht="15.75" thickBot="1" x14ac:dyDescent="0.3">
      <c r="A14" s="139">
        <v>2690</v>
      </c>
      <c r="B14" s="140" t="s">
        <v>54</v>
      </c>
      <c r="C14" s="160"/>
      <c r="D14" s="150">
        <f>SUM(F14:V14)</f>
        <v>0</v>
      </c>
      <c r="E14" s="154">
        <f>C14-D14</f>
        <v>0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0" ht="15.75" thickBot="1" x14ac:dyDescent="0.3">
      <c r="A15" s="139"/>
      <c r="B15" s="140"/>
      <c r="C15" s="160"/>
      <c r="D15" s="150">
        <f>SUM(F15:V15)</f>
        <v>0</v>
      </c>
      <c r="E15" s="154">
        <f>C15-D15</f>
        <v>0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x14ac:dyDescent="0.25">
      <c r="A16" s="162"/>
      <c r="B16" s="163"/>
      <c r="C16" s="164">
        <f t="shared" ref="C16:T16" si="0">SUM(C12:C15)</f>
        <v>0</v>
      </c>
      <c r="D16" s="164">
        <f t="shared" si="0"/>
        <v>0</v>
      </c>
      <c r="E16" s="164">
        <f t="shared" si="0"/>
        <v>0</v>
      </c>
      <c r="F16" s="182">
        <f t="shared" si="0"/>
        <v>0</v>
      </c>
      <c r="G16" s="182">
        <f t="shared" si="0"/>
        <v>0</v>
      </c>
      <c r="H16" s="182">
        <f t="shared" si="0"/>
        <v>0</v>
      </c>
      <c r="I16" s="182">
        <f t="shared" si="0"/>
        <v>0</v>
      </c>
      <c r="J16" s="182">
        <f t="shared" si="0"/>
        <v>0</v>
      </c>
      <c r="K16" s="182">
        <f t="shared" si="0"/>
        <v>0</v>
      </c>
      <c r="L16" s="182">
        <f t="shared" si="0"/>
        <v>0</v>
      </c>
      <c r="M16" s="182">
        <f t="shared" si="0"/>
        <v>0</v>
      </c>
      <c r="N16" s="182">
        <f t="shared" si="0"/>
        <v>0</v>
      </c>
      <c r="O16" s="182">
        <f t="shared" si="0"/>
        <v>0</v>
      </c>
      <c r="P16" s="182">
        <f t="shared" si="0"/>
        <v>0</v>
      </c>
      <c r="Q16" s="182">
        <f t="shared" si="0"/>
        <v>0</v>
      </c>
      <c r="R16" s="182">
        <f t="shared" si="0"/>
        <v>0</v>
      </c>
      <c r="S16" s="182">
        <f t="shared" si="0"/>
        <v>0</v>
      </c>
      <c r="T16" s="182">
        <f t="shared" si="0"/>
        <v>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T22"/>
  <sheetViews>
    <sheetView workbookViewId="0">
      <pane xSplit="5" ySplit="11" topLeftCell="F12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x14ac:dyDescent="0.25"/>
  <cols>
    <col min="2" max="2" width="27.140625" customWidth="1"/>
    <col min="3" max="3" width="13.7109375" customWidth="1"/>
    <col min="4" max="4" width="12.7109375" customWidth="1"/>
    <col min="5" max="5" width="11.42578125" customWidth="1"/>
    <col min="6" max="6" width="11.7109375" customWidth="1"/>
    <col min="7" max="7" width="11" customWidth="1"/>
    <col min="8" max="8" width="11.7109375" customWidth="1"/>
    <col min="9" max="9" width="13.7109375" customWidth="1"/>
    <col min="10" max="10" width="12.5703125" customWidth="1"/>
    <col min="11" max="11" width="11.85546875" customWidth="1"/>
    <col min="12" max="12" width="13.7109375" customWidth="1"/>
    <col min="13" max="13" width="11.7109375" customWidth="1"/>
    <col min="14" max="14" width="12.85546875" customWidth="1"/>
    <col min="15" max="15" width="10.7109375" customWidth="1"/>
    <col min="16" max="16" width="10.85546875" customWidth="1"/>
    <col min="17" max="17" width="12.85546875" customWidth="1"/>
    <col min="18" max="18" width="11.140625" customWidth="1"/>
    <col min="19" max="19" width="11.28515625" customWidth="1"/>
    <col min="20" max="20" width="12.42578125" customWidth="1"/>
  </cols>
  <sheetData>
    <row r="1" spans="1:20" ht="21" x14ac:dyDescent="0.35">
      <c r="A1" s="103" t="s">
        <v>0</v>
      </c>
      <c r="B1" s="109"/>
      <c r="C1" s="104" t="s">
        <v>145</v>
      </c>
      <c r="D1" s="103"/>
      <c r="E1" s="105"/>
      <c r="F1" s="111"/>
      <c r="G1" s="111"/>
      <c r="H1" s="104" t="str">
        <f>C1</f>
        <v>Project SERV</v>
      </c>
      <c r="I1" s="104"/>
      <c r="J1" s="104"/>
      <c r="K1" s="103"/>
      <c r="L1" s="103"/>
      <c r="M1" s="105"/>
      <c r="N1" s="105"/>
      <c r="O1" s="111"/>
      <c r="P1" s="111"/>
      <c r="Q1" s="104" t="str">
        <f>C1</f>
        <v>Project SERV</v>
      </c>
      <c r="R1" s="104"/>
      <c r="S1" s="103"/>
      <c r="T1" s="103"/>
    </row>
    <row r="2" spans="1:20" ht="15.75" x14ac:dyDescent="0.25">
      <c r="A2" s="106" t="s">
        <v>1</v>
      </c>
      <c r="B2" s="109"/>
      <c r="C2" s="107" t="s">
        <v>146</v>
      </c>
      <c r="D2" s="106"/>
      <c r="E2" s="67"/>
      <c r="F2" s="111"/>
      <c r="G2" s="111"/>
      <c r="H2" s="106" t="str">
        <f>"FY"&amp;C4</f>
        <v>FY2015-16</v>
      </c>
      <c r="I2" s="106"/>
      <c r="J2" s="106"/>
      <c r="K2" s="107"/>
      <c r="L2" s="107"/>
      <c r="M2" s="67"/>
      <c r="N2" s="67"/>
      <c r="O2" s="67"/>
      <c r="P2" s="67"/>
      <c r="Q2" s="106" t="str">
        <f>"FY"&amp;C4</f>
        <v>FY2015-16</v>
      </c>
      <c r="R2" s="106"/>
      <c r="S2" s="107"/>
      <c r="T2" s="107"/>
    </row>
    <row r="3" spans="1:20" ht="15.75" x14ac:dyDescent="0.25">
      <c r="A3" s="106" t="s">
        <v>2</v>
      </c>
      <c r="B3" s="109"/>
      <c r="C3" s="107"/>
      <c r="D3" s="106"/>
      <c r="E3" s="6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ht="15.75" x14ac:dyDescent="0.25">
      <c r="A4" s="106" t="s">
        <v>3</v>
      </c>
      <c r="B4" s="109"/>
      <c r="C4" s="107" t="s">
        <v>226</v>
      </c>
      <c r="D4" s="67"/>
      <c r="E4" s="67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 ht="15.75" x14ac:dyDescent="0.25">
      <c r="A5" s="106" t="s">
        <v>55</v>
      </c>
      <c r="B5" s="106"/>
      <c r="C5" s="107" t="s">
        <v>56</v>
      </c>
      <c r="D5" s="106"/>
      <c r="E5" s="39"/>
      <c r="F5" s="39"/>
      <c r="G5" s="39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</row>
    <row r="6" spans="1:20" ht="15.75" x14ac:dyDescent="0.25">
      <c r="A6" s="106" t="s">
        <v>41</v>
      </c>
      <c r="B6" s="106"/>
      <c r="C6" s="106" t="s">
        <v>182</v>
      </c>
      <c r="D6" s="106"/>
      <c r="E6" s="39"/>
      <c r="F6" s="39"/>
      <c r="G6" s="39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1:20" ht="15.75" x14ac:dyDescent="0.25">
      <c r="A7" s="106" t="s">
        <v>43</v>
      </c>
      <c r="B7" s="106"/>
      <c r="C7" s="106" t="s">
        <v>46</v>
      </c>
      <c r="D7" s="106"/>
      <c r="E7" s="39"/>
      <c r="F7" s="39"/>
      <c r="G7" s="39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1:20" ht="15.75" x14ac:dyDescent="0.25">
      <c r="A8" s="106" t="s">
        <v>77</v>
      </c>
      <c r="B8" s="106"/>
      <c r="C8" s="106" t="s">
        <v>277</v>
      </c>
      <c r="D8" s="106"/>
      <c r="E8" s="39"/>
      <c r="F8" s="39"/>
      <c r="G8" s="39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21" x14ac:dyDescent="0.35">
      <c r="A9" s="103" t="s">
        <v>227</v>
      </c>
      <c r="B9" s="106"/>
      <c r="C9" s="109"/>
      <c r="D9" s="106"/>
      <c r="E9" s="39"/>
      <c r="F9" s="39"/>
      <c r="G9" s="39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1:20" ht="16.5" thickBot="1" x14ac:dyDescent="0.3">
      <c r="A10" s="32"/>
      <c r="B10" s="106"/>
      <c r="C10" s="67"/>
      <c r="D10" s="67"/>
      <c r="E10" s="108"/>
      <c r="F10" s="108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</row>
    <row r="11" spans="1:20" ht="30.75" thickBot="1" x14ac:dyDescent="0.3">
      <c r="A11" s="52" t="s">
        <v>4</v>
      </c>
      <c r="B11" s="50" t="s">
        <v>5</v>
      </c>
      <c r="C11" s="51" t="s">
        <v>20</v>
      </c>
      <c r="D11" s="50" t="s">
        <v>21</v>
      </c>
      <c r="E11" s="119" t="s">
        <v>22</v>
      </c>
      <c r="F11" s="193" t="s">
        <v>165</v>
      </c>
      <c r="G11" s="193" t="s">
        <v>166</v>
      </c>
      <c r="H11" s="193" t="s">
        <v>167</v>
      </c>
      <c r="I11" s="193" t="s">
        <v>276</v>
      </c>
      <c r="J11" s="193" t="s">
        <v>245</v>
      </c>
      <c r="K11" s="193" t="s">
        <v>246</v>
      </c>
      <c r="L11" s="193" t="s">
        <v>232</v>
      </c>
      <c r="M11" s="193" t="s">
        <v>233</v>
      </c>
      <c r="N11" s="193" t="s">
        <v>234</v>
      </c>
      <c r="O11" s="193" t="s">
        <v>235</v>
      </c>
      <c r="P11" s="193" t="s">
        <v>236</v>
      </c>
      <c r="Q11" s="193" t="s">
        <v>228</v>
      </c>
      <c r="R11" s="193" t="s">
        <v>229</v>
      </c>
      <c r="S11" s="193" t="s">
        <v>230</v>
      </c>
      <c r="T11" s="193" t="s">
        <v>231</v>
      </c>
    </row>
    <row r="12" spans="1:20" ht="15.75" thickBot="1" x14ac:dyDescent="0.3">
      <c r="A12" s="139" t="s">
        <v>8</v>
      </c>
      <c r="B12" s="140" t="s">
        <v>147</v>
      </c>
      <c r="C12" s="160"/>
      <c r="D12" s="150">
        <f t="shared" ref="D12:D21" si="0">SUM(F12:V12)</f>
        <v>0</v>
      </c>
      <c r="E12" s="154">
        <f t="shared" ref="E12:E21" si="1">C12-D12</f>
        <v>0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</row>
    <row r="13" spans="1:20" ht="15.75" thickBot="1" x14ac:dyDescent="0.3">
      <c r="A13" s="139" t="s">
        <v>9</v>
      </c>
      <c r="B13" s="140" t="s">
        <v>148</v>
      </c>
      <c r="C13" s="160"/>
      <c r="D13" s="150">
        <f t="shared" si="0"/>
        <v>0</v>
      </c>
      <c r="E13" s="154">
        <f t="shared" si="1"/>
        <v>0</v>
      </c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</row>
    <row r="14" spans="1:20" ht="15.75" thickBot="1" x14ac:dyDescent="0.3">
      <c r="A14" s="139" t="s">
        <v>136</v>
      </c>
      <c r="B14" s="140" t="s">
        <v>149</v>
      </c>
      <c r="C14" s="160"/>
      <c r="D14" s="150">
        <f t="shared" si="0"/>
        <v>0</v>
      </c>
      <c r="E14" s="154">
        <f t="shared" si="1"/>
        <v>0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0" ht="15.75" thickBot="1" x14ac:dyDescent="0.3">
      <c r="A15" s="139" t="s">
        <v>150</v>
      </c>
      <c r="B15" s="143" t="s">
        <v>151</v>
      </c>
      <c r="C15" s="160"/>
      <c r="D15" s="150">
        <f t="shared" si="0"/>
        <v>0</v>
      </c>
      <c r="E15" s="154">
        <f t="shared" si="1"/>
        <v>0</v>
      </c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ht="15.75" thickBot="1" x14ac:dyDescent="0.3">
      <c r="A16" s="139" t="s">
        <v>152</v>
      </c>
      <c r="B16" s="140" t="s">
        <v>153</v>
      </c>
      <c r="C16" s="160"/>
      <c r="D16" s="150">
        <f t="shared" si="0"/>
        <v>0</v>
      </c>
      <c r="E16" s="154">
        <f t="shared" si="1"/>
        <v>0</v>
      </c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1:20" ht="15.75" thickBot="1" x14ac:dyDescent="0.3">
      <c r="A17" s="206" t="s">
        <v>137</v>
      </c>
      <c r="B17" s="146" t="s">
        <v>154</v>
      </c>
      <c r="C17" s="161"/>
      <c r="D17" s="150">
        <f t="shared" si="0"/>
        <v>0</v>
      </c>
      <c r="E17" s="154">
        <f t="shared" si="1"/>
        <v>0</v>
      </c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</row>
    <row r="18" spans="1:20" ht="15.75" thickBot="1" x14ac:dyDescent="0.3">
      <c r="A18" s="139" t="s">
        <v>118</v>
      </c>
      <c r="B18" s="140" t="s">
        <v>155</v>
      </c>
      <c r="C18" s="160"/>
      <c r="D18" s="150">
        <f t="shared" si="0"/>
        <v>0</v>
      </c>
      <c r="E18" s="154">
        <f t="shared" si="1"/>
        <v>0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</row>
    <row r="19" spans="1:20" ht="15.75" thickBot="1" x14ac:dyDescent="0.3">
      <c r="A19" s="206" t="s">
        <v>62</v>
      </c>
      <c r="B19" s="146" t="s">
        <v>156</v>
      </c>
      <c r="C19" s="161"/>
      <c r="D19" s="150">
        <f t="shared" si="0"/>
        <v>0</v>
      </c>
      <c r="E19" s="154">
        <f t="shared" si="1"/>
        <v>0</v>
      </c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</row>
    <row r="20" spans="1:20" ht="15.75" thickBot="1" x14ac:dyDescent="0.3">
      <c r="A20" s="139" t="s">
        <v>138</v>
      </c>
      <c r="B20" s="140" t="s">
        <v>157</v>
      </c>
      <c r="C20" s="160"/>
      <c r="D20" s="150">
        <f t="shared" si="0"/>
        <v>0</v>
      </c>
      <c r="E20" s="154">
        <f t="shared" si="1"/>
        <v>0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</row>
    <row r="21" spans="1:20" ht="15.75" thickBot="1" x14ac:dyDescent="0.3">
      <c r="A21" s="144"/>
      <c r="B21" s="140"/>
      <c r="C21" s="160"/>
      <c r="D21" s="150">
        <f t="shared" si="0"/>
        <v>0</v>
      </c>
      <c r="E21" s="154">
        <f t="shared" si="1"/>
        <v>0</v>
      </c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</row>
    <row r="22" spans="1:20" x14ac:dyDescent="0.25">
      <c r="A22" s="162"/>
      <c r="B22" s="163"/>
      <c r="C22" s="164">
        <f t="shared" ref="C22:T22" si="2">SUM(C12:C21)</f>
        <v>0</v>
      </c>
      <c r="D22" s="164">
        <f t="shared" si="2"/>
        <v>0</v>
      </c>
      <c r="E22" s="164">
        <f t="shared" si="2"/>
        <v>0</v>
      </c>
      <c r="F22" s="182">
        <f t="shared" si="2"/>
        <v>0</v>
      </c>
      <c r="G22" s="182">
        <f t="shared" si="2"/>
        <v>0</v>
      </c>
      <c r="H22" s="182">
        <f t="shared" si="2"/>
        <v>0</v>
      </c>
      <c r="I22" s="182">
        <f t="shared" si="2"/>
        <v>0</v>
      </c>
      <c r="J22" s="182">
        <f t="shared" si="2"/>
        <v>0</v>
      </c>
      <c r="K22" s="182">
        <f t="shared" si="2"/>
        <v>0</v>
      </c>
      <c r="L22" s="182">
        <f t="shared" si="2"/>
        <v>0</v>
      </c>
      <c r="M22" s="182">
        <f t="shared" si="2"/>
        <v>0</v>
      </c>
      <c r="N22" s="182">
        <f t="shared" si="2"/>
        <v>0</v>
      </c>
      <c r="O22" s="182">
        <f t="shared" si="2"/>
        <v>0</v>
      </c>
      <c r="P22" s="182">
        <f t="shared" si="2"/>
        <v>0</v>
      </c>
      <c r="Q22" s="182">
        <f t="shared" si="2"/>
        <v>0</v>
      </c>
      <c r="R22" s="182">
        <f t="shared" si="2"/>
        <v>0</v>
      </c>
      <c r="S22" s="182">
        <f t="shared" si="2"/>
        <v>0</v>
      </c>
      <c r="T22" s="182">
        <f t="shared" si="2"/>
        <v>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CCFFCC"/>
  </sheetPr>
  <dimension ref="A1:AG55"/>
  <sheetViews>
    <sheetView workbookViewId="0">
      <pane xSplit="6" ySplit="10" topLeftCell="G11" activePane="bottomRight" state="frozen"/>
      <selection activeCell="D43" sqref="D43"/>
      <selection pane="topRight" activeCell="D43" sqref="D43"/>
      <selection pane="bottomLeft" activeCell="D43" sqref="D43"/>
      <selection pane="bottomRight" activeCell="D43" sqref="D43"/>
    </sheetView>
  </sheetViews>
  <sheetFormatPr defaultColWidth="9.140625" defaultRowHeight="15" x14ac:dyDescent="0.25"/>
  <cols>
    <col min="1" max="1" width="10" style="234" customWidth="1"/>
    <col min="2" max="2" width="18.28515625" style="234" bestFit="1" customWidth="1"/>
    <col min="3" max="3" width="36" style="234" customWidth="1"/>
    <col min="4" max="4" width="13.140625" style="234" customWidth="1"/>
    <col min="5" max="5" width="14.140625" style="234" customWidth="1"/>
    <col min="6" max="6" width="13.5703125" style="234" customWidth="1"/>
    <col min="7" max="33" width="15.7109375" style="236" customWidth="1"/>
    <col min="34" max="16384" width="9.140625" style="234"/>
  </cols>
  <sheetData>
    <row r="1" spans="1:33" ht="21" x14ac:dyDescent="0.35">
      <c r="A1" s="103" t="s">
        <v>0</v>
      </c>
      <c r="B1" s="109"/>
      <c r="C1" s="104" t="s">
        <v>84</v>
      </c>
      <c r="D1" s="111"/>
      <c r="E1" s="109"/>
      <c r="F1" s="109"/>
      <c r="G1" s="109"/>
      <c r="H1" s="104" t="str">
        <f>C1</f>
        <v>Title 1A UVA Leadership Pilot</v>
      </c>
      <c r="I1" s="109"/>
      <c r="J1" s="109"/>
      <c r="K1" s="109"/>
      <c r="L1" s="109"/>
      <c r="M1" s="109"/>
      <c r="N1" s="109"/>
      <c r="O1" s="104" t="str">
        <f>C1</f>
        <v>Title 1A UVA Leadership Pilot</v>
      </c>
      <c r="P1" s="109"/>
      <c r="Q1" s="109"/>
      <c r="R1" s="109"/>
      <c r="S1" s="109"/>
      <c r="T1" s="109"/>
      <c r="U1" s="109"/>
      <c r="V1" s="104" t="str">
        <f>C1</f>
        <v>Title 1A UVA Leadership Pilot</v>
      </c>
      <c r="W1" s="109"/>
      <c r="X1" s="109"/>
      <c r="Y1" s="109"/>
      <c r="Z1" s="109"/>
      <c r="AA1" s="109"/>
      <c r="AB1" s="109"/>
      <c r="AC1" s="104" t="str">
        <f>C1</f>
        <v>Title 1A UVA Leadership Pilot</v>
      </c>
      <c r="AD1" s="109"/>
      <c r="AE1" s="109"/>
      <c r="AF1" s="109"/>
      <c r="AG1" s="109"/>
    </row>
    <row r="2" spans="1:33" ht="18.75" x14ac:dyDescent="0.3">
      <c r="A2" s="106" t="s">
        <v>1</v>
      </c>
      <c r="B2" s="109"/>
      <c r="C2" s="122" t="s">
        <v>63</v>
      </c>
      <c r="D2" s="111"/>
      <c r="E2" s="109"/>
      <c r="F2" s="109"/>
      <c r="G2" s="109"/>
      <c r="H2" s="116" t="str">
        <f>"FY"&amp;C4</f>
        <v>FY2014-15</v>
      </c>
      <c r="I2" s="109"/>
      <c r="J2" s="109"/>
      <c r="K2" s="109"/>
      <c r="L2" s="109"/>
      <c r="M2" s="109"/>
      <c r="N2" s="109"/>
      <c r="O2" s="116" t="str">
        <f>"FY"&amp;C4</f>
        <v>FY2014-15</v>
      </c>
      <c r="P2" s="109"/>
      <c r="Q2" s="109"/>
      <c r="R2" s="109"/>
      <c r="S2" s="109"/>
      <c r="T2" s="109"/>
      <c r="U2" s="109"/>
      <c r="V2" s="116" t="str">
        <f>"FY"&amp;C4</f>
        <v>FY2014-15</v>
      </c>
      <c r="W2" s="109"/>
      <c r="X2" s="109"/>
      <c r="Y2" s="109"/>
      <c r="Z2" s="109"/>
      <c r="AA2" s="109"/>
      <c r="AB2" s="109"/>
      <c r="AC2" s="116" t="str">
        <f>"FY"&amp;C4</f>
        <v>FY2014-15</v>
      </c>
      <c r="AD2" s="109"/>
      <c r="AE2" s="109"/>
      <c r="AF2" s="109"/>
      <c r="AG2" s="109"/>
    </row>
    <row r="3" spans="1:33" ht="15.75" x14ac:dyDescent="0.25">
      <c r="A3" s="106" t="s">
        <v>2</v>
      </c>
      <c r="B3" s="109"/>
      <c r="C3" s="107">
        <v>5010</v>
      </c>
      <c r="D3" s="111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ht="15.75" x14ac:dyDescent="0.25">
      <c r="A4" s="106" t="s">
        <v>3</v>
      </c>
      <c r="B4" s="109"/>
      <c r="C4" s="107" t="s">
        <v>168</v>
      </c>
      <c r="D4" s="106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3" ht="15.75" x14ac:dyDescent="0.25">
      <c r="A5" s="106" t="s">
        <v>55</v>
      </c>
      <c r="B5" s="109"/>
      <c r="C5" s="107" t="s">
        <v>185</v>
      </c>
      <c r="D5" s="111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</row>
    <row r="6" spans="1:33" ht="15.75" x14ac:dyDescent="0.25">
      <c r="A6" s="106" t="s">
        <v>41</v>
      </c>
      <c r="B6" s="109"/>
      <c r="C6" s="106" t="s">
        <v>289</v>
      </c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ht="15.75" x14ac:dyDescent="0.25">
      <c r="A7" s="106" t="s">
        <v>43</v>
      </c>
      <c r="B7" s="109"/>
      <c r="C7" s="106" t="s">
        <v>223</v>
      </c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ht="21" x14ac:dyDescent="0.35">
      <c r="A8" s="103" t="s">
        <v>607</v>
      </c>
      <c r="B8" s="105"/>
      <c r="C8" s="105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</row>
    <row r="9" spans="1:33" ht="21.75" thickBot="1" x14ac:dyDescent="0.4">
      <c r="A9" s="109"/>
      <c r="B9" s="109"/>
      <c r="C9" s="109"/>
      <c r="D9" s="109"/>
      <c r="E9" s="109"/>
      <c r="F9" s="109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</row>
    <row r="10" spans="1:33" ht="30.75" thickBot="1" x14ac:dyDescent="0.3">
      <c r="A10" s="115" t="s">
        <v>4</v>
      </c>
      <c r="B10" s="117" t="s">
        <v>61</v>
      </c>
      <c r="C10" s="117" t="s">
        <v>60</v>
      </c>
      <c r="D10" s="115" t="s">
        <v>20</v>
      </c>
      <c r="E10" s="115" t="s">
        <v>21</v>
      </c>
      <c r="F10" s="119" t="s">
        <v>22</v>
      </c>
      <c r="G10" s="114" t="s">
        <v>382</v>
      </c>
      <c r="H10" s="115" t="s">
        <v>383</v>
      </c>
      <c r="I10" s="114" t="s">
        <v>384</v>
      </c>
      <c r="J10" s="115" t="s">
        <v>385</v>
      </c>
      <c r="K10" s="114" t="s">
        <v>381</v>
      </c>
      <c r="L10" s="115" t="s">
        <v>386</v>
      </c>
      <c r="M10" s="114" t="s">
        <v>387</v>
      </c>
      <c r="N10" s="115" t="s">
        <v>388</v>
      </c>
      <c r="O10" s="114" t="s">
        <v>389</v>
      </c>
      <c r="P10" s="115" t="s">
        <v>390</v>
      </c>
      <c r="Q10" s="114" t="s">
        <v>392</v>
      </c>
      <c r="R10" s="115" t="s">
        <v>393</v>
      </c>
      <c r="S10" s="115" t="s">
        <v>394</v>
      </c>
      <c r="T10" s="115" t="s">
        <v>395</v>
      </c>
      <c r="U10" s="115" t="s">
        <v>396</v>
      </c>
      <c r="V10" s="115" t="s">
        <v>397</v>
      </c>
      <c r="W10" s="115" t="s">
        <v>398</v>
      </c>
      <c r="X10" s="115" t="s">
        <v>399</v>
      </c>
      <c r="Y10" s="115" t="s">
        <v>400</v>
      </c>
      <c r="Z10" s="115" t="s">
        <v>401</v>
      </c>
      <c r="AA10" s="115" t="s">
        <v>402</v>
      </c>
      <c r="AB10" s="115" t="s">
        <v>403</v>
      </c>
      <c r="AC10" s="115" t="s">
        <v>404</v>
      </c>
      <c r="AD10" s="115" t="s">
        <v>405</v>
      </c>
      <c r="AE10" s="115" t="s">
        <v>406</v>
      </c>
      <c r="AF10" s="115" t="s">
        <v>407</v>
      </c>
      <c r="AG10" s="115" t="s">
        <v>408</v>
      </c>
    </row>
    <row r="11" spans="1:33" ht="15.75" thickBot="1" x14ac:dyDescent="0.3">
      <c r="A11" s="172"/>
      <c r="B11" s="133"/>
      <c r="C11" s="133"/>
      <c r="D11" s="271"/>
      <c r="E11" s="270">
        <f>SUM(G11:AG11)</f>
        <v>0</v>
      </c>
      <c r="F11" s="270">
        <f>SUM(D11-E11)</f>
        <v>0</v>
      </c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</row>
    <row r="12" spans="1:33" ht="15.75" thickBot="1" x14ac:dyDescent="0.3">
      <c r="A12" s="123"/>
      <c r="B12" s="126"/>
      <c r="C12" s="127"/>
      <c r="D12" s="270"/>
      <c r="E12" s="292">
        <f>SUM(G12:AG12)</f>
        <v>0</v>
      </c>
      <c r="F12" s="270">
        <f>SUM(D12-E12)</f>
        <v>0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3" ht="15.75" thickBot="1" x14ac:dyDescent="0.3">
      <c r="A13" s="172"/>
      <c r="B13" s="133"/>
      <c r="C13" s="133"/>
      <c r="D13" s="271"/>
      <c r="E13" s="292">
        <f>SUM(G13:AG13)</f>
        <v>0</v>
      </c>
      <c r="F13" s="270">
        <f>SUM(D13-E13)</f>
        <v>0</v>
      </c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ht="15.75" thickBot="1" x14ac:dyDescent="0.3">
      <c r="A14" s="172"/>
      <c r="B14" s="133"/>
      <c r="C14" s="133"/>
      <c r="D14" s="271"/>
      <c r="E14" s="270"/>
      <c r="F14" s="27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ht="15.75" thickBot="1" x14ac:dyDescent="0.3">
      <c r="A15" s="118" t="s">
        <v>290</v>
      </c>
      <c r="B15" s="118"/>
      <c r="C15" s="118"/>
      <c r="D15" s="272">
        <f>SUM(D11:D13)</f>
        <v>0</v>
      </c>
      <c r="E15" s="272">
        <f>SUM(E11:E13)</f>
        <v>0</v>
      </c>
      <c r="F15" s="272">
        <f>SUM(F11:F13)</f>
        <v>0</v>
      </c>
      <c r="G15" s="268">
        <f t="shared" ref="G15:R15" si="0">SUM(G11:G14)</f>
        <v>0</v>
      </c>
      <c r="H15" s="268">
        <f t="shared" si="0"/>
        <v>0</v>
      </c>
      <c r="I15" s="268">
        <f t="shared" si="0"/>
        <v>0</v>
      </c>
      <c r="J15" s="268">
        <f t="shared" si="0"/>
        <v>0</v>
      </c>
      <c r="K15" s="268">
        <f t="shared" si="0"/>
        <v>0</v>
      </c>
      <c r="L15" s="268">
        <f t="shared" si="0"/>
        <v>0</v>
      </c>
      <c r="M15" s="268">
        <f t="shared" si="0"/>
        <v>0</v>
      </c>
      <c r="N15" s="268">
        <f t="shared" si="0"/>
        <v>0</v>
      </c>
      <c r="O15" s="268">
        <f t="shared" si="0"/>
        <v>0</v>
      </c>
      <c r="P15" s="268">
        <f t="shared" si="0"/>
        <v>0</v>
      </c>
      <c r="Q15" s="268">
        <f t="shared" si="0"/>
        <v>0</v>
      </c>
      <c r="R15" s="268">
        <f t="shared" si="0"/>
        <v>0</v>
      </c>
      <c r="S15" s="268">
        <f t="shared" ref="S15:AG15" si="1">SUM(S11:S14)</f>
        <v>0</v>
      </c>
      <c r="T15" s="268">
        <f t="shared" si="1"/>
        <v>0</v>
      </c>
      <c r="U15" s="268">
        <f t="shared" si="1"/>
        <v>0</v>
      </c>
      <c r="V15" s="268">
        <f t="shared" si="1"/>
        <v>0</v>
      </c>
      <c r="W15" s="268">
        <f t="shared" si="1"/>
        <v>0</v>
      </c>
      <c r="X15" s="268">
        <f t="shared" si="1"/>
        <v>0</v>
      </c>
      <c r="Y15" s="268">
        <f t="shared" si="1"/>
        <v>0</v>
      </c>
      <c r="Z15" s="268">
        <f t="shared" si="1"/>
        <v>0</v>
      </c>
      <c r="AA15" s="268">
        <f t="shared" si="1"/>
        <v>0</v>
      </c>
      <c r="AB15" s="268">
        <f t="shared" si="1"/>
        <v>0</v>
      </c>
      <c r="AC15" s="268">
        <f t="shared" si="1"/>
        <v>0</v>
      </c>
      <c r="AD15" s="268">
        <f t="shared" si="1"/>
        <v>0</v>
      </c>
      <c r="AE15" s="268">
        <f t="shared" si="1"/>
        <v>0</v>
      </c>
      <c r="AF15" s="268">
        <f t="shared" si="1"/>
        <v>0</v>
      </c>
      <c r="AG15" s="268">
        <f t="shared" si="1"/>
        <v>0</v>
      </c>
    </row>
    <row r="16" spans="1:33" x14ac:dyDescent="0.25">
      <c r="D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</row>
    <row r="17" spans="4:33" x14ac:dyDescent="0.25">
      <c r="D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</row>
    <row r="18" spans="4:33" x14ac:dyDescent="0.25">
      <c r="D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</row>
    <row r="19" spans="4:33" x14ac:dyDescent="0.25">
      <c r="D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</row>
    <row r="20" spans="4:33" x14ac:dyDescent="0.25">
      <c r="D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</row>
    <row r="21" spans="4:33" x14ac:dyDescent="0.25">
      <c r="D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</row>
    <row r="22" spans="4:33" x14ac:dyDescent="0.25">
      <c r="D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</row>
    <row r="23" spans="4:33" x14ac:dyDescent="0.25">
      <c r="D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</row>
    <row r="24" spans="4:33" x14ac:dyDescent="0.25">
      <c r="D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</row>
    <row r="25" spans="4:33" x14ac:dyDescent="0.25">
      <c r="D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</row>
    <row r="26" spans="4:33" x14ac:dyDescent="0.25">
      <c r="D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4:33" x14ac:dyDescent="0.25">
      <c r="D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4:33" x14ac:dyDescent="0.25">
      <c r="D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4:33" x14ac:dyDescent="0.25">
      <c r="D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4:33" x14ac:dyDescent="0.25"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4:33" x14ac:dyDescent="0.25"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4:33" x14ac:dyDescent="0.25"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</row>
    <row r="33" spans="7:33" x14ac:dyDescent="0.25"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</row>
    <row r="34" spans="7:33" x14ac:dyDescent="0.25"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pans="7:33" x14ac:dyDescent="0.25"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7:33" x14ac:dyDescent="0.25"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7:33" x14ac:dyDescent="0.25"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</row>
    <row r="38" spans="7:33" x14ac:dyDescent="0.25"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7:33" x14ac:dyDescent="0.25"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</row>
    <row r="40" spans="7:33" x14ac:dyDescent="0.25"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</row>
    <row r="41" spans="7:33" x14ac:dyDescent="0.25"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7:33" x14ac:dyDescent="0.25"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</row>
    <row r="43" spans="7:33" x14ac:dyDescent="0.25"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7:33" x14ac:dyDescent="0.25"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7:33" x14ac:dyDescent="0.25"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spans="7:33" x14ac:dyDescent="0.25"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</row>
    <row r="47" spans="7:33" x14ac:dyDescent="0.25"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</row>
    <row r="48" spans="7:33" x14ac:dyDescent="0.25"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</row>
    <row r="49" spans="7:33" x14ac:dyDescent="0.25"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</row>
    <row r="50" spans="7:33" x14ac:dyDescent="0.25"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</row>
    <row r="51" spans="7:33" x14ac:dyDescent="0.25"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</row>
    <row r="52" spans="7:33" x14ac:dyDescent="0.25"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</row>
    <row r="53" spans="7:33" x14ac:dyDescent="0.25"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</row>
    <row r="54" spans="7:33" x14ac:dyDescent="0.25"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</row>
    <row r="55" spans="7:33" x14ac:dyDescent="0.25"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</row>
  </sheetData>
  <sheetProtection algorithmName="SHA-512" hashValue="2T0RFSL0Jhh5C/m71zKY/7zlZ0I43GnzS+p4Xzi1ehln6UOO+t3GfzKE5hs4yQ+mTI7ANDeC2F7GL3A1UCVtWg==" saltValue="wb3G1s1002Z/IMFQzaLQHw==" spinCount="100000" sheet="1" objects="1" scenarios="1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CCFFCC"/>
  </sheetPr>
  <dimension ref="A1:AH53"/>
  <sheetViews>
    <sheetView workbookViewId="0">
      <pane xSplit="7" ySplit="10" topLeftCell="H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9.140625" defaultRowHeight="15" x14ac:dyDescent="0.25"/>
  <cols>
    <col min="1" max="1" width="10" style="297" customWidth="1"/>
    <col min="2" max="2" width="18.28515625" style="297" bestFit="1" customWidth="1"/>
    <col min="3" max="3" width="9" style="297" customWidth="1"/>
    <col min="4" max="4" width="13.140625" style="297" customWidth="1"/>
    <col min="5" max="5" width="14.140625" style="297" customWidth="1"/>
    <col min="6" max="6" width="13.5703125" style="297" customWidth="1"/>
    <col min="7" max="33" width="15.7109375" style="236" customWidth="1"/>
    <col min="34" max="34" width="15.7109375" style="305" customWidth="1"/>
    <col min="35" max="16384" width="9.140625" style="297"/>
  </cols>
  <sheetData>
    <row r="1" spans="1:34" ht="21" x14ac:dyDescent="0.35">
      <c r="A1" s="307" t="s">
        <v>0</v>
      </c>
      <c r="B1" s="313"/>
      <c r="C1" s="308" t="s">
        <v>517</v>
      </c>
      <c r="D1" s="314"/>
      <c r="E1" s="314"/>
      <c r="F1" s="313"/>
      <c r="G1" s="313"/>
      <c r="H1" s="325"/>
      <c r="I1" s="325"/>
      <c r="J1" s="308" t="s">
        <v>517</v>
      </c>
      <c r="K1" s="325"/>
      <c r="L1" s="325"/>
      <c r="M1" s="325"/>
      <c r="N1" s="325"/>
      <c r="O1" s="325"/>
      <c r="P1" s="308" t="s">
        <v>517</v>
      </c>
      <c r="Q1" s="325"/>
      <c r="R1" s="325"/>
      <c r="S1" s="325"/>
      <c r="T1" s="325"/>
      <c r="U1" s="109"/>
      <c r="V1" s="104"/>
      <c r="W1" s="109"/>
      <c r="X1" s="109"/>
      <c r="Y1" s="109"/>
      <c r="Z1" s="109"/>
      <c r="AA1" s="109"/>
      <c r="AB1" s="109"/>
      <c r="AC1" s="104"/>
      <c r="AD1" s="109"/>
      <c r="AE1" s="109"/>
      <c r="AF1" s="109"/>
      <c r="AG1" s="109"/>
      <c r="AH1" s="313"/>
    </row>
    <row r="2" spans="1:34" ht="18.75" x14ac:dyDescent="0.3">
      <c r="A2" s="310" t="s">
        <v>1</v>
      </c>
      <c r="B2" s="313"/>
      <c r="C2" s="320" t="s">
        <v>63</v>
      </c>
      <c r="D2" s="314"/>
      <c r="E2" s="314"/>
      <c r="F2" s="313"/>
      <c r="G2" s="313"/>
      <c r="H2" s="325"/>
      <c r="I2" s="325"/>
      <c r="J2" s="311" t="str">
        <f>"FY"&amp;C4</f>
        <v>FY2017-18</v>
      </c>
      <c r="K2" s="325"/>
      <c r="L2" s="325"/>
      <c r="M2" s="325"/>
      <c r="N2" s="325"/>
      <c r="O2" s="325"/>
      <c r="P2" s="311" t="str">
        <f>J2</f>
        <v>FY2017-18</v>
      </c>
      <c r="Q2" s="325"/>
      <c r="R2" s="325"/>
      <c r="S2" s="325"/>
      <c r="T2" s="325"/>
      <c r="U2" s="109"/>
      <c r="V2" s="116"/>
      <c r="W2" s="109"/>
      <c r="X2" s="109"/>
      <c r="Y2" s="109"/>
      <c r="Z2" s="109"/>
      <c r="AA2" s="109"/>
      <c r="AB2" s="109"/>
      <c r="AC2" s="116"/>
      <c r="AD2" s="109"/>
      <c r="AE2" s="109"/>
      <c r="AF2" s="109"/>
      <c r="AG2" s="109"/>
      <c r="AH2" s="313"/>
    </row>
    <row r="3" spans="1:34" ht="15.75" x14ac:dyDescent="0.25">
      <c r="A3" s="310" t="s">
        <v>2</v>
      </c>
      <c r="B3" s="313"/>
      <c r="C3" s="311">
        <v>5010</v>
      </c>
      <c r="D3" s="314"/>
      <c r="E3" s="314"/>
      <c r="F3" s="313"/>
      <c r="G3" s="313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313"/>
    </row>
    <row r="4" spans="1:34" ht="18.75" x14ac:dyDescent="0.3">
      <c r="A4" s="310" t="s">
        <v>3</v>
      </c>
      <c r="B4" s="313"/>
      <c r="C4" s="311" t="s">
        <v>797</v>
      </c>
      <c r="D4" s="314"/>
      <c r="E4" s="317"/>
      <c r="F4" s="313"/>
      <c r="G4" s="313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313"/>
    </row>
    <row r="5" spans="1:34" ht="15.75" x14ac:dyDescent="0.25">
      <c r="A5" s="310" t="s">
        <v>55</v>
      </c>
      <c r="B5" s="313"/>
      <c r="C5" s="311" t="s">
        <v>56</v>
      </c>
      <c r="D5" s="314"/>
      <c r="E5" s="314"/>
      <c r="F5" s="313"/>
      <c r="G5" s="313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313"/>
    </row>
    <row r="6" spans="1:34" ht="15.75" x14ac:dyDescent="0.25">
      <c r="A6" s="310" t="s">
        <v>41</v>
      </c>
      <c r="B6" s="313"/>
      <c r="C6" s="310" t="s">
        <v>771</v>
      </c>
      <c r="D6" s="314"/>
      <c r="E6" s="312"/>
      <c r="F6" s="313"/>
      <c r="G6" s="313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313"/>
    </row>
    <row r="7" spans="1:34" ht="15.75" x14ac:dyDescent="0.25">
      <c r="A7" s="310" t="s">
        <v>43</v>
      </c>
      <c r="B7" s="313"/>
      <c r="C7" s="310" t="s">
        <v>275</v>
      </c>
      <c r="D7" s="314"/>
      <c r="E7" s="312"/>
      <c r="F7" s="313"/>
      <c r="G7" s="313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313"/>
    </row>
    <row r="8" spans="1:34" ht="21" x14ac:dyDescent="0.35">
      <c r="A8" s="307" t="s">
        <v>812</v>
      </c>
      <c r="B8" s="309"/>
      <c r="C8" s="309"/>
      <c r="D8" s="309"/>
      <c r="E8" s="308"/>
      <c r="F8" s="309"/>
      <c r="G8" s="309"/>
      <c r="H8" s="326"/>
      <c r="I8" s="326"/>
      <c r="J8" s="326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309"/>
    </row>
    <row r="9" spans="1:34" ht="21.75" thickBot="1" x14ac:dyDescent="0.4">
      <c r="A9" s="313"/>
      <c r="B9" s="313"/>
      <c r="C9" s="313"/>
      <c r="D9" s="313"/>
      <c r="E9" s="313"/>
      <c r="F9" s="313"/>
      <c r="G9" s="313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309"/>
    </row>
    <row r="10" spans="1:34" ht="30.75" thickBot="1" x14ac:dyDescent="0.3">
      <c r="A10" s="316" t="s">
        <v>4</v>
      </c>
      <c r="B10" s="318" t="s">
        <v>61</v>
      </c>
      <c r="C10" s="318" t="s">
        <v>282</v>
      </c>
      <c r="D10" s="318" t="s">
        <v>60</v>
      </c>
      <c r="E10" s="316" t="s">
        <v>518</v>
      </c>
      <c r="F10" s="316" t="s">
        <v>21</v>
      </c>
      <c r="G10" s="322" t="s">
        <v>22</v>
      </c>
      <c r="H10" s="321" t="s">
        <v>394</v>
      </c>
      <c r="I10" s="316" t="s">
        <v>395</v>
      </c>
      <c r="J10" s="321" t="s">
        <v>396</v>
      </c>
      <c r="K10" s="316" t="s">
        <v>397</v>
      </c>
      <c r="L10" s="321" t="s">
        <v>398</v>
      </c>
      <c r="M10" s="316" t="s">
        <v>399</v>
      </c>
      <c r="N10" s="316" t="s">
        <v>400</v>
      </c>
      <c r="O10" s="316" t="s">
        <v>401</v>
      </c>
      <c r="P10" s="316" t="s">
        <v>402</v>
      </c>
      <c r="Q10" s="316" t="s">
        <v>403</v>
      </c>
      <c r="R10" s="316" t="s">
        <v>404</v>
      </c>
      <c r="S10" s="316" t="s">
        <v>405</v>
      </c>
      <c r="T10" s="321" t="s">
        <v>406</v>
      </c>
      <c r="U10" s="316" t="s">
        <v>407</v>
      </c>
      <c r="V10" s="316" t="s">
        <v>408</v>
      </c>
      <c r="W10" s="316" t="s">
        <v>799</v>
      </c>
      <c r="X10" s="316" t="s">
        <v>800</v>
      </c>
      <c r="Y10" s="316" t="s">
        <v>810</v>
      </c>
      <c r="Z10" s="316" t="s">
        <v>801</v>
      </c>
      <c r="AA10" s="316" t="s">
        <v>802</v>
      </c>
      <c r="AB10" s="316" t="s">
        <v>803</v>
      </c>
      <c r="AC10" s="316" t="s">
        <v>804</v>
      </c>
      <c r="AD10" s="316" t="s">
        <v>805</v>
      </c>
      <c r="AE10" s="316" t="s">
        <v>806</v>
      </c>
      <c r="AF10" s="316" t="s">
        <v>807</v>
      </c>
      <c r="AG10" s="316" t="s">
        <v>808</v>
      </c>
      <c r="AH10" s="316" t="s">
        <v>809</v>
      </c>
    </row>
    <row r="11" spans="1:34" ht="30.75" thickBot="1" x14ac:dyDescent="0.3">
      <c r="A11" s="327" t="s">
        <v>519</v>
      </c>
      <c r="B11" s="323" t="s">
        <v>520</v>
      </c>
      <c r="C11" s="327" t="s">
        <v>521</v>
      </c>
      <c r="D11" s="323" t="s">
        <v>522</v>
      </c>
      <c r="E11" s="329">
        <v>0</v>
      </c>
      <c r="F11" s="330">
        <f>SUM(H11:AH11)</f>
        <v>0</v>
      </c>
      <c r="G11" s="330">
        <f>E11-F11</f>
        <v>0</v>
      </c>
      <c r="H11" s="333"/>
      <c r="I11" s="333"/>
      <c r="J11" s="333"/>
      <c r="K11" s="365"/>
      <c r="L11" s="328"/>
      <c r="M11" s="328"/>
      <c r="N11" s="328"/>
      <c r="O11" s="328"/>
      <c r="P11" s="328"/>
      <c r="Q11" s="334"/>
      <c r="R11" s="333"/>
      <c r="S11" s="334"/>
      <c r="T11" s="334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324"/>
    </row>
    <row r="12" spans="1:34" ht="30.75" thickBot="1" x14ac:dyDescent="0.3">
      <c r="A12" s="327" t="s">
        <v>98</v>
      </c>
      <c r="B12" s="323" t="s">
        <v>523</v>
      </c>
      <c r="C12" s="327" t="s">
        <v>524</v>
      </c>
      <c r="D12" s="323" t="s">
        <v>525</v>
      </c>
      <c r="E12" s="329">
        <v>0</v>
      </c>
      <c r="F12" s="330">
        <f>SUM(H12:AH12)</f>
        <v>0</v>
      </c>
      <c r="G12" s="330">
        <f>E12-F12</f>
        <v>0</v>
      </c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28"/>
      <c r="S12" s="334"/>
      <c r="T12" s="334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4"/>
    </row>
    <row r="13" spans="1:34" ht="15.75" thickBot="1" x14ac:dyDescent="0.3">
      <c r="A13" s="315"/>
      <c r="B13" s="315"/>
      <c r="C13" s="315"/>
      <c r="D13" s="315"/>
      <c r="E13" s="331"/>
      <c r="F13" s="331"/>
      <c r="G13" s="330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4"/>
    </row>
    <row r="14" spans="1:34" ht="15.75" thickBot="1" x14ac:dyDescent="0.3">
      <c r="A14" s="319" t="s">
        <v>290</v>
      </c>
      <c r="B14" s="319"/>
      <c r="C14" s="319"/>
      <c r="D14" s="319"/>
      <c r="E14" s="332">
        <f>SUM(E11:E13)</f>
        <v>0</v>
      </c>
      <c r="F14" s="332">
        <f t="shared" ref="F14:AH14" si="0">SUM(F11:F13)</f>
        <v>0</v>
      </c>
      <c r="G14" s="332">
        <f t="shared" si="0"/>
        <v>0</v>
      </c>
      <c r="H14" s="332">
        <f t="shared" si="0"/>
        <v>0</v>
      </c>
      <c r="I14" s="332">
        <f t="shared" si="0"/>
        <v>0</v>
      </c>
      <c r="J14" s="332">
        <f t="shared" si="0"/>
        <v>0</v>
      </c>
      <c r="K14" s="332">
        <f t="shared" si="0"/>
        <v>0</v>
      </c>
      <c r="L14" s="332">
        <f t="shared" si="0"/>
        <v>0</v>
      </c>
      <c r="M14" s="332">
        <f t="shared" si="0"/>
        <v>0</v>
      </c>
      <c r="N14" s="332">
        <f t="shared" si="0"/>
        <v>0</v>
      </c>
      <c r="O14" s="332">
        <f t="shared" si="0"/>
        <v>0</v>
      </c>
      <c r="P14" s="332">
        <f t="shared" si="0"/>
        <v>0</v>
      </c>
      <c r="Q14" s="332">
        <f t="shared" si="0"/>
        <v>0</v>
      </c>
      <c r="R14" s="332">
        <f t="shared" si="0"/>
        <v>0</v>
      </c>
      <c r="S14" s="332">
        <f t="shared" si="0"/>
        <v>0</v>
      </c>
      <c r="T14" s="332">
        <f t="shared" si="0"/>
        <v>0</v>
      </c>
      <c r="U14" s="332">
        <f t="shared" si="0"/>
        <v>0</v>
      </c>
      <c r="V14" s="332">
        <f t="shared" si="0"/>
        <v>0</v>
      </c>
      <c r="W14" s="332">
        <f t="shared" si="0"/>
        <v>0</v>
      </c>
      <c r="X14" s="332">
        <f t="shared" si="0"/>
        <v>0</v>
      </c>
      <c r="Y14" s="332">
        <f t="shared" si="0"/>
        <v>0</v>
      </c>
      <c r="Z14" s="332">
        <f t="shared" si="0"/>
        <v>0</v>
      </c>
      <c r="AA14" s="332">
        <f t="shared" si="0"/>
        <v>0</v>
      </c>
      <c r="AB14" s="332">
        <f t="shared" si="0"/>
        <v>0</v>
      </c>
      <c r="AC14" s="332">
        <f t="shared" si="0"/>
        <v>0</v>
      </c>
      <c r="AD14" s="332">
        <f t="shared" si="0"/>
        <v>0</v>
      </c>
      <c r="AE14" s="332">
        <f t="shared" si="0"/>
        <v>0</v>
      </c>
      <c r="AF14" s="332">
        <f t="shared" si="0"/>
        <v>0</v>
      </c>
      <c r="AG14" s="332">
        <f t="shared" si="0"/>
        <v>0</v>
      </c>
      <c r="AH14" s="332">
        <f t="shared" si="0"/>
        <v>0</v>
      </c>
    </row>
    <row r="15" spans="1:34" x14ac:dyDescent="0.25">
      <c r="A15" s="304"/>
      <c r="B15" s="304"/>
      <c r="C15" s="304"/>
      <c r="D15" s="304"/>
      <c r="E15" s="306"/>
      <c r="F15" s="304"/>
      <c r="G15" s="304"/>
      <c r="H15" s="306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306"/>
    </row>
    <row r="16" spans="1:34" x14ac:dyDescent="0.25">
      <c r="A16" s="304"/>
      <c r="B16" s="304"/>
      <c r="C16" s="304"/>
      <c r="D16" s="304"/>
      <c r="E16" s="306"/>
      <c r="F16" s="304"/>
      <c r="G16" s="304"/>
      <c r="H16" s="306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306"/>
    </row>
    <row r="17" spans="1:34" x14ac:dyDescent="0.25">
      <c r="A17" s="304"/>
      <c r="B17" s="304"/>
      <c r="C17" s="304"/>
      <c r="D17" s="304"/>
      <c r="E17" s="306"/>
      <c r="F17" s="304"/>
      <c r="G17" s="304"/>
      <c r="H17" s="306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306"/>
    </row>
    <row r="18" spans="1:34" x14ac:dyDescent="0.25">
      <c r="A18" s="304"/>
      <c r="B18" s="304"/>
      <c r="C18" s="304"/>
      <c r="D18" s="304"/>
      <c r="E18" s="306"/>
      <c r="F18" s="304"/>
      <c r="G18" s="304"/>
      <c r="H18" s="306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306"/>
    </row>
    <row r="19" spans="1:34" x14ac:dyDescent="0.25">
      <c r="A19" s="304"/>
      <c r="B19" s="304"/>
      <c r="C19" s="304"/>
      <c r="D19" s="304"/>
      <c r="E19" s="306"/>
      <c r="F19" s="304"/>
      <c r="G19" s="304"/>
      <c r="H19" s="306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306"/>
    </row>
    <row r="20" spans="1:34" x14ac:dyDescent="0.25">
      <c r="A20" s="304"/>
      <c r="B20" s="304"/>
      <c r="C20" s="304"/>
      <c r="D20" s="304"/>
      <c r="E20" s="306"/>
      <c r="F20" s="304"/>
      <c r="G20" s="304"/>
      <c r="H20" s="306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306"/>
    </row>
    <row r="21" spans="1:34" x14ac:dyDescent="0.25">
      <c r="A21" s="304"/>
      <c r="B21" s="304"/>
      <c r="C21" s="304"/>
      <c r="D21" s="304"/>
      <c r="E21" s="306"/>
      <c r="F21" s="304"/>
      <c r="G21" s="304"/>
      <c r="H21" s="306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306"/>
    </row>
    <row r="22" spans="1:34" x14ac:dyDescent="0.25">
      <c r="A22" s="304"/>
      <c r="B22" s="304"/>
      <c r="C22" s="304"/>
      <c r="D22" s="304"/>
      <c r="E22" s="306"/>
      <c r="F22" s="304"/>
      <c r="G22" s="304"/>
      <c r="H22" s="306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306"/>
    </row>
    <row r="23" spans="1:34" x14ac:dyDescent="0.25">
      <c r="A23" s="304"/>
      <c r="B23" s="304"/>
      <c r="C23" s="304"/>
      <c r="D23" s="304"/>
      <c r="E23" s="306"/>
      <c r="F23" s="304"/>
      <c r="G23" s="304"/>
      <c r="H23" s="306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306"/>
    </row>
    <row r="24" spans="1:34" x14ac:dyDescent="0.25">
      <c r="A24" s="304"/>
      <c r="B24" s="304"/>
      <c r="C24" s="304"/>
      <c r="D24" s="304"/>
      <c r="E24" s="306"/>
      <c r="F24" s="304"/>
      <c r="G24" s="304"/>
      <c r="H24" s="306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306"/>
    </row>
    <row r="25" spans="1:34" x14ac:dyDescent="0.25">
      <c r="A25" s="304"/>
      <c r="B25" s="304"/>
      <c r="C25" s="304"/>
      <c r="D25" s="304"/>
      <c r="E25" s="306"/>
      <c r="F25" s="304"/>
      <c r="G25" s="304"/>
      <c r="H25" s="306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306"/>
    </row>
    <row r="26" spans="1:34" x14ac:dyDescent="0.25">
      <c r="A26" s="304"/>
      <c r="B26" s="304"/>
      <c r="C26" s="304"/>
      <c r="D26" s="304"/>
      <c r="E26" s="306"/>
      <c r="F26" s="304"/>
      <c r="G26" s="304"/>
      <c r="H26" s="306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306"/>
    </row>
    <row r="27" spans="1:34" x14ac:dyDescent="0.25">
      <c r="A27" s="304"/>
      <c r="B27" s="304"/>
      <c r="C27" s="304"/>
      <c r="D27" s="304"/>
      <c r="E27" s="304"/>
      <c r="F27" s="304"/>
      <c r="G27" s="304"/>
      <c r="H27" s="306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306"/>
    </row>
    <row r="28" spans="1:34" x14ac:dyDescent="0.25">
      <c r="A28" s="304"/>
      <c r="B28" s="304"/>
      <c r="C28" s="304"/>
      <c r="D28" s="304"/>
      <c r="E28" s="304"/>
      <c r="F28" s="304"/>
      <c r="G28" s="304"/>
      <c r="H28" s="306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306"/>
    </row>
    <row r="29" spans="1:34" x14ac:dyDescent="0.25">
      <c r="A29" s="304"/>
      <c r="B29" s="304"/>
      <c r="C29" s="304"/>
      <c r="D29" s="304"/>
      <c r="E29" s="304"/>
      <c r="F29" s="304"/>
      <c r="G29" s="304"/>
      <c r="H29" s="306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306"/>
    </row>
    <row r="30" spans="1:34" x14ac:dyDescent="0.25">
      <c r="A30" s="304"/>
      <c r="B30" s="304"/>
      <c r="C30" s="304"/>
      <c r="D30" s="304"/>
      <c r="E30" s="304"/>
      <c r="F30" s="304"/>
      <c r="G30" s="304"/>
      <c r="H30" s="306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306"/>
    </row>
    <row r="31" spans="1:34" x14ac:dyDescent="0.25">
      <c r="A31" s="304"/>
      <c r="B31" s="304"/>
      <c r="C31" s="304"/>
      <c r="D31" s="304"/>
      <c r="E31" s="304"/>
      <c r="F31" s="304"/>
      <c r="G31" s="304"/>
      <c r="H31" s="306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306"/>
    </row>
    <row r="32" spans="1:34" x14ac:dyDescent="0.25">
      <c r="A32" s="304"/>
      <c r="B32" s="304"/>
      <c r="C32" s="304"/>
      <c r="D32" s="304"/>
      <c r="E32" s="304"/>
      <c r="F32" s="304"/>
      <c r="G32" s="304"/>
      <c r="H32" s="306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306"/>
    </row>
    <row r="33" spans="1:34" x14ac:dyDescent="0.25">
      <c r="A33" s="304"/>
      <c r="B33" s="304"/>
      <c r="C33" s="304"/>
      <c r="D33" s="304"/>
      <c r="E33" s="304"/>
      <c r="F33" s="304"/>
      <c r="G33" s="304"/>
      <c r="H33" s="306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306"/>
    </row>
    <row r="34" spans="1:34" x14ac:dyDescent="0.25">
      <c r="A34" s="304"/>
      <c r="B34" s="304"/>
      <c r="C34" s="304"/>
      <c r="D34" s="304"/>
      <c r="E34" s="304"/>
      <c r="F34" s="304"/>
      <c r="G34" s="304"/>
      <c r="H34" s="306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306"/>
    </row>
    <row r="35" spans="1:34" x14ac:dyDescent="0.25">
      <c r="A35" s="304"/>
      <c r="B35" s="304"/>
      <c r="C35" s="304"/>
      <c r="D35" s="304"/>
      <c r="E35" s="304"/>
      <c r="F35" s="304"/>
      <c r="G35" s="304"/>
      <c r="H35" s="306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306"/>
    </row>
    <row r="36" spans="1:34" x14ac:dyDescent="0.25">
      <c r="A36" s="304"/>
      <c r="B36" s="304"/>
      <c r="C36" s="304"/>
      <c r="D36" s="304"/>
      <c r="E36" s="304"/>
      <c r="F36" s="304"/>
      <c r="G36" s="304"/>
      <c r="H36" s="306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306"/>
    </row>
    <row r="37" spans="1:34" x14ac:dyDescent="0.25">
      <c r="A37" s="304"/>
      <c r="B37" s="304"/>
      <c r="C37" s="304"/>
      <c r="D37" s="304"/>
      <c r="E37" s="304"/>
      <c r="F37" s="304"/>
      <c r="G37" s="304"/>
      <c r="H37" s="306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306"/>
    </row>
    <row r="38" spans="1:34" x14ac:dyDescent="0.25">
      <c r="A38" s="304"/>
      <c r="B38" s="304"/>
      <c r="C38" s="304"/>
      <c r="D38" s="304"/>
      <c r="E38" s="304"/>
      <c r="F38" s="304"/>
      <c r="G38" s="304"/>
      <c r="H38" s="306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306"/>
    </row>
    <row r="39" spans="1:34" x14ac:dyDescent="0.25">
      <c r="A39" s="304"/>
      <c r="B39" s="304"/>
      <c r="C39" s="304"/>
      <c r="D39" s="304"/>
      <c r="E39" s="304"/>
      <c r="F39" s="304"/>
      <c r="G39" s="304"/>
      <c r="H39" s="306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306"/>
    </row>
    <row r="40" spans="1:34" x14ac:dyDescent="0.25">
      <c r="A40" s="304"/>
      <c r="B40" s="304"/>
      <c r="C40" s="304"/>
      <c r="D40" s="304"/>
      <c r="E40" s="304"/>
      <c r="F40" s="304"/>
      <c r="G40" s="304"/>
      <c r="H40" s="306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306"/>
    </row>
    <row r="41" spans="1:34" x14ac:dyDescent="0.25">
      <c r="A41" s="304"/>
      <c r="B41" s="304"/>
      <c r="C41" s="304"/>
      <c r="D41" s="304"/>
      <c r="E41" s="304"/>
      <c r="F41" s="304"/>
      <c r="G41" s="304"/>
      <c r="H41" s="306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306"/>
    </row>
    <row r="42" spans="1:34" x14ac:dyDescent="0.25">
      <c r="A42" s="304"/>
      <c r="B42" s="304"/>
      <c r="C42" s="304"/>
      <c r="D42" s="304"/>
      <c r="E42" s="304"/>
      <c r="F42" s="304"/>
      <c r="G42" s="304"/>
      <c r="H42" s="306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306"/>
    </row>
    <row r="43" spans="1:34" x14ac:dyDescent="0.25">
      <c r="A43" s="304"/>
      <c r="B43" s="304"/>
      <c r="C43" s="304"/>
      <c r="D43" s="304"/>
      <c r="E43" s="304"/>
      <c r="F43" s="304"/>
      <c r="G43" s="304"/>
      <c r="H43" s="306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306"/>
    </row>
    <row r="44" spans="1:34" x14ac:dyDescent="0.25">
      <c r="A44" s="304"/>
      <c r="B44" s="304"/>
      <c r="C44" s="304"/>
      <c r="D44" s="304"/>
      <c r="E44" s="304"/>
      <c r="F44" s="304"/>
      <c r="G44" s="304"/>
      <c r="H44" s="306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306"/>
    </row>
    <row r="45" spans="1:34" x14ac:dyDescent="0.25"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306"/>
    </row>
    <row r="46" spans="1:34" x14ac:dyDescent="0.25"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306"/>
    </row>
    <row r="47" spans="1:34" x14ac:dyDescent="0.25"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306"/>
    </row>
    <row r="48" spans="1:34" x14ac:dyDescent="0.25"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306"/>
    </row>
    <row r="49" spans="7:34" x14ac:dyDescent="0.25"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306"/>
    </row>
    <row r="50" spans="7:34" x14ac:dyDescent="0.25"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306"/>
    </row>
    <row r="51" spans="7:34" x14ac:dyDescent="0.25"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306"/>
    </row>
    <row r="52" spans="7:34" x14ac:dyDescent="0.25"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306"/>
    </row>
    <row r="53" spans="7:34" x14ac:dyDescent="0.25"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306"/>
    </row>
  </sheetData>
  <sheetProtection algorithmName="SHA-512" hashValue="fesSWsePWf4WDfP7ew0iMgE/fVCreZ1PIIUF3yJQpx0Qin5SPVK67n/HWXChjM5z2B8+0xorALWySrh9phkZMw==" saltValue="+HHEzhgs3z+YrzTxUHQt4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Q20"/>
  <sheetViews>
    <sheetView workbookViewId="0">
      <pane xSplit="5" ySplit="10" topLeftCell="F11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ColWidth="9.140625" defaultRowHeight="15" x14ac:dyDescent="0.25"/>
  <cols>
    <col min="1" max="1" width="9.140625" style="220"/>
    <col min="2" max="2" width="28.7109375" style="205" customWidth="1"/>
    <col min="3" max="3" width="13.85546875" style="220" customWidth="1"/>
    <col min="4" max="4" width="13.5703125" style="220" customWidth="1"/>
    <col min="5" max="6" width="13.28515625" style="220" customWidth="1"/>
    <col min="7" max="7" width="10.85546875" style="220" customWidth="1"/>
    <col min="8" max="8" width="13" style="220" customWidth="1"/>
    <col min="9" max="9" width="10.5703125" style="220" customWidth="1"/>
    <col min="10" max="10" width="11.28515625" style="220" customWidth="1"/>
    <col min="11" max="12" width="11.5703125" style="220" customWidth="1"/>
    <col min="13" max="14" width="11.5703125" style="220" bestFit="1" customWidth="1"/>
    <col min="15" max="15" width="14" style="220" customWidth="1"/>
    <col min="16" max="16" width="13" style="220" customWidth="1"/>
    <col min="17" max="17" width="13.85546875" style="220" customWidth="1"/>
    <col min="18" max="16384" width="9.140625" style="220"/>
  </cols>
  <sheetData>
    <row r="1" spans="1:17" ht="21" x14ac:dyDescent="0.35">
      <c r="A1" s="103" t="s">
        <v>0</v>
      </c>
      <c r="B1" s="111"/>
      <c r="C1" s="104" t="s">
        <v>140</v>
      </c>
      <c r="D1" s="103"/>
      <c r="E1" s="105"/>
      <c r="F1" s="109"/>
      <c r="G1" s="109"/>
      <c r="H1" s="104" t="str">
        <f>C1</f>
        <v>Title I Reallocation - DUFIR</v>
      </c>
      <c r="I1" s="109"/>
      <c r="J1" s="109"/>
      <c r="K1" s="109"/>
      <c r="L1" s="109"/>
      <c r="M1" s="109"/>
      <c r="N1" s="109"/>
      <c r="O1" s="109"/>
      <c r="P1" s="109"/>
      <c r="Q1" s="109"/>
    </row>
    <row r="2" spans="1:17" ht="18.75" x14ac:dyDescent="0.3">
      <c r="A2" s="106" t="s">
        <v>1</v>
      </c>
      <c r="B2" s="111"/>
      <c r="C2" s="107">
        <v>84.01</v>
      </c>
      <c r="D2" s="106"/>
      <c r="E2" s="67"/>
      <c r="F2" s="109"/>
      <c r="G2" s="109"/>
      <c r="H2" s="116" t="str">
        <f>"FY"&amp;C4</f>
        <v>FY2015-16</v>
      </c>
      <c r="I2" s="109"/>
      <c r="J2" s="109"/>
      <c r="K2" s="109"/>
      <c r="L2" s="109"/>
      <c r="M2" s="109"/>
      <c r="N2" s="109"/>
      <c r="O2" s="109"/>
      <c r="P2" s="109"/>
      <c r="Q2" s="109"/>
    </row>
    <row r="3" spans="1:17" ht="15.75" x14ac:dyDescent="0.25">
      <c r="A3" s="106" t="s">
        <v>2</v>
      </c>
      <c r="B3" s="111"/>
      <c r="C3" s="107">
        <v>5010</v>
      </c>
      <c r="D3" s="106"/>
      <c r="E3" s="6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5.75" x14ac:dyDescent="0.25">
      <c r="A4" s="106" t="s">
        <v>206</v>
      </c>
      <c r="B4" s="111"/>
      <c r="C4" s="107" t="s">
        <v>226</v>
      </c>
      <c r="D4" s="106"/>
      <c r="E4" s="6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15.75" x14ac:dyDescent="0.25">
      <c r="A5" s="106" t="s">
        <v>55</v>
      </c>
      <c r="B5" s="111"/>
      <c r="C5" s="107" t="s">
        <v>56</v>
      </c>
      <c r="D5" s="67"/>
      <c r="E5" s="67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15.75" x14ac:dyDescent="0.25">
      <c r="A6" s="106" t="s">
        <v>41</v>
      </c>
      <c r="B6" s="111"/>
      <c r="C6" s="106" t="s">
        <v>205</v>
      </c>
      <c r="D6" s="67"/>
      <c r="E6" s="67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15.75" x14ac:dyDescent="0.25">
      <c r="A7" s="106" t="s">
        <v>43</v>
      </c>
      <c r="B7" s="111"/>
      <c r="C7" s="106" t="s">
        <v>80</v>
      </c>
      <c r="D7" s="67"/>
      <c r="E7" s="67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21" x14ac:dyDescent="0.35">
      <c r="A8" s="103" t="s">
        <v>238</v>
      </c>
      <c r="B8" s="203"/>
      <c r="C8" s="104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7" ht="15.75" thickBot="1" x14ac:dyDescent="0.3">
      <c r="A9" s="109"/>
      <c r="B9" s="111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30.75" thickBot="1" x14ac:dyDescent="0.3">
      <c r="A10" s="115" t="s">
        <v>4</v>
      </c>
      <c r="B10" s="115" t="s">
        <v>61</v>
      </c>
      <c r="C10" s="115" t="s">
        <v>20</v>
      </c>
      <c r="D10" s="115" t="s">
        <v>21</v>
      </c>
      <c r="E10" s="100" t="s">
        <v>22</v>
      </c>
      <c r="F10" s="114" t="s">
        <v>169</v>
      </c>
      <c r="G10" s="115" t="s">
        <v>170</v>
      </c>
      <c r="H10" s="110" t="s">
        <v>171</v>
      </c>
      <c r="I10" s="115" t="s">
        <v>172</v>
      </c>
      <c r="J10" s="114" t="s">
        <v>173</v>
      </c>
      <c r="K10" s="112" t="s">
        <v>174</v>
      </c>
      <c r="L10" s="112" t="s">
        <v>242</v>
      </c>
      <c r="M10" s="112" t="s">
        <v>243</v>
      </c>
      <c r="N10" s="112" t="s">
        <v>244</v>
      </c>
      <c r="O10" s="112" t="s">
        <v>239</v>
      </c>
      <c r="P10" s="112" t="s">
        <v>240</v>
      </c>
      <c r="Q10" s="112" t="s">
        <v>241</v>
      </c>
    </row>
    <row r="11" spans="1:17" ht="15.75" thickBot="1" x14ac:dyDescent="0.3">
      <c r="A11" s="98" t="s">
        <v>6</v>
      </c>
      <c r="B11" s="194" t="s">
        <v>101</v>
      </c>
      <c r="C11" s="168"/>
      <c r="D11" s="171">
        <f>SUM(F11:Q11)</f>
        <v>0</v>
      </c>
      <c r="E11" s="171">
        <f t="shared" ref="E11:E18" si="0">C11-D11</f>
        <v>0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A12" s="98" t="s">
        <v>7</v>
      </c>
      <c r="B12" s="194" t="s">
        <v>96</v>
      </c>
      <c r="C12" s="168"/>
      <c r="D12" s="171">
        <f t="shared" ref="D12:D19" si="1">SUM(F12:Q12)</f>
        <v>0</v>
      </c>
      <c r="E12" s="171">
        <f t="shared" si="0"/>
        <v>0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</row>
    <row r="13" spans="1:17" ht="30.75" thickBot="1" x14ac:dyDescent="0.3">
      <c r="A13" s="98" t="s">
        <v>135</v>
      </c>
      <c r="B13" s="194" t="s">
        <v>142</v>
      </c>
      <c r="C13" s="168"/>
      <c r="D13" s="171">
        <f t="shared" si="1"/>
        <v>0</v>
      </c>
      <c r="E13" s="171">
        <f t="shared" si="0"/>
        <v>0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</row>
    <row r="14" spans="1:17" ht="30.75" thickBot="1" x14ac:dyDescent="0.3">
      <c r="A14" s="98" t="s">
        <v>70</v>
      </c>
      <c r="B14" s="194" t="s">
        <v>141</v>
      </c>
      <c r="C14" s="168"/>
      <c r="D14" s="171">
        <f t="shared" si="1"/>
        <v>0</v>
      </c>
      <c r="E14" s="171">
        <f t="shared" si="0"/>
        <v>0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15.75" thickBot="1" x14ac:dyDescent="0.3">
      <c r="A15" s="98" t="s">
        <v>143</v>
      </c>
      <c r="B15" s="194" t="s">
        <v>144</v>
      </c>
      <c r="C15" s="168"/>
      <c r="D15" s="171">
        <f t="shared" si="1"/>
        <v>0</v>
      </c>
      <c r="E15" s="171">
        <f t="shared" si="0"/>
        <v>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</row>
    <row r="16" spans="1:17" ht="15.75" thickBot="1" x14ac:dyDescent="0.3">
      <c r="A16" s="98" t="s">
        <v>97</v>
      </c>
      <c r="B16" s="194" t="s">
        <v>115</v>
      </c>
      <c r="C16" s="168"/>
      <c r="D16" s="171">
        <f t="shared" si="1"/>
        <v>0</v>
      </c>
      <c r="E16" s="171">
        <f t="shared" si="0"/>
        <v>0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5.75" thickBot="1" x14ac:dyDescent="0.3">
      <c r="A17" s="98" t="s">
        <v>98</v>
      </c>
      <c r="B17" s="194" t="s">
        <v>73</v>
      </c>
      <c r="C17" s="168"/>
      <c r="D17" s="171">
        <f t="shared" si="1"/>
        <v>0</v>
      </c>
      <c r="E17" s="171">
        <f t="shared" si="0"/>
        <v>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5.75" thickBot="1" x14ac:dyDescent="0.3">
      <c r="A18" s="98" t="s">
        <v>62</v>
      </c>
      <c r="B18" s="194" t="s">
        <v>139</v>
      </c>
      <c r="C18" s="168"/>
      <c r="D18" s="171">
        <f t="shared" si="1"/>
        <v>0</v>
      </c>
      <c r="E18" s="171">
        <f t="shared" si="0"/>
        <v>0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5.75" thickBot="1" x14ac:dyDescent="0.3">
      <c r="A19" s="121"/>
      <c r="B19" s="194"/>
      <c r="C19" s="168"/>
      <c r="D19" s="171">
        <f t="shared" si="1"/>
        <v>0</v>
      </c>
      <c r="E19" s="168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5.75" thickBot="1" x14ac:dyDescent="0.3">
      <c r="A20" s="81"/>
      <c r="B20" s="204"/>
      <c r="C20" s="222">
        <f t="shared" ref="C20:N20" si="2">SUM(C11:C18)</f>
        <v>0</v>
      </c>
      <c r="D20" s="222">
        <f t="shared" si="2"/>
        <v>0</v>
      </c>
      <c r="E20" s="222">
        <f t="shared" si="2"/>
        <v>0</v>
      </c>
      <c r="F20" s="222">
        <f t="shared" si="2"/>
        <v>0</v>
      </c>
      <c r="G20" s="222">
        <f t="shared" si="2"/>
        <v>0</v>
      </c>
      <c r="H20" s="222">
        <f t="shared" si="2"/>
        <v>0</v>
      </c>
      <c r="I20" s="222">
        <f t="shared" si="2"/>
        <v>0</v>
      </c>
      <c r="J20" s="222">
        <f t="shared" si="2"/>
        <v>0</v>
      </c>
      <c r="K20" s="222">
        <f t="shared" si="2"/>
        <v>0</v>
      </c>
      <c r="L20" s="222">
        <f t="shared" si="2"/>
        <v>0</v>
      </c>
      <c r="M20" s="222">
        <f t="shared" si="2"/>
        <v>0</v>
      </c>
      <c r="N20" s="222">
        <f t="shared" si="2"/>
        <v>0</v>
      </c>
      <c r="O20" s="222">
        <f>SUM(O11:O18)</f>
        <v>0</v>
      </c>
      <c r="P20" s="222">
        <f>SUM(P11:P18)</f>
        <v>0</v>
      </c>
      <c r="Q20" s="222">
        <f>SUM(Q11:Q18)</f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rgb="FFCCFFCC"/>
  </sheetPr>
  <dimension ref="A1:AF20"/>
  <sheetViews>
    <sheetView workbookViewId="0">
      <pane xSplit="5" ySplit="11" topLeftCell="AB12" activePane="bottomRight" state="frozen"/>
      <selection activeCell="D43" sqref="D43"/>
      <selection pane="topRight" activeCell="D43" sqref="D43"/>
      <selection pane="bottomLeft" activeCell="D43" sqref="D43"/>
      <selection pane="bottomRight" activeCell="D43" sqref="D43"/>
    </sheetView>
  </sheetViews>
  <sheetFormatPr defaultRowHeight="15" x14ac:dyDescent="0.25"/>
  <cols>
    <col min="2" max="2" width="27.42578125" customWidth="1"/>
    <col min="3" max="3" width="18.42578125" customWidth="1"/>
    <col min="4" max="4" width="18.28515625" customWidth="1"/>
    <col min="5" max="5" width="18.7109375" customWidth="1"/>
    <col min="6" max="6" width="18.28515625" customWidth="1"/>
    <col min="7" max="7" width="18.85546875" customWidth="1"/>
    <col min="8" max="9" width="18.28515625" customWidth="1"/>
    <col min="10" max="10" width="18.42578125" customWidth="1"/>
    <col min="11" max="11" width="18.85546875" customWidth="1"/>
    <col min="12" max="12" width="18.5703125" customWidth="1"/>
    <col min="13" max="13" width="17.85546875" customWidth="1"/>
    <col min="14" max="14" width="18.140625" customWidth="1"/>
    <col min="15" max="15" width="17.85546875" customWidth="1"/>
    <col min="16" max="16" width="18.85546875" customWidth="1"/>
    <col min="17" max="17" width="18.7109375" customWidth="1"/>
    <col min="18" max="18" width="18" customWidth="1"/>
    <col min="19" max="19" width="18.140625" customWidth="1"/>
    <col min="20" max="20" width="18.28515625" customWidth="1"/>
    <col min="21" max="32" width="18.28515625" style="297" customWidth="1"/>
  </cols>
  <sheetData>
    <row r="1" spans="1:32" ht="21" x14ac:dyDescent="0.35">
      <c r="A1" s="103" t="s">
        <v>0</v>
      </c>
      <c r="B1" s="109"/>
      <c r="C1" s="104" t="s">
        <v>278</v>
      </c>
      <c r="D1" s="111"/>
      <c r="E1" s="109"/>
      <c r="F1" s="109"/>
      <c r="G1" s="109"/>
      <c r="H1" s="104" t="s">
        <v>278</v>
      </c>
      <c r="I1" s="109"/>
      <c r="J1" s="109"/>
      <c r="K1" s="109"/>
      <c r="L1" s="109"/>
      <c r="M1" s="109"/>
      <c r="N1" s="109"/>
      <c r="O1" s="109"/>
      <c r="P1" s="104" t="str">
        <f>C1</f>
        <v>Title I-A Reallocated</v>
      </c>
      <c r="Q1" s="109"/>
      <c r="R1" s="109"/>
      <c r="S1" s="109"/>
      <c r="T1" s="109"/>
      <c r="U1" s="109"/>
      <c r="V1" s="109"/>
      <c r="W1" s="104" t="str">
        <f>C1</f>
        <v>Title I-A Reallocated</v>
      </c>
      <c r="X1" s="109"/>
      <c r="Y1" s="109"/>
      <c r="Z1" s="109"/>
      <c r="AA1" s="109"/>
      <c r="AB1" s="109"/>
      <c r="AC1" s="109"/>
      <c r="AD1" s="104" t="str">
        <f>C1</f>
        <v>Title I-A Reallocated</v>
      </c>
      <c r="AE1" s="109"/>
      <c r="AF1" s="109"/>
    </row>
    <row r="2" spans="1:32" ht="18.75" x14ac:dyDescent="0.3">
      <c r="A2" s="106" t="s">
        <v>1</v>
      </c>
      <c r="B2" s="109"/>
      <c r="C2" s="122" t="s">
        <v>279</v>
      </c>
      <c r="D2" s="111"/>
      <c r="E2" s="109"/>
      <c r="F2" s="109"/>
      <c r="G2" s="109"/>
      <c r="H2" s="116" t="str">
        <f>C4</f>
        <v>2016-17</v>
      </c>
      <c r="I2" s="109"/>
      <c r="J2" s="109"/>
      <c r="K2" s="109"/>
      <c r="L2" s="109"/>
      <c r="M2" s="109"/>
      <c r="N2" s="109"/>
      <c r="O2" s="109"/>
      <c r="P2" s="107" t="str">
        <f>"FY"&amp;C4</f>
        <v>FY2016-17</v>
      </c>
      <c r="Q2" s="109"/>
      <c r="R2" s="109"/>
      <c r="S2" s="109"/>
      <c r="T2" s="109"/>
      <c r="U2" s="109"/>
      <c r="V2" s="109"/>
      <c r="W2" s="107" t="str">
        <f>"FY"&amp;C4</f>
        <v>FY2016-17</v>
      </c>
      <c r="X2" s="109"/>
      <c r="Y2" s="109"/>
      <c r="Z2" s="109"/>
      <c r="AA2" s="109"/>
      <c r="AB2" s="109"/>
      <c r="AC2" s="109"/>
      <c r="AD2" s="107" t="str">
        <f>"FY"&amp;C4</f>
        <v>FY2016-17</v>
      </c>
      <c r="AE2" s="109"/>
      <c r="AF2" s="109"/>
    </row>
    <row r="3" spans="1:32" ht="15.75" x14ac:dyDescent="0.25">
      <c r="A3" s="106" t="s">
        <v>2</v>
      </c>
      <c r="B3" s="109"/>
      <c r="C3" s="107">
        <v>6010</v>
      </c>
      <c r="D3" s="111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15.75" x14ac:dyDescent="0.25">
      <c r="A4" s="106" t="s">
        <v>3</v>
      </c>
      <c r="B4" s="109"/>
      <c r="C4" s="107" t="s">
        <v>292</v>
      </c>
      <c r="D4" s="106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x14ac:dyDescent="0.25">
      <c r="A5" s="106" t="s">
        <v>55</v>
      </c>
      <c r="B5" s="109"/>
      <c r="C5" s="107" t="s">
        <v>56</v>
      </c>
      <c r="D5" s="111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x14ac:dyDescent="0.25">
      <c r="A6" s="106" t="s">
        <v>41</v>
      </c>
      <c r="B6" s="109"/>
      <c r="C6" s="106" t="s">
        <v>289</v>
      </c>
      <c r="D6" s="108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x14ac:dyDescent="0.25">
      <c r="A7" s="106" t="s">
        <v>43</v>
      </c>
      <c r="B7" s="109"/>
      <c r="C7" s="106" t="s">
        <v>280</v>
      </c>
      <c r="D7" s="108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21" x14ac:dyDescent="0.35">
      <c r="A8" s="103" t="s">
        <v>605</v>
      </c>
      <c r="B8" s="105"/>
      <c r="C8" s="105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x14ac:dyDescent="0.2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s="297" customFormat="1" ht="15.75" thickBot="1" x14ac:dyDescent="0.3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30.75" thickBot="1" x14ac:dyDescent="0.3">
      <c r="A11" s="115" t="s">
        <v>4</v>
      </c>
      <c r="B11" s="117" t="s">
        <v>61</v>
      </c>
      <c r="C11" s="115" t="s">
        <v>20</v>
      </c>
      <c r="D11" s="115" t="s">
        <v>21</v>
      </c>
      <c r="E11" s="119" t="s">
        <v>22</v>
      </c>
      <c r="F11" s="114" t="s">
        <v>382</v>
      </c>
      <c r="G11" s="115" t="s">
        <v>383</v>
      </c>
      <c r="H11" s="114" t="s">
        <v>384</v>
      </c>
      <c r="I11" s="115" t="s">
        <v>385</v>
      </c>
      <c r="J11" s="114" t="s">
        <v>381</v>
      </c>
      <c r="K11" s="115" t="s">
        <v>386</v>
      </c>
      <c r="L11" s="115" t="s">
        <v>387</v>
      </c>
      <c r="M11" s="115" t="s">
        <v>388</v>
      </c>
      <c r="N11" s="115" t="s">
        <v>389</v>
      </c>
      <c r="O11" s="115" t="s">
        <v>390</v>
      </c>
      <c r="P11" s="115" t="s">
        <v>392</v>
      </c>
      <c r="Q11" s="115" t="s">
        <v>393</v>
      </c>
      <c r="R11" s="114" t="s">
        <v>394</v>
      </c>
      <c r="S11" s="115" t="s">
        <v>395</v>
      </c>
      <c r="T11" s="115" t="s">
        <v>396</v>
      </c>
      <c r="U11" s="115" t="s">
        <v>397</v>
      </c>
      <c r="V11" s="115" t="s">
        <v>398</v>
      </c>
      <c r="W11" s="115" t="s">
        <v>399</v>
      </c>
      <c r="X11" s="115" t="s">
        <v>400</v>
      </c>
      <c r="Y11" s="115" t="s">
        <v>401</v>
      </c>
      <c r="Z11" s="115" t="s">
        <v>402</v>
      </c>
      <c r="AA11" s="115" t="s">
        <v>403</v>
      </c>
      <c r="AB11" s="115" t="s">
        <v>404</v>
      </c>
      <c r="AC11" s="115" t="s">
        <v>405</v>
      </c>
      <c r="AD11" s="115" t="s">
        <v>406</v>
      </c>
      <c r="AE11" s="115" t="s">
        <v>407</v>
      </c>
      <c r="AF11" s="115" t="s">
        <v>408</v>
      </c>
    </row>
    <row r="12" spans="1:32" ht="15.75" thickBot="1" x14ac:dyDescent="0.3">
      <c r="A12" s="239"/>
      <c r="B12" s="240"/>
      <c r="C12" s="283"/>
      <c r="D12" s="280">
        <f>SUM(F12:AF12)</f>
        <v>0</v>
      </c>
      <c r="E12" s="280">
        <f t="shared" ref="E12:E18" si="0">SUM(C12-D12)</f>
        <v>0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</row>
    <row r="13" spans="1:32" ht="15.75" thickBot="1" x14ac:dyDescent="0.3">
      <c r="A13" s="239"/>
      <c r="B13" s="240"/>
      <c r="C13" s="283"/>
      <c r="D13" s="280">
        <f t="shared" ref="D13:D18" si="1">SUM(F13:AF13)</f>
        <v>0</v>
      </c>
      <c r="E13" s="280">
        <f t="shared" si="0"/>
        <v>0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</row>
    <row r="14" spans="1:32" ht="15.75" thickBot="1" x14ac:dyDescent="0.3">
      <c r="A14" s="239"/>
      <c r="B14" s="240"/>
      <c r="C14" s="283"/>
      <c r="D14" s="280">
        <f t="shared" si="1"/>
        <v>0</v>
      </c>
      <c r="E14" s="280">
        <f t="shared" si="0"/>
        <v>0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</row>
    <row r="15" spans="1:32" s="234" customFormat="1" ht="15.75" thickBot="1" x14ac:dyDescent="0.3">
      <c r="A15" s="239"/>
      <c r="B15" s="240"/>
      <c r="C15" s="283"/>
      <c r="D15" s="280">
        <f t="shared" si="1"/>
        <v>0</v>
      </c>
      <c r="E15" s="280">
        <f t="shared" si="0"/>
        <v>0</v>
      </c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</row>
    <row r="16" spans="1:32" s="234" customFormat="1" ht="15.75" thickBot="1" x14ac:dyDescent="0.3">
      <c r="A16" s="239"/>
      <c r="B16" s="240"/>
      <c r="C16" s="283"/>
      <c r="D16" s="280">
        <f t="shared" si="1"/>
        <v>0</v>
      </c>
      <c r="E16" s="280">
        <f t="shared" si="0"/>
        <v>0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</row>
    <row r="17" spans="1:32" s="234" customFormat="1" ht="15.75" thickBot="1" x14ac:dyDescent="0.3">
      <c r="A17" s="239"/>
      <c r="B17" s="240"/>
      <c r="C17" s="283"/>
      <c r="D17" s="280">
        <f t="shared" si="1"/>
        <v>0</v>
      </c>
      <c r="E17" s="280">
        <f t="shared" si="0"/>
        <v>0</v>
      </c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</row>
    <row r="18" spans="1:32" ht="15.75" thickBot="1" x14ac:dyDescent="0.3">
      <c r="A18" s="239"/>
      <c r="B18" s="240"/>
      <c r="C18" s="283"/>
      <c r="D18" s="280">
        <f t="shared" si="1"/>
        <v>0</v>
      </c>
      <c r="E18" s="280">
        <f t="shared" si="0"/>
        <v>0</v>
      </c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</row>
    <row r="19" spans="1:32" s="234" customFormat="1" ht="15.75" thickBot="1" x14ac:dyDescent="0.3">
      <c r="A19" s="239"/>
      <c r="B19" s="240"/>
      <c r="C19" s="283"/>
      <c r="D19" s="280"/>
      <c r="E19" s="280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</row>
    <row r="20" spans="1:32" ht="15.75" thickBot="1" x14ac:dyDescent="0.3">
      <c r="A20" s="237" t="s">
        <v>290</v>
      </c>
      <c r="B20" s="238"/>
      <c r="C20" s="281">
        <f t="shared" ref="C20:AF20" si="2">SUM(C12:C18)</f>
        <v>0</v>
      </c>
      <c r="D20" s="281">
        <f t="shared" si="2"/>
        <v>0</v>
      </c>
      <c r="E20" s="281">
        <f t="shared" si="2"/>
        <v>0</v>
      </c>
      <c r="F20" s="281">
        <f t="shared" si="2"/>
        <v>0</v>
      </c>
      <c r="G20" s="281">
        <f t="shared" si="2"/>
        <v>0</v>
      </c>
      <c r="H20" s="281">
        <f t="shared" si="2"/>
        <v>0</v>
      </c>
      <c r="I20" s="281">
        <f t="shared" si="2"/>
        <v>0</v>
      </c>
      <c r="J20" s="281">
        <f t="shared" si="2"/>
        <v>0</v>
      </c>
      <c r="K20" s="281">
        <f t="shared" si="2"/>
        <v>0</v>
      </c>
      <c r="L20" s="281">
        <f t="shared" si="2"/>
        <v>0</v>
      </c>
      <c r="M20" s="281">
        <f t="shared" si="2"/>
        <v>0</v>
      </c>
      <c r="N20" s="281">
        <f t="shared" si="2"/>
        <v>0</v>
      </c>
      <c r="O20" s="281">
        <f t="shared" si="2"/>
        <v>0</v>
      </c>
      <c r="P20" s="281">
        <f t="shared" si="2"/>
        <v>0</v>
      </c>
      <c r="Q20" s="281">
        <f t="shared" si="2"/>
        <v>0</v>
      </c>
      <c r="R20" s="281">
        <f t="shared" si="2"/>
        <v>0</v>
      </c>
      <c r="S20" s="281">
        <f t="shared" si="2"/>
        <v>0</v>
      </c>
      <c r="T20" s="281">
        <f t="shared" si="2"/>
        <v>0</v>
      </c>
      <c r="U20" s="281">
        <f t="shared" si="2"/>
        <v>0</v>
      </c>
      <c r="V20" s="281">
        <f t="shared" si="2"/>
        <v>0</v>
      </c>
      <c r="W20" s="281">
        <f t="shared" si="2"/>
        <v>0</v>
      </c>
      <c r="X20" s="281">
        <f t="shared" si="2"/>
        <v>0</v>
      </c>
      <c r="Y20" s="281">
        <f t="shared" si="2"/>
        <v>0</v>
      </c>
      <c r="Z20" s="281">
        <f t="shared" si="2"/>
        <v>0</v>
      </c>
      <c r="AA20" s="281">
        <f t="shared" si="2"/>
        <v>0</v>
      </c>
      <c r="AB20" s="281">
        <f t="shared" si="2"/>
        <v>0</v>
      </c>
      <c r="AC20" s="281">
        <f t="shared" si="2"/>
        <v>0</v>
      </c>
      <c r="AD20" s="281">
        <f t="shared" si="2"/>
        <v>0</v>
      </c>
      <c r="AE20" s="281">
        <f t="shared" si="2"/>
        <v>0</v>
      </c>
      <c r="AF20" s="281">
        <f t="shared" si="2"/>
        <v>0</v>
      </c>
    </row>
  </sheetData>
  <sheetProtection algorithmName="SHA-512" hashValue="6SazL30HPfH4AfnuHV29PPCQ9eBuZk6aSnCE43o5qaxqGWVzA2JeHDPVztUt4gevMbRDtTDt3cWKrT/TqG1oYA==" saltValue="pya0q55R2IahaFViJVl73w==" spinCount="100000" sheet="1" objects="1" scenarios="1"/>
  <sortState ref="A11:T17">
    <sortCondition ref="A17"/>
  </sortState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CCFFCC"/>
  </sheetPr>
  <dimension ref="A1:I41"/>
  <sheetViews>
    <sheetView workbookViewId="0">
      <selection activeCell="C3" sqref="C3"/>
    </sheetView>
  </sheetViews>
  <sheetFormatPr defaultColWidth="8.85546875" defaultRowHeight="15" x14ac:dyDescent="0.25"/>
  <cols>
    <col min="1" max="1" width="8.85546875" style="354"/>
    <col min="2" max="2" width="31.5703125" style="304" customWidth="1"/>
    <col min="3" max="4" width="14.7109375" style="305" customWidth="1"/>
    <col min="5" max="5" width="18.85546875" style="305" customWidth="1"/>
    <col min="6" max="8" width="15.7109375" style="304" customWidth="1"/>
    <col min="9" max="9" width="13.42578125" style="304" customWidth="1"/>
    <col min="10" max="16384" width="8.85546875" style="304"/>
  </cols>
  <sheetData>
    <row r="1" spans="1:9" s="305" customFormat="1" ht="21" x14ac:dyDescent="0.35">
      <c r="A1" s="349" t="s">
        <v>0</v>
      </c>
      <c r="B1" s="313"/>
      <c r="C1" s="307" t="s">
        <v>909</v>
      </c>
      <c r="D1" s="310"/>
      <c r="E1" s="314"/>
      <c r="F1" s="308"/>
      <c r="G1" s="308"/>
      <c r="H1" s="313"/>
      <c r="I1" s="313"/>
    </row>
    <row r="2" spans="1:9" s="305" customFormat="1" ht="21" x14ac:dyDescent="0.35">
      <c r="A2" s="349" t="s">
        <v>78</v>
      </c>
      <c r="B2" s="313"/>
      <c r="C2" s="307" t="s">
        <v>914</v>
      </c>
      <c r="D2" s="310"/>
      <c r="E2" s="314"/>
      <c r="F2" s="308"/>
      <c r="G2" s="308"/>
      <c r="H2" s="313"/>
      <c r="I2" s="313"/>
    </row>
    <row r="3" spans="1:9" s="305" customFormat="1" ht="18.75" x14ac:dyDescent="0.3">
      <c r="A3" s="350" t="s">
        <v>1</v>
      </c>
      <c r="B3" s="313"/>
      <c r="C3" s="310" t="s">
        <v>913</v>
      </c>
      <c r="D3" s="310"/>
      <c r="E3" s="314"/>
      <c r="F3" s="311"/>
      <c r="G3" s="317"/>
      <c r="H3" s="313"/>
      <c r="I3" s="313"/>
    </row>
    <row r="4" spans="1:9" s="305" customFormat="1" ht="15.75" x14ac:dyDescent="0.25">
      <c r="A4" s="350" t="s">
        <v>2</v>
      </c>
      <c r="B4" s="313"/>
      <c r="C4" s="439" t="s">
        <v>910</v>
      </c>
      <c r="D4" s="310"/>
      <c r="E4" s="314"/>
      <c r="F4" s="313"/>
      <c r="G4" s="313"/>
      <c r="H4" s="313"/>
      <c r="I4" s="313"/>
    </row>
    <row r="5" spans="1:9" s="305" customFormat="1" ht="15.75" x14ac:dyDescent="0.25">
      <c r="A5" s="350" t="s">
        <v>3</v>
      </c>
      <c r="B5" s="313"/>
      <c r="C5" s="310" t="s">
        <v>797</v>
      </c>
      <c r="D5" s="310"/>
      <c r="E5" s="314"/>
      <c r="F5" s="313"/>
      <c r="G5" s="313"/>
      <c r="H5" s="313"/>
      <c r="I5" s="313"/>
    </row>
    <row r="6" spans="1:9" s="305" customFormat="1" ht="15.75" x14ac:dyDescent="0.25">
      <c r="A6" s="350" t="s">
        <v>55</v>
      </c>
      <c r="B6" s="313"/>
      <c r="C6" s="310" t="s">
        <v>911</v>
      </c>
      <c r="D6" s="310"/>
      <c r="E6" s="314"/>
      <c r="F6" s="313"/>
      <c r="G6" s="313"/>
      <c r="H6" s="313"/>
      <c r="I6" s="313"/>
    </row>
    <row r="7" spans="1:9" s="305" customFormat="1" ht="15.75" x14ac:dyDescent="0.25">
      <c r="A7" s="350" t="s">
        <v>41</v>
      </c>
      <c r="B7" s="313"/>
      <c r="C7" s="310" t="s">
        <v>771</v>
      </c>
      <c r="D7" s="310"/>
      <c r="E7" s="312"/>
      <c r="F7" s="313"/>
      <c r="G7" s="313"/>
      <c r="H7" s="313"/>
      <c r="I7" s="313"/>
    </row>
    <row r="8" spans="1:9" s="305" customFormat="1" ht="15.75" x14ac:dyDescent="0.25">
      <c r="A8" s="350" t="s">
        <v>43</v>
      </c>
      <c r="B8" s="313"/>
      <c r="C8" s="310" t="s">
        <v>80</v>
      </c>
      <c r="D8" s="310"/>
      <c r="E8" s="312"/>
      <c r="F8" s="313"/>
      <c r="G8" s="313"/>
      <c r="H8" s="313"/>
      <c r="I8" s="313"/>
    </row>
    <row r="9" spans="1:9" s="305" customFormat="1" ht="15.75" x14ac:dyDescent="0.25">
      <c r="A9" s="350" t="s">
        <v>78</v>
      </c>
      <c r="B9" s="313"/>
      <c r="C9" s="311" t="s">
        <v>914</v>
      </c>
      <c r="D9" s="311"/>
      <c r="E9" s="312"/>
      <c r="F9" s="313"/>
      <c r="G9" s="313"/>
      <c r="H9" s="313"/>
      <c r="I9" s="313"/>
    </row>
    <row r="10" spans="1:9" s="305" customFormat="1" ht="24" thickBot="1" x14ac:dyDescent="0.4">
      <c r="A10" s="585" t="s">
        <v>912</v>
      </c>
      <c r="B10" s="586"/>
      <c r="C10" s="586"/>
      <c r="D10" s="587"/>
      <c r="E10" s="587"/>
      <c r="F10" s="587"/>
      <c r="G10" s="587"/>
      <c r="H10" s="587"/>
      <c r="I10" s="313"/>
    </row>
    <row r="11" spans="1:9" ht="30.75" thickBot="1" x14ac:dyDescent="0.3">
      <c r="A11" s="52" t="s">
        <v>983</v>
      </c>
      <c r="B11" s="50" t="s">
        <v>896</v>
      </c>
      <c r="C11" s="51" t="s">
        <v>20</v>
      </c>
      <c r="D11" s="50" t="s">
        <v>21</v>
      </c>
      <c r="E11" s="43" t="s">
        <v>22</v>
      </c>
      <c r="F11" s="112" t="s">
        <v>395</v>
      </c>
      <c r="G11" s="110" t="s">
        <v>396</v>
      </c>
      <c r="H11" s="112" t="s">
        <v>397</v>
      </c>
      <c r="I11" s="112" t="s">
        <v>398</v>
      </c>
    </row>
    <row r="12" spans="1:9" s="192" customFormat="1" ht="15" customHeight="1" thickBot="1" x14ac:dyDescent="0.3">
      <c r="A12" s="430" t="s">
        <v>7</v>
      </c>
      <c r="B12" s="431" t="s">
        <v>651</v>
      </c>
      <c r="C12" s="432">
        <v>60000</v>
      </c>
      <c r="D12" s="432">
        <f>F12+G12+H12+I12</f>
        <v>59926</v>
      </c>
      <c r="E12" s="432">
        <f>C12-D12</f>
        <v>74</v>
      </c>
      <c r="F12" s="432"/>
      <c r="G12" s="432"/>
      <c r="H12" s="432">
        <v>58914</v>
      </c>
      <c r="I12" s="432">
        <v>1012</v>
      </c>
    </row>
    <row r="13" spans="1:9" s="192" customFormat="1" ht="15" customHeight="1" thickBot="1" x14ac:dyDescent="0.3">
      <c r="A13" s="430" t="s">
        <v>504</v>
      </c>
      <c r="B13" s="431" t="s">
        <v>915</v>
      </c>
      <c r="C13" s="432">
        <v>3000</v>
      </c>
      <c r="D13" s="432">
        <f>F13+G13+H13+I13</f>
        <v>2754</v>
      </c>
      <c r="E13" s="432">
        <f>C13-D13</f>
        <v>246</v>
      </c>
      <c r="F13" s="432"/>
      <c r="G13" s="432"/>
      <c r="H13" s="432">
        <v>2754</v>
      </c>
      <c r="I13" s="432"/>
    </row>
    <row r="14" spans="1:9" s="192" customFormat="1" ht="15" customHeight="1" thickBot="1" x14ac:dyDescent="0.3">
      <c r="A14" s="430" t="s">
        <v>102</v>
      </c>
      <c r="B14" s="431" t="s">
        <v>103</v>
      </c>
      <c r="C14" s="432">
        <v>12000</v>
      </c>
      <c r="D14" s="432">
        <f>F14+G14+H14+I14</f>
        <v>11726</v>
      </c>
      <c r="E14" s="432">
        <f>C14-D14</f>
        <v>274</v>
      </c>
      <c r="F14" s="432"/>
      <c r="G14" s="432"/>
      <c r="H14" s="432">
        <v>11726</v>
      </c>
      <c r="I14" s="432"/>
    </row>
    <row r="15" spans="1:9" ht="15.75" thickBot="1" x14ac:dyDescent="0.3">
      <c r="A15" s="434"/>
      <c r="B15" s="323"/>
      <c r="C15" s="432"/>
      <c r="D15" s="432"/>
      <c r="E15" s="432"/>
      <c r="F15" s="432"/>
      <c r="G15" s="432"/>
      <c r="H15" s="432"/>
      <c r="I15" s="432"/>
    </row>
    <row r="16" spans="1:9" s="58" customFormat="1" ht="15.75" thickBot="1" x14ac:dyDescent="0.3">
      <c r="A16" s="438" t="s">
        <v>290</v>
      </c>
      <c r="B16" s="263"/>
      <c r="C16" s="425">
        <f>SUM(C12:C15)</f>
        <v>75000</v>
      </c>
      <c r="D16" s="425">
        <f>SUM(D12:D15)</f>
        <v>74406</v>
      </c>
      <c r="E16" s="425">
        <f>SUM(E12:E15)</f>
        <v>594</v>
      </c>
      <c r="F16" s="425">
        <f>SUM(F12:F14)</f>
        <v>0</v>
      </c>
      <c r="G16" s="425">
        <f>SUM(G12:G14)</f>
        <v>0</v>
      </c>
      <c r="H16" s="425">
        <f>SUM(H12:H15)</f>
        <v>73394</v>
      </c>
      <c r="I16" s="425">
        <f>SUM(I12:I15)</f>
        <v>1012</v>
      </c>
    </row>
    <row r="17" spans="3:5" x14ac:dyDescent="0.25">
      <c r="C17" s="306"/>
      <c r="D17" s="306"/>
      <c r="E17" s="306"/>
    </row>
    <row r="18" spans="3:5" x14ac:dyDescent="0.25">
      <c r="C18" s="306"/>
      <c r="D18" s="306"/>
      <c r="E18" s="306"/>
    </row>
    <row r="19" spans="3:5" x14ac:dyDescent="0.25">
      <c r="C19" s="306"/>
      <c r="D19" s="306"/>
      <c r="E19" s="306"/>
    </row>
    <row r="20" spans="3:5" x14ac:dyDescent="0.25">
      <c r="C20" s="306"/>
      <c r="D20" s="306"/>
      <c r="E20" s="306"/>
    </row>
    <row r="21" spans="3:5" x14ac:dyDescent="0.25">
      <c r="C21" s="306"/>
      <c r="D21" s="306"/>
      <c r="E21" s="306"/>
    </row>
    <row r="22" spans="3:5" x14ac:dyDescent="0.25">
      <c r="C22" s="306"/>
      <c r="D22" s="306"/>
      <c r="E22" s="306"/>
    </row>
    <row r="23" spans="3:5" x14ac:dyDescent="0.25">
      <c r="C23" s="306"/>
      <c r="D23" s="306"/>
      <c r="E23" s="306"/>
    </row>
    <row r="24" spans="3:5" x14ac:dyDescent="0.25">
      <c r="C24" s="306"/>
      <c r="D24" s="306"/>
      <c r="E24" s="306"/>
    </row>
    <row r="25" spans="3:5" x14ac:dyDescent="0.25">
      <c r="C25" s="306"/>
      <c r="D25" s="306"/>
      <c r="E25" s="306"/>
    </row>
    <row r="26" spans="3:5" x14ac:dyDescent="0.25">
      <c r="C26" s="306"/>
      <c r="D26" s="306"/>
      <c r="E26" s="306"/>
    </row>
    <row r="27" spans="3:5" x14ac:dyDescent="0.25">
      <c r="C27" s="306"/>
      <c r="D27" s="306"/>
      <c r="E27" s="306"/>
    </row>
    <row r="28" spans="3:5" x14ac:dyDescent="0.25">
      <c r="C28" s="306"/>
      <c r="D28" s="306"/>
      <c r="E28" s="306"/>
    </row>
    <row r="29" spans="3:5" x14ac:dyDescent="0.25">
      <c r="C29" s="306"/>
      <c r="D29" s="306"/>
      <c r="E29" s="306"/>
    </row>
    <row r="30" spans="3:5" x14ac:dyDescent="0.25">
      <c r="C30" s="306"/>
      <c r="D30" s="306"/>
      <c r="E30" s="306"/>
    </row>
    <row r="31" spans="3:5" x14ac:dyDescent="0.25">
      <c r="C31" s="306"/>
      <c r="D31" s="306"/>
      <c r="E31" s="306"/>
    </row>
    <row r="32" spans="3:5" x14ac:dyDescent="0.25">
      <c r="C32" s="306"/>
      <c r="D32" s="306"/>
      <c r="E32" s="306"/>
    </row>
    <row r="33" spans="3:5" x14ac:dyDescent="0.25">
      <c r="C33" s="306"/>
      <c r="D33" s="306"/>
      <c r="E33" s="306"/>
    </row>
    <row r="34" spans="3:5" x14ac:dyDescent="0.25">
      <c r="C34" s="306"/>
      <c r="D34" s="306"/>
      <c r="E34" s="306"/>
    </row>
    <row r="35" spans="3:5" x14ac:dyDescent="0.25">
      <c r="C35" s="306"/>
      <c r="D35" s="306"/>
      <c r="E35" s="306"/>
    </row>
    <row r="36" spans="3:5" x14ac:dyDescent="0.25">
      <c r="C36" s="306"/>
      <c r="D36" s="306"/>
      <c r="E36" s="306"/>
    </row>
    <row r="37" spans="3:5" x14ac:dyDescent="0.25">
      <c r="C37" s="306"/>
      <c r="D37" s="306"/>
      <c r="E37" s="306"/>
    </row>
    <row r="38" spans="3:5" x14ac:dyDescent="0.25">
      <c r="C38" s="306"/>
      <c r="D38" s="306"/>
      <c r="E38" s="306"/>
    </row>
    <row r="39" spans="3:5" x14ac:dyDescent="0.25">
      <c r="D39" s="306"/>
      <c r="E39" s="306"/>
    </row>
    <row r="40" spans="3:5" x14ac:dyDescent="0.25">
      <c r="D40" s="306"/>
      <c r="E40" s="306"/>
    </row>
    <row r="41" spans="3:5" x14ac:dyDescent="0.25">
      <c r="D41" s="306"/>
      <c r="E41" s="306"/>
    </row>
  </sheetData>
  <sheetProtection password="EF32" sheet="1" objects="1" scenarios="1"/>
  <mergeCells count="1">
    <mergeCell ref="A10:H10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CCFFCC"/>
  </sheetPr>
  <dimension ref="A1:AH28"/>
  <sheetViews>
    <sheetView workbookViewId="0">
      <pane xSplit="7" ySplit="11" topLeftCell="H18" activePane="bottomRight" state="frozen"/>
      <selection activeCell="B15" sqref="B15"/>
      <selection pane="topRight" activeCell="B15" sqref="B15"/>
      <selection pane="bottomLeft" activeCell="B15" sqref="B15"/>
      <selection pane="bottomRight" activeCell="F27" sqref="F27"/>
    </sheetView>
  </sheetViews>
  <sheetFormatPr defaultColWidth="9.140625" defaultRowHeight="15" x14ac:dyDescent="0.25"/>
  <cols>
    <col min="1" max="1" width="9.140625" style="304"/>
    <col min="2" max="2" width="33" style="304" customWidth="1"/>
    <col min="3" max="3" width="13.42578125" style="466" customWidth="1"/>
    <col min="4" max="5" width="15.5703125" style="466" customWidth="1"/>
    <col min="6" max="6" width="14" style="466" customWidth="1"/>
    <col min="7" max="7" width="18.5703125" style="466" customWidth="1"/>
    <col min="8" max="8" width="11.85546875" style="466" customWidth="1"/>
    <col min="9" max="9" width="12.5703125" style="466" customWidth="1"/>
    <col min="10" max="10" width="12.28515625" style="466" customWidth="1"/>
    <col min="11" max="11" width="12.5703125" style="466" customWidth="1"/>
    <col min="12" max="12" width="13.28515625" style="466" customWidth="1"/>
    <col min="13" max="13" width="11" style="466" customWidth="1"/>
    <col min="14" max="14" width="13.140625" style="466" customWidth="1"/>
    <col min="15" max="16" width="12.7109375" style="466" customWidth="1"/>
    <col min="17" max="17" width="11.28515625" style="466" customWidth="1"/>
    <col min="18" max="18" width="11.5703125" style="466" customWidth="1"/>
    <col min="19" max="19" width="12.7109375" style="466" customWidth="1"/>
    <col min="20" max="21" width="9.140625" style="304"/>
    <col min="22" max="22" width="11.85546875" style="304" customWidth="1"/>
    <col min="23" max="23" width="12.5703125" style="466" customWidth="1"/>
    <col min="24" max="24" width="13.28515625" style="466" customWidth="1"/>
    <col min="25" max="25" width="11" style="466" customWidth="1"/>
    <col min="26" max="26" width="13.140625" style="466" customWidth="1"/>
    <col min="27" max="28" width="12.7109375" style="466" customWidth="1"/>
    <col min="29" max="29" width="11.28515625" style="466" customWidth="1"/>
    <col min="30" max="30" width="11.5703125" style="466" customWidth="1"/>
    <col min="31" max="31" width="12.7109375" style="466" customWidth="1"/>
    <col min="32" max="33" width="9.140625" style="304"/>
    <col min="34" max="34" width="11.85546875" style="304" customWidth="1"/>
    <col min="35" max="16384" width="9.140625" style="304"/>
  </cols>
  <sheetData>
    <row r="1" spans="1:34" ht="21" customHeight="1" x14ac:dyDescent="0.35">
      <c r="A1" s="307" t="s">
        <v>0</v>
      </c>
      <c r="B1" s="313"/>
      <c r="C1" s="440" t="s">
        <v>916</v>
      </c>
      <c r="D1" s="440"/>
      <c r="E1" s="440"/>
      <c r="F1" s="441"/>
      <c r="G1" s="442"/>
      <c r="H1" s="440"/>
      <c r="I1" s="440"/>
      <c r="J1" s="441"/>
      <c r="K1" s="443"/>
      <c r="L1" s="440" t="str">
        <f>C1</f>
        <v xml:space="preserve">Race To The Top- Early Learning Challenge </v>
      </c>
      <c r="M1" s="442"/>
      <c r="N1" s="443"/>
      <c r="O1" s="443"/>
      <c r="P1" s="443"/>
      <c r="Q1" s="440"/>
      <c r="R1" s="441"/>
      <c r="S1" s="441"/>
      <c r="T1" s="441"/>
      <c r="U1" s="441"/>
      <c r="V1" s="441"/>
      <c r="W1" s="443"/>
      <c r="X1" s="440"/>
      <c r="Y1" s="442"/>
      <c r="Z1" s="443"/>
      <c r="AA1" s="443"/>
      <c r="AB1" s="443"/>
      <c r="AC1" s="440"/>
      <c r="AD1" s="441"/>
      <c r="AE1" s="441"/>
      <c r="AF1" s="441"/>
      <c r="AG1" s="441"/>
      <c r="AH1" s="441"/>
    </row>
    <row r="2" spans="1:34" ht="15.75" x14ac:dyDescent="0.25">
      <c r="A2" s="310" t="s">
        <v>1</v>
      </c>
      <c r="B2" s="313"/>
      <c r="C2" s="444">
        <v>84.376999999999995</v>
      </c>
      <c r="D2" s="444"/>
      <c r="E2" s="444"/>
      <c r="F2" s="445"/>
      <c r="G2" s="446"/>
      <c r="H2" s="445"/>
      <c r="I2" s="445"/>
      <c r="J2" s="444"/>
      <c r="K2" s="443"/>
      <c r="L2" s="445" t="str">
        <f>"FY"&amp;C4</f>
        <v>FY2017-18</v>
      </c>
      <c r="M2" s="446"/>
      <c r="N2" s="446"/>
      <c r="O2" s="446"/>
      <c r="P2" s="443"/>
      <c r="Q2" s="445"/>
      <c r="R2" s="444"/>
      <c r="S2" s="444"/>
      <c r="T2" s="444"/>
      <c r="U2" s="444"/>
      <c r="V2" s="444"/>
      <c r="W2" s="443"/>
      <c r="X2" s="445"/>
      <c r="Y2" s="446"/>
      <c r="Z2" s="446"/>
      <c r="AA2" s="446"/>
      <c r="AB2" s="443"/>
      <c r="AC2" s="445"/>
      <c r="AD2" s="444"/>
      <c r="AE2" s="444"/>
      <c r="AF2" s="444"/>
      <c r="AG2" s="444"/>
      <c r="AH2" s="444"/>
    </row>
    <row r="3" spans="1:34" ht="15.75" x14ac:dyDescent="0.25">
      <c r="A3" s="310" t="s">
        <v>2</v>
      </c>
      <c r="B3" s="313"/>
      <c r="C3" s="447" t="s">
        <v>917</v>
      </c>
      <c r="D3" s="447"/>
      <c r="E3" s="447"/>
      <c r="F3" s="445"/>
      <c r="G3" s="446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</row>
    <row r="4" spans="1:34" ht="15.75" x14ac:dyDescent="0.25">
      <c r="A4" s="310" t="s">
        <v>3</v>
      </c>
      <c r="B4" s="313"/>
      <c r="C4" s="444" t="s">
        <v>797</v>
      </c>
      <c r="D4" s="444"/>
      <c r="E4" s="444"/>
      <c r="F4" s="445"/>
      <c r="G4" s="446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</row>
    <row r="5" spans="1:34" ht="15.75" x14ac:dyDescent="0.25">
      <c r="A5" s="310" t="s">
        <v>55</v>
      </c>
      <c r="B5" s="313"/>
      <c r="C5" s="444" t="s">
        <v>56</v>
      </c>
      <c r="D5" s="444"/>
      <c r="E5" s="444"/>
      <c r="F5" s="445"/>
      <c r="G5" s="446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</row>
    <row r="6" spans="1:34" ht="15.75" x14ac:dyDescent="0.25">
      <c r="A6" s="448" t="s">
        <v>41</v>
      </c>
      <c r="B6" s="449"/>
      <c r="C6" s="310" t="s">
        <v>771</v>
      </c>
      <c r="D6" s="310"/>
      <c r="E6" s="310"/>
      <c r="F6" s="450"/>
      <c r="G6" s="451"/>
      <c r="H6" s="451"/>
      <c r="I6" s="451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1:34" ht="15.75" x14ac:dyDescent="0.25">
      <c r="A7" s="448" t="s">
        <v>43</v>
      </c>
      <c r="B7" s="449"/>
      <c r="C7" s="450" t="s">
        <v>46</v>
      </c>
      <c r="D7" s="450"/>
      <c r="E7" s="450"/>
      <c r="F7" s="450"/>
      <c r="G7" s="451"/>
      <c r="H7" s="453"/>
      <c r="I7" s="453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4"/>
      <c r="AG7" s="454"/>
      <c r="AH7" s="454"/>
    </row>
    <row r="8" spans="1:34" ht="15.75" customHeight="1" x14ac:dyDescent="0.25">
      <c r="A8" s="310" t="s">
        <v>78</v>
      </c>
      <c r="B8" s="313"/>
      <c r="C8" s="445" t="s">
        <v>918</v>
      </c>
      <c r="D8" s="445"/>
      <c r="E8" s="445"/>
      <c r="F8" s="445"/>
      <c r="G8" s="453"/>
      <c r="H8" s="453"/>
      <c r="I8" s="453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</row>
    <row r="9" spans="1:34" ht="21" x14ac:dyDescent="0.35">
      <c r="A9" s="307" t="s">
        <v>1001</v>
      </c>
      <c r="B9" s="313"/>
      <c r="C9" s="446"/>
      <c r="D9" s="446"/>
      <c r="E9" s="446"/>
      <c r="F9" s="446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4"/>
      <c r="S9" s="454"/>
      <c r="T9" s="454"/>
      <c r="U9" s="454"/>
      <c r="V9" s="454"/>
      <c r="W9" s="454"/>
      <c r="X9" s="454"/>
      <c r="Y9" s="454"/>
      <c r="Z9" s="454"/>
      <c r="AA9" s="454"/>
      <c r="AB9" s="454"/>
      <c r="AC9" s="454"/>
      <c r="AD9" s="454"/>
      <c r="AE9" s="454"/>
      <c r="AF9" s="454"/>
      <c r="AG9" s="454"/>
      <c r="AH9" s="454"/>
    </row>
    <row r="10" spans="1:34" ht="21.75" thickBot="1" x14ac:dyDescent="0.4">
      <c r="A10" s="307"/>
      <c r="B10" s="313"/>
      <c r="C10" s="446"/>
      <c r="D10" s="446"/>
      <c r="E10" s="446"/>
      <c r="F10" s="446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</row>
    <row r="11" spans="1:34" ht="30.75" thickBot="1" x14ac:dyDescent="0.3">
      <c r="A11" s="49" t="s">
        <v>895</v>
      </c>
      <c r="B11" s="50" t="s">
        <v>896</v>
      </c>
      <c r="C11" s="455" t="s">
        <v>20</v>
      </c>
      <c r="D11" s="455" t="s">
        <v>1002</v>
      </c>
      <c r="E11" s="455" t="s">
        <v>1003</v>
      </c>
      <c r="F11" s="456" t="s">
        <v>21</v>
      </c>
      <c r="G11" s="457" t="s">
        <v>22</v>
      </c>
      <c r="H11" s="112" t="s">
        <v>394</v>
      </c>
      <c r="I11" s="110" t="s">
        <v>395</v>
      </c>
      <c r="J11" s="112" t="s">
        <v>396</v>
      </c>
      <c r="K11" s="110" t="s">
        <v>397</v>
      </c>
      <c r="L11" s="112" t="s">
        <v>398</v>
      </c>
      <c r="M11" s="110" t="s">
        <v>399</v>
      </c>
      <c r="N11" s="112" t="s">
        <v>400</v>
      </c>
      <c r="O11" s="110" t="s">
        <v>401</v>
      </c>
      <c r="P11" s="112" t="s">
        <v>402</v>
      </c>
      <c r="Q11" s="110" t="s">
        <v>403</v>
      </c>
      <c r="R11" s="112" t="s">
        <v>404</v>
      </c>
      <c r="S11" s="110" t="s">
        <v>405</v>
      </c>
      <c r="T11" s="112" t="s">
        <v>406</v>
      </c>
      <c r="U11" s="110" t="s">
        <v>407</v>
      </c>
      <c r="V11" s="112" t="s">
        <v>408</v>
      </c>
      <c r="W11" s="110" t="s">
        <v>799</v>
      </c>
      <c r="X11" s="112" t="s">
        <v>800</v>
      </c>
      <c r="Y11" s="110" t="s">
        <v>810</v>
      </c>
      <c r="Z11" s="112" t="s">
        <v>801</v>
      </c>
      <c r="AA11" s="110" t="s">
        <v>802</v>
      </c>
      <c r="AB11" s="112" t="s">
        <v>803</v>
      </c>
      <c r="AC11" s="110" t="s">
        <v>804</v>
      </c>
      <c r="AD11" s="112" t="s">
        <v>805</v>
      </c>
      <c r="AE11" s="110" t="s">
        <v>806</v>
      </c>
      <c r="AF11" s="112" t="s">
        <v>807</v>
      </c>
      <c r="AG11" s="110" t="s">
        <v>808</v>
      </c>
      <c r="AH11" s="112" t="s">
        <v>809</v>
      </c>
    </row>
    <row r="12" spans="1:34" ht="30.75" thickBot="1" x14ac:dyDescent="0.3">
      <c r="A12" s="458" t="s">
        <v>531</v>
      </c>
      <c r="B12" s="401" t="s">
        <v>919</v>
      </c>
      <c r="C12" s="459">
        <v>20000</v>
      </c>
      <c r="D12" s="459">
        <v>8000</v>
      </c>
      <c r="E12" s="459">
        <f>C12+D12</f>
        <v>28000</v>
      </c>
      <c r="F12" s="402">
        <f t="shared" ref="F12:F26" si="0">SUM(H12:AH12)</f>
        <v>28000</v>
      </c>
      <c r="G12" s="403">
        <f>E12-F12</f>
        <v>0</v>
      </c>
      <c r="H12" s="398"/>
      <c r="I12" s="398"/>
      <c r="J12" s="398"/>
      <c r="K12" s="398">
        <v>28000</v>
      </c>
      <c r="L12" s="398"/>
      <c r="M12" s="398"/>
      <c r="N12" s="398"/>
      <c r="O12" s="398"/>
      <c r="P12" s="398"/>
      <c r="Q12" s="398"/>
      <c r="R12" s="398"/>
      <c r="S12" s="398"/>
      <c r="T12" s="388"/>
      <c r="U12" s="388"/>
      <c r="V12" s="388"/>
      <c r="W12" s="398"/>
      <c r="X12" s="398"/>
      <c r="Y12" s="398"/>
      <c r="Z12" s="398"/>
      <c r="AA12" s="398"/>
      <c r="AB12" s="398"/>
      <c r="AC12" s="398"/>
      <c r="AD12" s="398"/>
      <c r="AE12" s="398"/>
      <c r="AF12" s="388"/>
      <c r="AG12" s="388"/>
      <c r="AH12" s="388"/>
    </row>
    <row r="13" spans="1:34" ht="15.75" thickBot="1" x14ac:dyDescent="0.3">
      <c r="A13" s="458" t="s">
        <v>920</v>
      </c>
      <c r="B13" s="401" t="s">
        <v>921</v>
      </c>
      <c r="C13" s="459">
        <v>19000</v>
      </c>
      <c r="D13" s="459">
        <v>8000</v>
      </c>
      <c r="E13" s="459">
        <f t="shared" ref="E13:E26" si="1">C13+D13</f>
        <v>27000</v>
      </c>
      <c r="F13" s="402">
        <f t="shared" si="0"/>
        <v>26999.83</v>
      </c>
      <c r="G13" s="403" t="s">
        <v>1004</v>
      </c>
      <c r="H13" s="398"/>
      <c r="I13" s="398"/>
      <c r="J13" s="398"/>
      <c r="K13" s="398">
        <v>26999.83</v>
      </c>
      <c r="L13" s="398"/>
      <c r="M13" s="398"/>
      <c r="N13" s="398"/>
      <c r="O13" s="398"/>
      <c r="P13" s="398"/>
      <c r="Q13" s="398"/>
      <c r="R13" s="398"/>
      <c r="S13" s="398"/>
      <c r="T13" s="388"/>
      <c r="U13" s="388"/>
      <c r="V13" s="388"/>
      <c r="W13" s="398"/>
      <c r="X13" s="398"/>
      <c r="Y13" s="398"/>
      <c r="Z13" s="398"/>
      <c r="AA13" s="398"/>
      <c r="AB13" s="398"/>
      <c r="AC13" s="398"/>
      <c r="AD13" s="398"/>
      <c r="AE13" s="398"/>
      <c r="AF13" s="388"/>
      <c r="AG13" s="388"/>
      <c r="AH13" s="388"/>
    </row>
    <row r="14" spans="1:34" ht="45.75" thickBot="1" x14ac:dyDescent="0.3">
      <c r="A14" s="458" t="s">
        <v>922</v>
      </c>
      <c r="B14" s="401" t="s">
        <v>923</v>
      </c>
      <c r="C14" s="402">
        <v>30000</v>
      </c>
      <c r="D14" s="402">
        <v>8000</v>
      </c>
      <c r="E14" s="459">
        <f t="shared" si="1"/>
        <v>38000</v>
      </c>
      <c r="F14" s="402">
        <f t="shared" si="0"/>
        <v>38000</v>
      </c>
      <c r="G14" s="403">
        <f t="shared" ref="G14:G26" si="2">E14-F14</f>
        <v>0</v>
      </c>
      <c r="H14" s="398"/>
      <c r="I14" s="398"/>
      <c r="J14" s="398"/>
      <c r="K14" s="398">
        <v>38000</v>
      </c>
      <c r="L14" s="398"/>
      <c r="M14" s="398"/>
      <c r="N14" s="398"/>
      <c r="O14" s="398"/>
      <c r="P14" s="398"/>
      <c r="Q14" s="398"/>
      <c r="R14" s="398"/>
      <c r="S14" s="398"/>
      <c r="T14" s="388"/>
      <c r="U14" s="388"/>
      <c r="V14" s="388"/>
      <c r="W14" s="398"/>
      <c r="X14" s="398"/>
      <c r="Y14" s="398"/>
      <c r="Z14" s="398"/>
      <c r="AA14" s="398"/>
      <c r="AB14" s="398"/>
      <c r="AC14" s="398"/>
      <c r="AD14" s="398"/>
      <c r="AE14" s="398"/>
      <c r="AF14" s="388"/>
      <c r="AG14" s="388"/>
      <c r="AH14" s="388"/>
    </row>
    <row r="15" spans="1:34" ht="15.75" thickBot="1" x14ac:dyDescent="0.3">
      <c r="A15" s="458" t="s">
        <v>924</v>
      </c>
      <c r="B15" s="401" t="s">
        <v>921</v>
      </c>
      <c r="C15" s="459">
        <v>3000</v>
      </c>
      <c r="D15" s="459">
        <v>0</v>
      </c>
      <c r="E15" s="459">
        <f t="shared" si="1"/>
        <v>3000</v>
      </c>
      <c r="F15" s="402">
        <f t="shared" si="0"/>
        <v>3000</v>
      </c>
      <c r="G15" s="403">
        <f t="shared" si="2"/>
        <v>0</v>
      </c>
      <c r="H15" s="398"/>
      <c r="I15" s="398"/>
      <c r="J15" s="398"/>
      <c r="K15" s="398">
        <v>3000</v>
      </c>
      <c r="L15" s="398"/>
      <c r="M15" s="398"/>
      <c r="N15" s="398"/>
      <c r="O15" s="398"/>
      <c r="P15" s="398"/>
      <c r="Q15" s="398"/>
      <c r="R15" s="398"/>
      <c r="S15" s="398"/>
      <c r="T15" s="388"/>
      <c r="U15" s="388"/>
      <c r="V15" s="388"/>
      <c r="W15" s="398"/>
      <c r="X15" s="398"/>
      <c r="Y15" s="398"/>
      <c r="Z15" s="398"/>
      <c r="AA15" s="398"/>
      <c r="AB15" s="398"/>
      <c r="AC15" s="398"/>
      <c r="AD15" s="398"/>
      <c r="AE15" s="398"/>
      <c r="AF15" s="388"/>
      <c r="AG15" s="388"/>
      <c r="AH15" s="388"/>
    </row>
    <row r="16" spans="1:34" ht="30.75" thickBot="1" x14ac:dyDescent="0.3">
      <c r="A16" s="458" t="s">
        <v>925</v>
      </c>
      <c r="B16" s="401" t="s">
        <v>926</v>
      </c>
      <c r="C16" s="459">
        <v>21000</v>
      </c>
      <c r="D16" s="459">
        <v>8000</v>
      </c>
      <c r="E16" s="459">
        <f t="shared" si="1"/>
        <v>29000</v>
      </c>
      <c r="F16" s="402">
        <f t="shared" si="0"/>
        <v>29000</v>
      </c>
      <c r="G16" s="403">
        <f t="shared" si="2"/>
        <v>0</v>
      </c>
      <c r="H16" s="398"/>
      <c r="I16" s="398"/>
      <c r="J16" s="398"/>
      <c r="K16" s="398">
        <v>29000</v>
      </c>
      <c r="L16" s="398"/>
      <c r="M16" s="398"/>
      <c r="N16" s="398"/>
      <c r="O16" s="398"/>
      <c r="P16" s="398"/>
      <c r="Q16" s="398"/>
      <c r="R16" s="398"/>
      <c r="S16" s="398"/>
      <c r="T16" s="388"/>
      <c r="U16" s="388"/>
      <c r="V16" s="388"/>
      <c r="W16" s="398"/>
      <c r="X16" s="398"/>
      <c r="Y16" s="398"/>
      <c r="Z16" s="398"/>
      <c r="AA16" s="398"/>
      <c r="AB16" s="398"/>
      <c r="AC16" s="398"/>
      <c r="AD16" s="398"/>
      <c r="AE16" s="398"/>
      <c r="AF16" s="388"/>
      <c r="AG16" s="388"/>
      <c r="AH16" s="388"/>
    </row>
    <row r="17" spans="1:34" ht="30.75" thickBot="1" x14ac:dyDescent="0.3">
      <c r="A17" s="458" t="s">
        <v>927</v>
      </c>
      <c r="B17" s="401" t="s">
        <v>926</v>
      </c>
      <c r="C17" s="459">
        <v>6000</v>
      </c>
      <c r="D17" s="459">
        <v>0</v>
      </c>
      <c r="E17" s="459">
        <f t="shared" si="1"/>
        <v>6000</v>
      </c>
      <c r="F17" s="402">
        <f t="shared" si="0"/>
        <v>5300</v>
      </c>
      <c r="G17" s="403">
        <f t="shared" si="2"/>
        <v>700</v>
      </c>
      <c r="H17" s="398"/>
      <c r="I17" s="398"/>
      <c r="J17" s="398"/>
      <c r="K17" s="398">
        <v>5300</v>
      </c>
      <c r="L17" s="398"/>
      <c r="M17" s="398"/>
      <c r="N17" s="398"/>
      <c r="O17" s="398"/>
      <c r="P17" s="398"/>
      <c r="Q17" s="398"/>
      <c r="R17" s="398"/>
      <c r="S17" s="398"/>
      <c r="T17" s="388"/>
      <c r="U17" s="388"/>
      <c r="V17" s="388"/>
      <c r="W17" s="398"/>
      <c r="X17" s="398"/>
      <c r="Y17" s="398"/>
      <c r="Z17" s="398"/>
      <c r="AA17" s="398"/>
      <c r="AB17" s="398"/>
      <c r="AC17" s="398"/>
      <c r="AD17" s="398"/>
      <c r="AE17" s="398"/>
      <c r="AF17" s="388"/>
      <c r="AG17" s="388"/>
      <c r="AH17" s="388"/>
    </row>
    <row r="18" spans="1:34" ht="30.75" thickBot="1" x14ac:dyDescent="0.3">
      <c r="A18" s="458" t="s">
        <v>928</v>
      </c>
      <c r="B18" s="401" t="s">
        <v>926</v>
      </c>
      <c r="C18" s="459">
        <v>1500</v>
      </c>
      <c r="D18" s="459">
        <v>970</v>
      </c>
      <c r="E18" s="459">
        <f t="shared" si="1"/>
        <v>2470</v>
      </c>
      <c r="F18" s="402">
        <f t="shared" si="0"/>
        <v>2470</v>
      </c>
      <c r="G18" s="403">
        <f t="shared" si="2"/>
        <v>0</v>
      </c>
      <c r="H18" s="398"/>
      <c r="I18" s="398"/>
      <c r="J18" s="398">
        <v>1500</v>
      </c>
      <c r="K18" s="398">
        <v>970</v>
      </c>
      <c r="L18" s="398"/>
      <c r="M18" s="398"/>
      <c r="N18" s="398"/>
      <c r="O18" s="398"/>
      <c r="P18" s="398"/>
      <c r="Q18" s="398"/>
      <c r="R18" s="398"/>
      <c r="S18" s="398"/>
      <c r="T18" s="388"/>
      <c r="U18" s="388"/>
      <c r="V18" s="388"/>
      <c r="W18" s="398"/>
      <c r="X18" s="398"/>
      <c r="Y18" s="398"/>
      <c r="Z18" s="398"/>
      <c r="AA18" s="398"/>
      <c r="AB18" s="398"/>
      <c r="AC18" s="398"/>
      <c r="AD18" s="398"/>
      <c r="AE18" s="398"/>
      <c r="AF18" s="388"/>
      <c r="AG18" s="388"/>
      <c r="AH18" s="388"/>
    </row>
    <row r="19" spans="1:34" ht="30.75" thickBot="1" x14ac:dyDescent="0.3">
      <c r="A19" s="458" t="s">
        <v>929</v>
      </c>
      <c r="B19" s="401" t="s">
        <v>530</v>
      </c>
      <c r="C19" s="459">
        <v>2000</v>
      </c>
      <c r="D19" s="459"/>
      <c r="E19" s="459">
        <f t="shared" si="1"/>
        <v>2000</v>
      </c>
      <c r="F19" s="402">
        <f t="shared" si="0"/>
        <v>1050</v>
      </c>
      <c r="G19" s="403">
        <f t="shared" si="2"/>
        <v>950</v>
      </c>
      <c r="H19" s="398"/>
      <c r="I19" s="398"/>
      <c r="J19" s="398"/>
      <c r="K19" s="398">
        <v>1050</v>
      </c>
      <c r="L19" s="398"/>
      <c r="M19" s="398"/>
      <c r="N19" s="398"/>
      <c r="O19" s="398"/>
      <c r="P19" s="398"/>
      <c r="Q19" s="398"/>
      <c r="R19" s="398"/>
      <c r="S19" s="398"/>
      <c r="T19" s="388"/>
      <c r="U19" s="388"/>
      <c r="V19" s="388"/>
      <c r="W19" s="398"/>
      <c r="X19" s="398"/>
      <c r="Y19" s="398"/>
      <c r="Z19" s="398"/>
      <c r="AA19" s="398"/>
      <c r="AB19" s="398"/>
      <c r="AC19" s="398"/>
      <c r="AD19" s="398"/>
      <c r="AE19" s="398"/>
      <c r="AF19" s="388"/>
      <c r="AG19" s="388"/>
      <c r="AH19" s="388"/>
    </row>
    <row r="20" spans="1:34" ht="15.75" thickBot="1" x14ac:dyDescent="0.3">
      <c r="A20" s="458" t="s">
        <v>930</v>
      </c>
      <c r="B20" s="401" t="s">
        <v>931</v>
      </c>
      <c r="C20" s="459">
        <v>5000</v>
      </c>
      <c r="D20" s="459">
        <v>8000</v>
      </c>
      <c r="E20" s="459">
        <f t="shared" si="1"/>
        <v>13000</v>
      </c>
      <c r="F20" s="402">
        <f t="shared" si="0"/>
        <v>13000</v>
      </c>
      <c r="G20" s="403">
        <f t="shared" si="2"/>
        <v>0</v>
      </c>
      <c r="H20" s="398"/>
      <c r="I20" s="398"/>
      <c r="J20" s="398">
        <v>5000</v>
      </c>
      <c r="K20" s="398">
        <v>8000</v>
      </c>
      <c r="L20" s="398"/>
      <c r="M20" s="398"/>
      <c r="N20" s="398"/>
      <c r="O20" s="398"/>
      <c r="P20" s="398"/>
      <c r="Q20" s="398"/>
      <c r="R20" s="398"/>
      <c r="S20" s="398"/>
      <c r="T20" s="388"/>
      <c r="U20" s="388"/>
      <c r="V20" s="388"/>
      <c r="W20" s="398"/>
      <c r="X20" s="398"/>
      <c r="Y20" s="398"/>
      <c r="Z20" s="398"/>
      <c r="AA20" s="398"/>
      <c r="AB20" s="398"/>
      <c r="AC20" s="398"/>
      <c r="AD20" s="398"/>
      <c r="AE20" s="398"/>
      <c r="AF20" s="388"/>
      <c r="AG20" s="388"/>
      <c r="AH20" s="388"/>
    </row>
    <row r="21" spans="1:34" ht="15.75" thickBot="1" x14ac:dyDescent="0.3">
      <c r="A21" s="458" t="s">
        <v>932</v>
      </c>
      <c r="B21" s="401" t="s">
        <v>933</v>
      </c>
      <c r="C21" s="459">
        <v>25000</v>
      </c>
      <c r="D21" s="459">
        <v>8000</v>
      </c>
      <c r="E21" s="459">
        <f t="shared" si="1"/>
        <v>33000</v>
      </c>
      <c r="F21" s="402">
        <f t="shared" si="0"/>
        <v>33000</v>
      </c>
      <c r="G21" s="403">
        <f t="shared" si="2"/>
        <v>0</v>
      </c>
      <c r="H21" s="398"/>
      <c r="I21" s="398"/>
      <c r="J21" s="398"/>
      <c r="K21" s="388"/>
      <c r="L21" s="398">
        <v>33000</v>
      </c>
      <c r="M21" s="398"/>
      <c r="N21" s="398"/>
      <c r="O21" s="398"/>
      <c r="P21" s="398"/>
      <c r="Q21" s="398"/>
      <c r="R21" s="398"/>
      <c r="S21" s="398"/>
      <c r="T21" s="388"/>
      <c r="U21" s="388"/>
      <c r="V21" s="388"/>
      <c r="W21" s="388"/>
      <c r="X21" s="398"/>
      <c r="Y21" s="398"/>
      <c r="Z21" s="398"/>
      <c r="AA21" s="398"/>
      <c r="AB21" s="398"/>
      <c r="AC21" s="398"/>
      <c r="AD21" s="398"/>
      <c r="AE21" s="398"/>
      <c r="AF21" s="388"/>
      <c r="AG21" s="388"/>
      <c r="AH21" s="388"/>
    </row>
    <row r="22" spans="1:34" ht="15.75" thickBot="1" x14ac:dyDescent="0.3">
      <c r="A22" s="458" t="s">
        <v>934</v>
      </c>
      <c r="B22" s="401" t="s">
        <v>935</v>
      </c>
      <c r="C22" s="459">
        <v>77500</v>
      </c>
      <c r="D22" s="459">
        <v>8000</v>
      </c>
      <c r="E22" s="459">
        <f t="shared" si="1"/>
        <v>85500</v>
      </c>
      <c r="F22" s="402">
        <f t="shared" si="0"/>
        <v>85500</v>
      </c>
      <c r="G22" s="403">
        <f t="shared" si="2"/>
        <v>0</v>
      </c>
      <c r="H22" s="398"/>
      <c r="I22" s="398"/>
      <c r="J22" s="398"/>
      <c r="K22" s="398"/>
      <c r="L22" s="398">
        <v>85500</v>
      </c>
      <c r="M22" s="398"/>
      <c r="N22" s="398"/>
      <c r="O22" s="398"/>
      <c r="P22" s="398"/>
      <c r="Q22" s="398"/>
      <c r="R22" s="398"/>
      <c r="S22" s="398"/>
      <c r="T22" s="388"/>
      <c r="U22" s="388"/>
      <c r="V22" s="388"/>
      <c r="W22" s="398"/>
      <c r="X22" s="398"/>
      <c r="Y22" s="398"/>
      <c r="Z22" s="398"/>
      <c r="AA22" s="398"/>
      <c r="AB22" s="398"/>
      <c r="AC22" s="398"/>
      <c r="AD22" s="398"/>
      <c r="AE22" s="398"/>
      <c r="AF22" s="388"/>
      <c r="AG22" s="388"/>
      <c r="AH22" s="388"/>
    </row>
    <row r="23" spans="1:34" ht="30.75" thickBot="1" x14ac:dyDescent="0.3">
      <c r="A23" s="458" t="s">
        <v>936</v>
      </c>
      <c r="B23" s="401" t="s">
        <v>530</v>
      </c>
      <c r="C23" s="459">
        <v>70000</v>
      </c>
      <c r="D23" s="459">
        <v>0</v>
      </c>
      <c r="E23" s="459">
        <f t="shared" si="1"/>
        <v>70000</v>
      </c>
      <c r="F23" s="402">
        <f t="shared" si="0"/>
        <v>70000</v>
      </c>
      <c r="G23" s="403">
        <f t="shared" si="2"/>
        <v>0</v>
      </c>
      <c r="H23" s="398"/>
      <c r="I23" s="398"/>
      <c r="J23" s="398"/>
      <c r="K23" s="398">
        <v>70000</v>
      </c>
      <c r="L23" s="398"/>
      <c r="M23" s="398"/>
      <c r="N23" s="398"/>
      <c r="O23" s="398"/>
      <c r="P23" s="398"/>
      <c r="Q23" s="398"/>
      <c r="R23" s="398"/>
      <c r="S23" s="398"/>
      <c r="T23" s="388"/>
      <c r="U23" s="388"/>
      <c r="V23" s="388"/>
      <c r="W23" s="398"/>
      <c r="X23" s="398"/>
      <c r="Y23" s="398"/>
      <c r="Z23" s="398"/>
      <c r="AA23" s="398"/>
      <c r="AB23" s="398"/>
      <c r="AC23" s="398"/>
      <c r="AD23" s="398"/>
      <c r="AE23" s="398"/>
      <c r="AF23" s="388"/>
      <c r="AG23" s="388"/>
      <c r="AH23" s="388"/>
    </row>
    <row r="24" spans="1:34" ht="15.75" thickBot="1" x14ac:dyDescent="0.3">
      <c r="A24" s="458" t="s">
        <v>970</v>
      </c>
      <c r="B24" s="401" t="s">
        <v>971</v>
      </c>
      <c r="C24" s="459">
        <v>7000</v>
      </c>
      <c r="D24" s="459">
        <v>1930</v>
      </c>
      <c r="E24" s="459">
        <f t="shared" si="1"/>
        <v>8930</v>
      </c>
      <c r="F24" s="402">
        <f t="shared" si="0"/>
        <v>8930</v>
      </c>
      <c r="G24" s="403">
        <f t="shared" si="2"/>
        <v>0</v>
      </c>
      <c r="H24" s="398"/>
      <c r="I24" s="398"/>
      <c r="J24" s="398"/>
      <c r="K24" s="398">
        <v>7000</v>
      </c>
      <c r="L24" s="398">
        <v>1930</v>
      </c>
      <c r="M24" s="398"/>
      <c r="N24" s="398"/>
      <c r="O24" s="398"/>
      <c r="P24" s="398"/>
      <c r="Q24" s="398"/>
      <c r="R24" s="398"/>
      <c r="S24" s="398"/>
      <c r="T24" s="388"/>
      <c r="U24" s="388"/>
      <c r="V24" s="388"/>
      <c r="W24" s="398"/>
      <c r="X24" s="398"/>
      <c r="Y24" s="398"/>
      <c r="Z24" s="398"/>
      <c r="AA24" s="398"/>
      <c r="AB24" s="398"/>
      <c r="AC24" s="398"/>
      <c r="AD24" s="398"/>
      <c r="AE24" s="398"/>
      <c r="AF24" s="388"/>
      <c r="AG24" s="388"/>
      <c r="AH24" s="388"/>
    </row>
    <row r="25" spans="1:34" ht="30.75" thickBot="1" x14ac:dyDescent="0.3">
      <c r="A25" s="458" t="s">
        <v>937</v>
      </c>
      <c r="B25" s="401" t="s">
        <v>926</v>
      </c>
      <c r="C25" s="459">
        <v>55000</v>
      </c>
      <c r="D25" s="459">
        <v>8000</v>
      </c>
      <c r="E25" s="459">
        <f t="shared" si="1"/>
        <v>63000</v>
      </c>
      <c r="F25" s="402">
        <f t="shared" si="0"/>
        <v>63000</v>
      </c>
      <c r="G25" s="403">
        <f t="shared" si="2"/>
        <v>0</v>
      </c>
      <c r="H25" s="398"/>
      <c r="I25" s="398"/>
      <c r="J25" s="398"/>
      <c r="K25" s="398">
        <v>63000</v>
      </c>
      <c r="L25" s="398"/>
      <c r="M25" s="398"/>
      <c r="N25" s="460"/>
      <c r="O25" s="398"/>
      <c r="P25" s="398"/>
      <c r="Q25" s="398"/>
      <c r="R25" s="398"/>
      <c r="S25" s="398"/>
      <c r="T25" s="388"/>
      <c r="U25" s="388"/>
      <c r="V25" s="388"/>
      <c r="W25" s="398"/>
      <c r="X25" s="398"/>
      <c r="Y25" s="398"/>
      <c r="Z25" s="398"/>
      <c r="AA25" s="398"/>
      <c r="AB25" s="398"/>
      <c r="AC25" s="398"/>
      <c r="AD25" s="398"/>
      <c r="AE25" s="398"/>
      <c r="AF25" s="388"/>
      <c r="AG25" s="388"/>
      <c r="AH25" s="388"/>
    </row>
    <row r="26" spans="1:34" ht="15.75" thickBot="1" x14ac:dyDescent="0.3">
      <c r="A26" s="458" t="s">
        <v>938</v>
      </c>
      <c r="B26" s="401" t="s">
        <v>939</v>
      </c>
      <c r="C26" s="459">
        <v>19000</v>
      </c>
      <c r="D26" s="459">
        <v>8000</v>
      </c>
      <c r="E26" s="459">
        <f t="shared" si="1"/>
        <v>27000</v>
      </c>
      <c r="F26" s="402">
        <f t="shared" si="0"/>
        <v>27000</v>
      </c>
      <c r="G26" s="403">
        <f t="shared" si="2"/>
        <v>0</v>
      </c>
      <c r="H26" s="398"/>
      <c r="I26" s="398"/>
      <c r="J26" s="398">
        <v>19000</v>
      </c>
      <c r="K26" s="398">
        <v>8000</v>
      </c>
      <c r="L26" s="398"/>
      <c r="M26" s="398"/>
      <c r="N26" s="398"/>
      <c r="O26" s="398"/>
      <c r="P26" s="398"/>
      <c r="Q26" s="398"/>
      <c r="R26" s="398"/>
      <c r="S26" s="398"/>
      <c r="T26" s="388"/>
      <c r="U26" s="388"/>
      <c r="V26" s="388"/>
      <c r="W26" s="398"/>
      <c r="X26" s="398"/>
      <c r="Y26" s="398"/>
      <c r="Z26" s="398"/>
      <c r="AA26" s="398"/>
      <c r="AB26" s="398"/>
      <c r="AC26" s="398"/>
      <c r="AD26" s="398"/>
      <c r="AE26" s="398"/>
      <c r="AF26" s="388"/>
      <c r="AG26" s="388"/>
      <c r="AH26" s="388"/>
    </row>
    <row r="27" spans="1:34" ht="15.75" thickBot="1" x14ac:dyDescent="0.3">
      <c r="A27" s="458"/>
      <c r="B27" s="393"/>
      <c r="C27" s="459"/>
      <c r="D27" s="459"/>
      <c r="E27" s="459"/>
      <c r="F27" s="461"/>
      <c r="G27" s="462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98"/>
      <c r="T27" s="388"/>
      <c r="U27" s="388"/>
      <c r="V27" s="388"/>
      <c r="W27" s="398"/>
      <c r="X27" s="398"/>
      <c r="Y27" s="398"/>
      <c r="Z27" s="398"/>
      <c r="AA27" s="398"/>
      <c r="AB27" s="398"/>
      <c r="AC27" s="398"/>
      <c r="AD27" s="398"/>
      <c r="AE27" s="398"/>
      <c r="AF27" s="388"/>
      <c r="AG27" s="388"/>
      <c r="AH27" s="388"/>
    </row>
    <row r="28" spans="1:34" ht="15.75" thickBot="1" x14ac:dyDescent="0.3">
      <c r="A28" s="463" t="s">
        <v>290</v>
      </c>
      <c r="B28" s="464"/>
      <c r="C28" s="465">
        <f>SUM(C12:C27)</f>
        <v>361000</v>
      </c>
      <c r="D28" s="465">
        <f>SUM(D12:D27)</f>
        <v>74900</v>
      </c>
      <c r="E28" s="465">
        <f>SUM(E12:E26)</f>
        <v>435900</v>
      </c>
      <c r="F28" s="465">
        <f>SUM(F12:F27)</f>
        <v>434249.83</v>
      </c>
      <c r="G28" s="465">
        <f>SUM(G12:G27)</f>
        <v>1650</v>
      </c>
      <c r="H28" s="465">
        <f>SUM(H12:H27)</f>
        <v>0</v>
      </c>
      <c r="I28" s="465">
        <f t="shared" ref="I28:W28" si="3">SUM(I12:I27)</f>
        <v>0</v>
      </c>
      <c r="J28" s="465">
        <f t="shared" si="3"/>
        <v>25500</v>
      </c>
      <c r="K28" s="465">
        <f t="shared" si="3"/>
        <v>288319.83</v>
      </c>
      <c r="L28" s="465">
        <f t="shared" si="3"/>
        <v>120430</v>
      </c>
      <c r="M28" s="465">
        <f t="shared" si="3"/>
        <v>0</v>
      </c>
      <c r="N28" s="465">
        <f t="shared" si="3"/>
        <v>0</v>
      </c>
      <c r="O28" s="465">
        <f t="shared" si="3"/>
        <v>0</v>
      </c>
      <c r="P28" s="465">
        <f t="shared" si="3"/>
        <v>0</v>
      </c>
      <c r="Q28" s="465">
        <f t="shared" si="3"/>
        <v>0</v>
      </c>
      <c r="R28" s="465">
        <f t="shared" si="3"/>
        <v>0</v>
      </c>
      <c r="S28" s="465">
        <f t="shared" si="3"/>
        <v>0</v>
      </c>
      <c r="T28" s="465">
        <f t="shared" si="3"/>
        <v>0</v>
      </c>
      <c r="U28" s="465">
        <f t="shared" si="3"/>
        <v>0</v>
      </c>
      <c r="V28" s="465">
        <f t="shared" si="3"/>
        <v>0</v>
      </c>
      <c r="W28" s="465">
        <f t="shared" si="3"/>
        <v>0</v>
      </c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</row>
  </sheetData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CCFFCC"/>
  </sheetPr>
  <dimension ref="A1:AK147"/>
  <sheetViews>
    <sheetView workbookViewId="0">
      <pane xSplit="9" ySplit="11" topLeftCell="P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P24" sqref="P24"/>
    </sheetView>
  </sheetViews>
  <sheetFormatPr defaultColWidth="8.85546875" defaultRowHeight="15" x14ac:dyDescent="0.25"/>
  <cols>
    <col min="1" max="1" width="10" style="234" customWidth="1"/>
    <col min="2" max="2" width="33.28515625" style="234" customWidth="1"/>
    <col min="3" max="3" width="17.42578125" style="234" customWidth="1"/>
    <col min="4" max="4" width="36" style="234" customWidth="1"/>
    <col min="5" max="5" width="14.7109375" style="234" customWidth="1"/>
    <col min="6" max="7" width="14.7109375" style="304" customWidth="1"/>
    <col min="8" max="8" width="14.140625" style="234" customWidth="1"/>
    <col min="9" max="9" width="14.42578125" style="234" customWidth="1"/>
    <col min="10" max="36" width="15.7109375" style="27" customWidth="1"/>
    <col min="37" max="16384" width="8.85546875" style="234"/>
  </cols>
  <sheetData>
    <row r="1" spans="1:36" ht="21" x14ac:dyDescent="0.35">
      <c r="A1" s="103" t="s">
        <v>0</v>
      </c>
      <c r="B1" s="109"/>
      <c r="C1" s="104" t="s">
        <v>288</v>
      </c>
      <c r="D1" s="111"/>
      <c r="E1" s="111"/>
      <c r="F1" s="314"/>
      <c r="G1" s="314"/>
      <c r="H1" s="109"/>
      <c r="I1" s="109"/>
      <c r="J1" s="111"/>
      <c r="K1" s="111"/>
      <c r="L1" s="104" t="str">
        <f>C1</f>
        <v>Connect For Success</v>
      </c>
      <c r="M1" s="104"/>
      <c r="N1" s="104"/>
      <c r="O1" s="103"/>
      <c r="P1" s="103"/>
      <c r="Q1" s="105"/>
      <c r="R1" s="105"/>
      <c r="S1" s="111"/>
      <c r="T1" s="111"/>
      <c r="U1" s="104" t="str">
        <f>C1</f>
        <v>Connect For Success</v>
      </c>
      <c r="V1" s="104"/>
      <c r="W1" s="103"/>
      <c r="X1" s="103"/>
      <c r="Y1" s="104"/>
      <c r="Z1" s="104"/>
      <c r="AA1" s="104" t="str">
        <f>C1</f>
        <v>Connect For Success</v>
      </c>
      <c r="AB1" s="103"/>
      <c r="AC1" s="105"/>
      <c r="AD1" s="105"/>
      <c r="AE1" s="111"/>
      <c r="AF1" s="111"/>
      <c r="AG1" s="104" t="str">
        <f>C1</f>
        <v>Connect For Success</v>
      </c>
      <c r="AH1" s="104"/>
      <c r="AI1" s="103"/>
      <c r="AJ1" s="103"/>
    </row>
    <row r="2" spans="1:36" s="304" customFormat="1" ht="21" x14ac:dyDescent="0.35">
      <c r="A2" s="307" t="s">
        <v>1112</v>
      </c>
      <c r="B2" s="313"/>
      <c r="C2" s="308" t="s">
        <v>1113</v>
      </c>
      <c r="D2" s="314"/>
      <c r="E2" s="314"/>
      <c r="F2" s="314"/>
      <c r="G2" s="314"/>
      <c r="H2" s="313"/>
      <c r="I2" s="313"/>
      <c r="J2" s="314"/>
      <c r="K2" s="314"/>
      <c r="L2" s="308"/>
      <c r="M2" s="308"/>
      <c r="N2" s="308"/>
      <c r="O2" s="307"/>
      <c r="P2" s="307"/>
      <c r="Q2" s="309"/>
      <c r="R2" s="309"/>
      <c r="S2" s="314"/>
      <c r="T2" s="314"/>
      <c r="U2" s="308"/>
      <c r="V2" s="308"/>
      <c r="W2" s="307"/>
      <c r="X2" s="307"/>
      <c r="Y2" s="308"/>
      <c r="Z2" s="308"/>
      <c r="AA2" s="308"/>
      <c r="AB2" s="307"/>
      <c r="AC2" s="309"/>
      <c r="AD2" s="309"/>
      <c r="AE2" s="314"/>
      <c r="AF2" s="314"/>
      <c r="AG2" s="308"/>
      <c r="AH2" s="308"/>
      <c r="AI2" s="307"/>
      <c r="AJ2" s="307"/>
    </row>
    <row r="3" spans="1:36" ht="15.75" x14ac:dyDescent="0.25">
      <c r="A3" s="106" t="s">
        <v>1</v>
      </c>
      <c r="B3" s="109"/>
      <c r="C3" s="320" t="s">
        <v>63</v>
      </c>
      <c r="D3" s="111"/>
      <c r="E3" s="111"/>
      <c r="F3" s="314"/>
      <c r="G3" s="314"/>
      <c r="H3" s="109"/>
      <c r="I3" s="109"/>
      <c r="J3" s="111"/>
      <c r="K3" s="111"/>
      <c r="L3" s="106" t="str">
        <f>"FY"&amp;C5</f>
        <v>FY2017-18</v>
      </c>
      <c r="M3" s="106"/>
      <c r="N3" s="106"/>
      <c r="O3" s="107"/>
      <c r="P3" s="107"/>
      <c r="Q3" s="67"/>
      <c r="R3" s="67"/>
      <c r="S3" s="67"/>
      <c r="T3" s="67"/>
      <c r="U3" s="106" t="str">
        <f>"FY"&amp;C5</f>
        <v>FY2017-18</v>
      </c>
      <c r="V3" s="106"/>
      <c r="W3" s="107"/>
      <c r="X3" s="107"/>
      <c r="Y3" s="106"/>
      <c r="Z3" s="106"/>
      <c r="AA3" s="106" t="str">
        <f>"FY"&amp;C5</f>
        <v>FY2017-18</v>
      </c>
      <c r="AB3" s="107"/>
      <c r="AC3" s="67"/>
      <c r="AD3" s="67"/>
      <c r="AE3" s="67"/>
      <c r="AF3" s="67"/>
      <c r="AG3" s="106" t="str">
        <f>"FY"&amp;C5</f>
        <v>FY2017-18</v>
      </c>
      <c r="AH3" s="106"/>
      <c r="AI3" s="107"/>
      <c r="AJ3" s="107"/>
    </row>
    <row r="4" spans="1:36" ht="15.75" x14ac:dyDescent="0.25">
      <c r="A4" s="106" t="s">
        <v>2</v>
      </c>
      <c r="B4" s="109"/>
      <c r="C4" s="107">
        <v>5010</v>
      </c>
      <c r="D4" s="111"/>
      <c r="E4" s="111"/>
      <c r="F4" s="314"/>
      <c r="G4" s="314"/>
      <c r="H4" s="109"/>
      <c r="I4" s="109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</row>
    <row r="5" spans="1:36" ht="18.75" x14ac:dyDescent="0.3">
      <c r="A5" s="106" t="s">
        <v>3</v>
      </c>
      <c r="B5" s="109"/>
      <c r="C5" s="107" t="s">
        <v>797</v>
      </c>
      <c r="D5" s="111"/>
      <c r="E5" s="116"/>
      <c r="F5" s="317"/>
      <c r="G5" s="317"/>
      <c r="H5" s="109"/>
      <c r="I5" s="109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</row>
    <row r="6" spans="1:36" ht="15.75" x14ac:dyDescent="0.25">
      <c r="A6" s="106" t="s">
        <v>55</v>
      </c>
      <c r="B6" s="109"/>
      <c r="C6" s="107" t="s">
        <v>56</v>
      </c>
      <c r="D6" s="111"/>
      <c r="E6" s="111"/>
      <c r="F6" s="314"/>
      <c r="G6" s="314"/>
      <c r="H6" s="109"/>
      <c r="I6" s="109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</row>
    <row r="7" spans="1:36" ht="15.75" x14ac:dyDescent="0.25">
      <c r="A7" s="106" t="s">
        <v>41</v>
      </c>
      <c r="B7" s="109"/>
      <c r="C7" s="106" t="s">
        <v>771</v>
      </c>
      <c r="D7" s="111"/>
      <c r="E7" s="108"/>
      <c r="F7" s="312"/>
      <c r="G7" s="312"/>
      <c r="H7" s="109"/>
      <c r="I7" s="109"/>
      <c r="J7" s="39"/>
      <c r="K7" s="39"/>
      <c r="L7" s="39"/>
      <c r="M7" s="39"/>
      <c r="N7" s="39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39"/>
      <c r="Z7" s="39"/>
      <c r="AA7" s="108"/>
      <c r="AB7" s="108"/>
      <c r="AC7" s="108"/>
      <c r="AD7" s="108"/>
      <c r="AE7" s="108"/>
      <c r="AF7" s="108"/>
      <c r="AG7" s="108"/>
      <c r="AH7" s="108"/>
      <c r="AI7" s="108"/>
      <c r="AJ7" s="108"/>
    </row>
    <row r="8" spans="1:36" ht="15.75" x14ac:dyDescent="0.25">
      <c r="A8" s="106" t="s">
        <v>43</v>
      </c>
      <c r="B8" s="109"/>
      <c r="C8" s="106" t="s">
        <v>223</v>
      </c>
      <c r="D8" s="111"/>
      <c r="E8" s="108"/>
      <c r="F8" s="312"/>
      <c r="G8" s="312"/>
      <c r="H8" s="109"/>
      <c r="I8" s="109"/>
      <c r="J8" s="39"/>
      <c r="K8" s="39"/>
      <c r="L8" s="39"/>
      <c r="M8" s="39"/>
      <c r="N8" s="39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39"/>
      <c r="Z8" s="39"/>
      <c r="AA8" s="108"/>
      <c r="AB8" s="108"/>
      <c r="AC8" s="108"/>
      <c r="AD8" s="108"/>
      <c r="AE8" s="108"/>
      <c r="AF8" s="108"/>
      <c r="AG8" s="108"/>
      <c r="AH8" s="108"/>
      <c r="AI8" s="108"/>
      <c r="AJ8" s="108"/>
    </row>
    <row r="9" spans="1:36" ht="21" x14ac:dyDescent="0.35">
      <c r="A9" s="103" t="s">
        <v>1114</v>
      </c>
      <c r="B9" s="105"/>
      <c r="C9" s="105"/>
      <c r="D9" s="105"/>
      <c r="E9" s="104"/>
      <c r="F9" s="308"/>
      <c r="G9" s="308"/>
      <c r="H9" s="105"/>
      <c r="I9" s="105"/>
      <c r="J9" s="39"/>
      <c r="K9" s="39"/>
      <c r="L9" s="39"/>
      <c r="M9" s="39"/>
      <c r="N9" s="39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39"/>
      <c r="Z9" s="39"/>
      <c r="AA9" s="108"/>
      <c r="AB9" s="108"/>
      <c r="AC9" s="108"/>
      <c r="AD9" s="108"/>
      <c r="AE9" s="108"/>
      <c r="AF9" s="108"/>
      <c r="AG9" s="108"/>
      <c r="AH9" s="108"/>
      <c r="AI9" s="108"/>
      <c r="AJ9" s="108"/>
    </row>
    <row r="10" spans="1:36" ht="15.75" thickBot="1" x14ac:dyDescent="0.3">
      <c r="A10" s="109"/>
      <c r="B10" s="109"/>
      <c r="C10" s="109"/>
      <c r="D10" s="109"/>
      <c r="E10" s="109"/>
      <c r="F10" s="313"/>
      <c r="G10" s="313"/>
      <c r="H10" s="109"/>
      <c r="I10" s="109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</row>
    <row r="11" spans="1:36" ht="30.75" thickBot="1" x14ac:dyDescent="0.3">
      <c r="A11" s="316" t="s">
        <v>983</v>
      </c>
      <c r="B11" s="117" t="s">
        <v>187</v>
      </c>
      <c r="C11" s="117" t="s">
        <v>975</v>
      </c>
      <c r="D11" s="117" t="s">
        <v>186</v>
      </c>
      <c r="E11" s="115" t="s">
        <v>20</v>
      </c>
      <c r="F11" s="316" t="s">
        <v>672</v>
      </c>
      <c r="G11" s="316" t="s">
        <v>1005</v>
      </c>
      <c r="H11" s="115" t="s">
        <v>21</v>
      </c>
      <c r="I11" s="119" t="s">
        <v>22</v>
      </c>
      <c r="J11" s="110" t="s">
        <v>394</v>
      </c>
      <c r="K11" s="112" t="s">
        <v>395</v>
      </c>
      <c r="L11" s="110" t="s">
        <v>396</v>
      </c>
      <c r="M11" s="112" t="s">
        <v>397</v>
      </c>
      <c r="N11" s="110" t="s">
        <v>398</v>
      </c>
      <c r="O11" s="112" t="s">
        <v>399</v>
      </c>
      <c r="P11" s="112" t="s">
        <v>400</v>
      </c>
      <c r="Q11" s="112" t="s">
        <v>401</v>
      </c>
      <c r="R11" s="112" t="s">
        <v>402</v>
      </c>
      <c r="S11" s="112" t="s">
        <v>403</v>
      </c>
      <c r="T11" s="112" t="s">
        <v>404</v>
      </c>
      <c r="U11" s="112" t="s">
        <v>405</v>
      </c>
      <c r="V11" s="110" t="s">
        <v>406</v>
      </c>
      <c r="W11" s="112" t="s">
        <v>407</v>
      </c>
      <c r="X11" s="112" t="s">
        <v>408</v>
      </c>
      <c r="Y11" s="112" t="s">
        <v>799</v>
      </c>
      <c r="Z11" s="110" t="s">
        <v>800</v>
      </c>
      <c r="AA11" s="112" t="s">
        <v>810</v>
      </c>
      <c r="AB11" s="112" t="s">
        <v>801</v>
      </c>
      <c r="AC11" s="112" t="s">
        <v>802</v>
      </c>
      <c r="AD11" s="112" t="s">
        <v>803</v>
      </c>
      <c r="AE11" s="112" t="s">
        <v>804</v>
      </c>
      <c r="AF11" s="112" t="s">
        <v>805</v>
      </c>
      <c r="AG11" s="112" t="s">
        <v>806</v>
      </c>
      <c r="AH11" s="110" t="s">
        <v>807</v>
      </c>
      <c r="AI11" s="112" t="s">
        <v>808</v>
      </c>
      <c r="AJ11" s="112" t="s">
        <v>809</v>
      </c>
    </row>
    <row r="12" spans="1:36" ht="15.75" thickBot="1" x14ac:dyDescent="0.3">
      <c r="A12" s="259" t="s">
        <v>410</v>
      </c>
      <c r="B12" s="261" t="s">
        <v>411</v>
      </c>
      <c r="C12" s="259" t="s">
        <v>419</v>
      </c>
      <c r="D12" s="261" t="s">
        <v>420</v>
      </c>
      <c r="E12" s="329">
        <v>80000</v>
      </c>
      <c r="F12" s="329">
        <v>4244</v>
      </c>
      <c r="G12" s="329">
        <f>E12+F12</f>
        <v>84244</v>
      </c>
      <c r="H12" s="330">
        <f>SUM(J12:AJ12)</f>
        <v>18367</v>
      </c>
      <c r="I12" s="330">
        <f>G12-H12</f>
        <v>65877</v>
      </c>
      <c r="J12" s="294"/>
      <c r="K12" s="294"/>
      <c r="L12" s="294"/>
      <c r="M12" s="294">
        <v>322</v>
      </c>
      <c r="N12" s="294">
        <v>4791</v>
      </c>
      <c r="O12" s="294">
        <v>5796</v>
      </c>
      <c r="P12" s="294">
        <v>772</v>
      </c>
      <c r="Q12" s="294">
        <v>6686</v>
      </c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ht="15.75" thickBot="1" x14ac:dyDescent="0.3">
      <c r="A13" s="246" t="s">
        <v>410</v>
      </c>
      <c r="B13" s="260" t="s">
        <v>411</v>
      </c>
      <c r="C13" s="246" t="s">
        <v>421</v>
      </c>
      <c r="D13" s="260" t="s">
        <v>422</v>
      </c>
      <c r="E13" s="291">
        <v>80000</v>
      </c>
      <c r="F13" s="329">
        <v>9025</v>
      </c>
      <c r="G13" s="329">
        <f t="shared" ref="G13:G38" si="0">E13+F13</f>
        <v>89025</v>
      </c>
      <c r="H13" s="292">
        <f t="shared" ref="H13:H38" si="1">SUM(J13:AJ13)</f>
        <v>11150</v>
      </c>
      <c r="I13" s="330">
        <f t="shared" ref="I13:I38" si="2">G13-H13</f>
        <v>77875</v>
      </c>
      <c r="J13" s="294"/>
      <c r="K13" s="294"/>
      <c r="L13" s="294"/>
      <c r="M13" s="294">
        <v>1367</v>
      </c>
      <c r="N13" s="294">
        <v>399</v>
      </c>
      <c r="O13" s="294">
        <v>2860</v>
      </c>
      <c r="P13" s="294">
        <v>5817</v>
      </c>
      <c r="Q13" s="294">
        <v>707</v>
      </c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ht="15.75" thickBot="1" x14ac:dyDescent="0.3">
      <c r="A14" s="246" t="s">
        <v>6</v>
      </c>
      <c r="B14" s="260" t="s">
        <v>101</v>
      </c>
      <c r="C14" s="246" t="s">
        <v>423</v>
      </c>
      <c r="D14" s="260" t="s">
        <v>424</v>
      </c>
      <c r="E14" s="291">
        <v>80000</v>
      </c>
      <c r="F14" s="329">
        <v>20408</v>
      </c>
      <c r="G14" s="329">
        <f t="shared" si="0"/>
        <v>100408</v>
      </c>
      <c r="H14" s="292">
        <f t="shared" si="1"/>
        <v>40384</v>
      </c>
      <c r="I14" s="330">
        <f t="shared" si="2"/>
        <v>60024</v>
      </c>
      <c r="J14" s="294"/>
      <c r="K14" s="294"/>
      <c r="L14" s="294"/>
      <c r="M14" s="294"/>
      <c r="N14" s="294"/>
      <c r="O14" s="294"/>
      <c r="P14" s="294">
        <f>31166+6040</f>
        <v>37206</v>
      </c>
      <c r="Q14" s="294">
        <v>3178</v>
      </c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ht="15.75" thickBot="1" x14ac:dyDescent="0.3">
      <c r="A15" s="260" t="s">
        <v>412</v>
      </c>
      <c r="B15" s="260" t="s">
        <v>413</v>
      </c>
      <c r="C15" s="260" t="s">
        <v>425</v>
      </c>
      <c r="D15" s="260" t="s">
        <v>426</v>
      </c>
      <c r="E15" s="291">
        <v>81084</v>
      </c>
      <c r="F15" s="329">
        <v>0</v>
      </c>
      <c r="G15" s="329">
        <f t="shared" si="0"/>
        <v>81084</v>
      </c>
      <c r="H15" s="292">
        <f t="shared" si="1"/>
        <v>81084</v>
      </c>
      <c r="I15" s="330">
        <f t="shared" si="2"/>
        <v>0</v>
      </c>
      <c r="J15" s="294"/>
      <c r="K15" s="294"/>
      <c r="L15" s="294"/>
      <c r="M15" s="294"/>
      <c r="N15" s="294"/>
      <c r="O15" s="294"/>
      <c r="P15" s="294"/>
      <c r="Q15" s="294">
        <v>81084</v>
      </c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</row>
    <row r="16" spans="1:36" ht="15.75" thickBot="1" x14ac:dyDescent="0.3">
      <c r="A16" s="260" t="s">
        <v>49</v>
      </c>
      <c r="B16" s="260" t="s">
        <v>414</v>
      </c>
      <c r="C16" s="260" t="s">
        <v>427</v>
      </c>
      <c r="D16" s="260" t="s">
        <v>428</v>
      </c>
      <c r="E16" s="291">
        <v>80000</v>
      </c>
      <c r="F16" s="329">
        <v>4713</v>
      </c>
      <c r="G16" s="329">
        <f t="shared" si="0"/>
        <v>84713</v>
      </c>
      <c r="H16" s="292">
        <f t="shared" si="1"/>
        <v>27139</v>
      </c>
      <c r="I16" s="330">
        <f t="shared" si="2"/>
        <v>57574</v>
      </c>
      <c r="J16" s="294"/>
      <c r="K16" s="294"/>
      <c r="L16" s="294"/>
      <c r="M16" s="294"/>
      <c r="N16" s="294">
        <v>7468</v>
      </c>
      <c r="O16" s="294">
        <v>13455</v>
      </c>
      <c r="P16" s="294">
        <v>2495</v>
      </c>
      <c r="Q16" s="294">
        <v>3721</v>
      </c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</row>
    <row r="17" spans="1:37" ht="15.75" thickBot="1" x14ac:dyDescent="0.3">
      <c r="A17" s="260" t="s">
        <v>7</v>
      </c>
      <c r="B17" s="260" t="s">
        <v>415</v>
      </c>
      <c r="C17" s="260" t="s">
        <v>429</v>
      </c>
      <c r="D17" s="260" t="s">
        <v>430</v>
      </c>
      <c r="E17" s="291">
        <v>80000</v>
      </c>
      <c r="F17" s="329">
        <v>30571</v>
      </c>
      <c r="G17" s="329">
        <f t="shared" si="0"/>
        <v>110571</v>
      </c>
      <c r="H17" s="292">
        <f t="shared" si="1"/>
        <v>47111</v>
      </c>
      <c r="I17" s="330">
        <f t="shared" si="2"/>
        <v>63460</v>
      </c>
      <c r="J17" s="294"/>
      <c r="K17" s="294"/>
      <c r="L17" s="294"/>
      <c r="M17" s="294">
        <v>13578</v>
      </c>
      <c r="N17" s="294"/>
      <c r="O17" s="294"/>
      <c r="P17" s="294">
        <v>26640</v>
      </c>
      <c r="Q17" s="294">
        <v>6893</v>
      </c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</row>
    <row r="18" spans="1:37" ht="15.75" thickBot="1" x14ac:dyDescent="0.3">
      <c r="A18" s="260" t="s">
        <v>7</v>
      </c>
      <c r="B18" s="260" t="s">
        <v>415</v>
      </c>
      <c r="C18" s="260" t="s">
        <v>431</v>
      </c>
      <c r="D18" s="260" t="s">
        <v>432</v>
      </c>
      <c r="E18" s="291">
        <v>80000</v>
      </c>
      <c r="F18" s="329">
        <v>54011</v>
      </c>
      <c r="G18" s="329">
        <f t="shared" si="0"/>
        <v>134011</v>
      </c>
      <c r="H18" s="292">
        <f t="shared" si="1"/>
        <v>0</v>
      </c>
      <c r="I18" s="330">
        <f t="shared" si="2"/>
        <v>134011</v>
      </c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</row>
    <row r="19" spans="1:37" s="304" customFormat="1" ht="15.75" thickBot="1" x14ac:dyDescent="0.3">
      <c r="A19" s="471" t="s">
        <v>7</v>
      </c>
      <c r="B19" s="431" t="s">
        <v>529</v>
      </c>
      <c r="C19" s="471" t="s">
        <v>943</v>
      </c>
      <c r="D19" s="431" t="s">
        <v>944</v>
      </c>
      <c r="E19" s="470">
        <v>91693</v>
      </c>
      <c r="F19" s="470">
        <v>2433</v>
      </c>
      <c r="G19" s="329">
        <f t="shared" si="0"/>
        <v>94126</v>
      </c>
      <c r="H19" s="470">
        <f>SUM(J19:AK19)</f>
        <v>30659</v>
      </c>
      <c r="I19" s="330">
        <f t="shared" si="2"/>
        <v>63467</v>
      </c>
      <c r="J19" s="404"/>
      <c r="K19" s="404"/>
      <c r="L19" s="404"/>
      <c r="M19" s="404"/>
      <c r="N19" s="404"/>
      <c r="O19" s="404"/>
      <c r="P19" s="404">
        <v>26180</v>
      </c>
      <c r="Q19" s="404">
        <v>4479</v>
      </c>
      <c r="R19" s="404"/>
      <c r="S19" s="404"/>
      <c r="T19" s="404"/>
      <c r="U19" s="404"/>
      <c r="V19" s="404"/>
      <c r="W19" s="404"/>
      <c r="X19" s="404"/>
      <c r="Y19" s="404"/>
      <c r="Z19" s="404"/>
      <c r="AA19" s="404"/>
      <c r="AB19" s="404"/>
      <c r="AC19" s="404"/>
      <c r="AD19" s="404"/>
      <c r="AE19" s="404"/>
      <c r="AF19" s="404"/>
      <c r="AG19" s="404"/>
      <c r="AH19" s="404"/>
      <c r="AI19" s="404"/>
      <c r="AJ19" s="404"/>
      <c r="AK19" s="405"/>
    </row>
    <row r="20" spans="1:37" s="304" customFormat="1" ht="15.75" thickBot="1" x14ac:dyDescent="0.3">
      <c r="A20" s="471" t="s">
        <v>7</v>
      </c>
      <c r="B20" s="431" t="s">
        <v>529</v>
      </c>
      <c r="C20" s="471" t="s">
        <v>945</v>
      </c>
      <c r="D20" s="431" t="s">
        <v>946</v>
      </c>
      <c r="E20" s="470">
        <v>81221</v>
      </c>
      <c r="F20" s="470">
        <v>2037</v>
      </c>
      <c r="G20" s="329">
        <f t="shared" si="0"/>
        <v>83258</v>
      </c>
      <c r="H20" s="470">
        <f>SUM(J20:AK20)</f>
        <v>23697</v>
      </c>
      <c r="I20" s="330">
        <f t="shared" si="2"/>
        <v>59561</v>
      </c>
      <c r="J20" s="404"/>
      <c r="K20" s="404"/>
      <c r="L20" s="404"/>
      <c r="M20" s="404"/>
      <c r="N20" s="404">
        <v>6348</v>
      </c>
      <c r="O20" s="404">
        <v>5828</v>
      </c>
      <c r="P20" s="404">
        <v>6582</v>
      </c>
      <c r="Q20" s="404">
        <v>4939</v>
      </c>
      <c r="R20" s="404"/>
      <c r="S20" s="404"/>
      <c r="T20" s="404"/>
      <c r="U20" s="404"/>
      <c r="V20" s="404"/>
      <c r="W20" s="404"/>
      <c r="X20" s="404"/>
      <c r="Y20" s="404"/>
      <c r="Z20" s="404"/>
      <c r="AA20" s="404"/>
      <c r="AB20" s="404"/>
      <c r="AC20" s="404"/>
      <c r="AD20" s="404"/>
      <c r="AE20" s="404"/>
      <c r="AF20" s="404"/>
      <c r="AG20" s="404"/>
      <c r="AH20" s="404"/>
      <c r="AI20" s="404"/>
      <c r="AJ20" s="404"/>
      <c r="AK20" s="405"/>
    </row>
    <row r="21" spans="1:37" ht="15.75" thickBot="1" x14ac:dyDescent="0.3">
      <c r="A21" s="260" t="s">
        <v>301</v>
      </c>
      <c r="B21" s="260" t="s">
        <v>59</v>
      </c>
      <c r="C21" s="260" t="s">
        <v>433</v>
      </c>
      <c r="D21" s="260" t="s">
        <v>434</v>
      </c>
      <c r="E21" s="291">
        <v>80000</v>
      </c>
      <c r="F21" s="329">
        <v>43237</v>
      </c>
      <c r="G21" s="329">
        <f t="shared" si="0"/>
        <v>123237</v>
      </c>
      <c r="H21" s="292">
        <f t="shared" si="1"/>
        <v>0</v>
      </c>
      <c r="I21" s="330">
        <f t="shared" si="2"/>
        <v>123237</v>
      </c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</row>
    <row r="22" spans="1:37" ht="15.75" thickBot="1" x14ac:dyDescent="0.3">
      <c r="A22" s="260" t="s">
        <v>301</v>
      </c>
      <c r="B22" s="260" t="s">
        <v>59</v>
      </c>
      <c r="C22" s="260" t="s">
        <v>435</v>
      </c>
      <c r="D22" s="260" t="s">
        <v>436</v>
      </c>
      <c r="E22" s="291">
        <v>80000</v>
      </c>
      <c r="F22" s="329">
        <v>-1854</v>
      </c>
      <c r="G22" s="329">
        <f t="shared" si="0"/>
        <v>78146</v>
      </c>
      <c r="H22" s="292">
        <f t="shared" si="1"/>
        <v>0</v>
      </c>
      <c r="I22" s="330">
        <f t="shared" si="2"/>
        <v>78146</v>
      </c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</row>
    <row r="23" spans="1:37" ht="15.75" thickBot="1" x14ac:dyDescent="0.3">
      <c r="A23" s="260" t="s">
        <v>301</v>
      </c>
      <c r="B23" s="260" t="s">
        <v>59</v>
      </c>
      <c r="C23" s="260" t="s">
        <v>437</v>
      </c>
      <c r="D23" s="260" t="s">
        <v>438</v>
      </c>
      <c r="E23" s="291">
        <v>80000</v>
      </c>
      <c r="F23" s="329">
        <v>985</v>
      </c>
      <c r="G23" s="329">
        <f t="shared" si="0"/>
        <v>80985</v>
      </c>
      <c r="H23" s="292">
        <f t="shared" si="1"/>
        <v>0</v>
      </c>
      <c r="I23" s="330">
        <f t="shared" si="2"/>
        <v>80985</v>
      </c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</row>
    <row r="24" spans="1:37" ht="15.75" thickBot="1" x14ac:dyDescent="0.3">
      <c r="A24" s="260" t="s">
        <v>301</v>
      </c>
      <c r="B24" s="260" t="s">
        <v>59</v>
      </c>
      <c r="C24" s="260" t="s">
        <v>439</v>
      </c>
      <c r="D24" s="260" t="s">
        <v>440</v>
      </c>
      <c r="E24" s="291">
        <v>80000</v>
      </c>
      <c r="F24" s="329">
        <v>14365</v>
      </c>
      <c r="G24" s="329">
        <f t="shared" si="0"/>
        <v>94365</v>
      </c>
      <c r="H24" s="292">
        <f t="shared" si="1"/>
        <v>0</v>
      </c>
      <c r="I24" s="330">
        <f t="shared" si="2"/>
        <v>94365</v>
      </c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</row>
    <row r="25" spans="1:37" ht="15.75" thickBot="1" x14ac:dyDescent="0.3">
      <c r="A25" s="260" t="s">
        <v>301</v>
      </c>
      <c r="B25" s="260" t="s">
        <v>59</v>
      </c>
      <c r="C25" s="260" t="s">
        <v>441</v>
      </c>
      <c r="D25" s="260" t="s">
        <v>442</v>
      </c>
      <c r="E25" s="329">
        <v>80000</v>
      </c>
      <c r="F25" s="329">
        <v>35215</v>
      </c>
      <c r="G25" s="329">
        <f t="shared" si="0"/>
        <v>115215</v>
      </c>
      <c r="H25" s="292">
        <f t="shared" si="1"/>
        <v>0</v>
      </c>
      <c r="I25" s="330">
        <f t="shared" si="2"/>
        <v>115215</v>
      </c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</row>
    <row r="26" spans="1:37" ht="15.75" thickBot="1" x14ac:dyDescent="0.3">
      <c r="A26" s="260" t="s">
        <v>301</v>
      </c>
      <c r="B26" s="260" t="s">
        <v>59</v>
      </c>
      <c r="C26" s="260" t="s">
        <v>443</v>
      </c>
      <c r="D26" s="260" t="s">
        <v>444</v>
      </c>
      <c r="E26" s="329">
        <v>80000</v>
      </c>
      <c r="F26" s="329">
        <v>25034</v>
      </c>
      <c r="G26" s="329">
        <f t="shared" si="0"/>
        <v>105034</v>
      </c>
      <c r="H26" s="292">
        <f t="shared" si="1"/>
        <v>0</v>
      </c>
      <c r="I26" s="330">
        <f t="shared" si="2"/>
        <v>105034</v>
      </c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</row>
    <row r="27" spans="1:37" ht="15.75" thickBot="1" x14ac:dyDescent="0.3">
      <c r="A27" s="260" t="s">
        <v>301</v>
      </c>
      <c r="B27" s="260" t="s">
        <v>59</v>
      </c>
      <c r="C27" s="260" t="s">
        <v>1075</v>
      </c>
      <c r="D27" s="260" t="s">
        <v>445</v>
      </c>
      <c r="E27" s="329">
        <v>80000</v>
      </c>
      <c r="F27" s="329">
        <v>61226</v>
      </c>
      <c r="G27" s="329">
        <f t="shared" si="0"/>
        <v>141226</v>
      </c>
      <c r="H27" s="292">
        <f t="shared" si="1"/>
        <v>0</v>
      </c>
      <c r="I27" s="330">
        <f t="shared" si="2"/>
        <v>141226</v>
      </c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</row>
    <row r="28" spans="1:37" ht="15.75" thickBot="1" x14ac:dyDescent="0.3">
      <c r="A28" s="260" t="s">
        <v>301</v>
      </c>
      <c r="B28" s="260" t="s">
        <v>59</v>
      </c>
      <c r="C28" s="260" t="s">
        <v>446</v>
      </c>
      <c r="D28" s="260" t="s">
        <v>447</v>
      </c>
      <c r="E28" s="329">
        <v>80000</v>
      </c>
      <c r="F28" s="329">
        <v>27245</v>
      </c>
      <c r="G28" s="329">
        <f t="shared" si="0"/>
        <v>107245</v>
      </c>
      <c r="H28" s="292">
        <f t="shared" si="1"/>
        <v>0</v>
      </c>
      <c r="I28" s="330">
        <f t="shared" si="2"/>
        <v>107245</v>
      </c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</row>
    <row r="29" spans="1:37" ht="15.75" thickBot="1" x14ac:dyDescent="0.3">
      <c r="A29" s="260" t="s">
        <v>301</v>
      </c>
      <c r="B29" s="260" t="s">
        <v>59</v>
      </c>
      <c r="C29" s="260" t="s">
        <v>448</v>
      </c>
      <c r="D29" s="260" t="s">
        <v>449</v>
      </c>
      <c r="E29" s="329">
        <v>80000</v>
      </c>
      <c r="F29" s="329">
        <v>9193</v>
      </c>
      <c r="G29" s="329">
        <f t="shared" si="0"/>
        <v>89193</v>
      </c>
      <c r="H29" s="292">
        <f t="shared" si="1"/>
        <v>0</v>
      </c>
      <c r="I29" s="330">
        <f t="shared" si="2"/>
        <v>89193</v>
      </c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</row>
    <row r="30" spans="1:37" s="304" customFormat="1" ht="15.75" thickBot="1" x14ac:dyDescent="0.3">
      <c r="A30" s="471" t="s">
        <v>301</v>
      </c>
      <c r="B30" s="431" t="s">
        <v>59</v>
      </c>
      <c r="C30" s="471" t="s">
        <v>947</v>
      </c>
      <c r="D30" s="431" t="s">
        <v>948</v>
      </c>
      <c r="E30" s="470">
        <v>80000</v>
      </c>
      <c r="F30" s="470">
        <v>20000</v>
      </c>
      <c r="G30" s="329">
        <f t="shared" si="0"/>
        <v>100000</v>
      </c>
      <c r="H30" s="470">
        <f t="shared" ref="H30:H35" si="3">SUM(J30:AK30)</f>
        <v>5605</v>
      </c>
      <c r="I30" s="330">
        <f t="shared" si="2"/>
        <v>94395</v>
      </c>
      <c r="J30" s="404"/>
      <c r="K30" s="404"/>
      <c r="L30" s="404"/>
      <c r="M30" s="404">
        <v>5605</v>
      </c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404"/>
      <c r="AD30" s="404"/>
      <c r="AE30" s="404"/>
      <c r="AF30" s="404"/>
      <c r="AG30" s="404"/>
      <c r="AH30" s="404"/>
      <c r="AI30" s="404"/>
      <c r="AJ30" s="404"/>
      <c r="AK30" s="405"/>
    </row>
    <row r="31" spans="1:37" s="304" customFormat="1" ht="15.75" thickBot="1" x14ac:dyDescent="0.3">
      <c r="A31" s="471" t="s">
        <v>301</v>
      </c>
      <c r="B31" s="431" t="s">
        <v>59</v>
      </c>
      <c r="C31" s="471" t="s">
        <v>332</v>
      </c>
      <c r="D31" s="431" t="s">
        <v>949</v>
      </c>
      <c r="E31" s="470">
        <v>80000</v>
      </c>
      <c r="F31" s="470">
        <v>20000</v>
      </c>
      <c r="G31" s="329">
        <f t="shared" si="0"/>
        <v>100000</v>
      </c>
      <c r="H31" s="470">
        <f t="shared" si="3"/>
        <v>1177</v>
      </c>
      <c r="I31" s="330">
        <f t="shared" si="2"/>
        <v>98823</v>
      </c>
      <c r="J31" s="404"/>
      <c r="K31" s="404"/>
      <c r="L31" s="404"/>
      <c r="M31" s="404">
        <v>1177</v>
      </c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404"/>
      <c r="AK31" s="405"/>
    </row>
    <row r="32" spans="1:37" s="304" customFormat="1" ht="15.75" thickBot="1" x14ac:dyDescent="0.3">
      <c r="A32" s="471" t="s">
        <v>301</v>
      </c>
      <c r="B32" s="431" t="s">
        <v>59</v>
      </c>
      <c r="C32" s="471" t="s">
        <v>950</v>
      </c>
      <c r="D32" s="431" t="s">
        <v>951</v>
      </c>
      <c r="E32" s="470">
        <v>80000</v>
      </c>
      <c r="F32" s="470">
        <v>20000</v>
      </c>
      <c r="G32" s="329">
        <f t="shared" si="0"/>
        <v>100000</v>
      </c>
      <c r="H32" s="470">
        <f t="shared" si="3"/>
        <v>9764</v>
      </c>
      <c r="I32" s="330">
        <f t="shared" si="2"/>
        <v>90236</v>
      </c>
      <c r="J32" s="404"/>
      <c r="K32" s="404"/>
      <c r="L32" s="404"/>
      <c r="M32" s="404">
        <v>9764</v>
      </c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404"/>
      <c r="AK32" s="405"/>
    </row>
    <row r="33" spans="1:37" s="304" customFormat="1" ht="15.75" thickBot="1" x14ac:dyDescent="0.3">
      <c r="A33" s="471" t="s">
        <v>301</v>
      </c>
      <c r="B33" s="431" t="s">
        <v>59</v>
      </c>
      <c r="C33" s="471" t="s">
        <v>952</v>
      </c>
      <c r="D33" s="431" t="s">
        <v>953</v>
      </c>
      <c r="E33" s="470">
        <v>80000</v>
      </c>
      <c r="F33" s="470">
        <v>20000</v>
      </c>
      <c r="G33" s="329">
        <f t="shared" si="0"/>
        <v>100000</v>
      </c>
      <c r="H33" s="470">
        <f t="shared" si="3"/>
        <v>0</v>
      </c>
      <c r="I33" s="330">
        <f t="shared" si="2"/>
        <v>100000</v>
      </c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405"/>
    </row>
    <row r="34" spans="1:37" s="304" customFormat="1" ht="15.75" thickBot="1" x14ac:dyDescent="0.3">
      <c r="A34" s="471" t="s">
        <v>416</v>
      </c>
      <c r="B34" s="431" t="s">
        <v>417</v>
      </c>
      <c r="C34" s="471" t="s">
        <v>450</v>
      </c>
      <c r="D34" s="431" t="s">
        <v>451</v>
      </c>
      <c r="E34" s="470">
        <v>80000</v>
      </c>
      <c r="F34" s="470">
        <v>4019</v>
      </c>
      <c r="G34" s="329">
        <f t="shared" si="0"/>
        <v>84019</v>
      </c>
      <c r="H34" s="470">
        <f t="shared" si="3"/>
        <v>40553</v>
      </c>
      <c r="I34" s="330">
        <f t="shared" si="2"/>
        <v>43466</v>
      </c>
      <c r="J34" s="404"/>
      <c r="K34" s="404"/>
      <c r="L34" s="404"/>
      <c r="M34" s="404"/>
      <c r="N34" s="404"/>
      <c r="O34" s="404"/>
      <c r="P34" s="404">
        <v>40553</v>
      </c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  <c r="AE34" s="404"/>
      <c r="AF34" s="404"/>
      <c r="AG34" s="404"/>
      <c r="AH34" s="404"/>
      <c r="AI34" s="404"/>
      <c r="AJ34" s="404"/>
      <c r="AK34" s="405"/>
    </row>
    <row r="35" spans="1:37" s="304" customFormat="1" ht="15.75" thickBot="1" x14ac:dyDescent="0.3">
      <c r="A35" s="471" t="s">
        <v>70</v>
      </c>
      <c r="B35" s="431" t="s">
        <v>502</v>
      </c>
      <c r="C35" s="471" t="s">
        <v>954</v>
      </c>
      <c r="D35" s="431" t="s">
        <v>955</v>
      </c>
      <c r="E35" s="470">
        <v>80000</v>
      </c>
      <c r="F35" s="470">
        <v>1</v>
      </c>
      <c r="G35" s="329">
        <f t="shared" si="0"/>
        <v>80001</v>
      </c>
      <c r="H35" s="470">
        <f t="shared" si="3"/>
        <v>24395</v>
      </c>
      <c r="I35" s="330">
        <f t="shared" si="2"/>
        <v>55606</v>
      </c>
      <c r="J35" s="404"/>
      <c r="K35" s="404"/>
      <c r="L35" s="404"/>
      <c r="M35" s="404">
        <v>6598</v>
      </c>
      <c r="N35" s="404">
        <v>917</v>
      </c>
      <c r="O35" s="404"/>
      <c r="P35" s="404"/>
      <c r="Q35" s="404">
        <v>16880</v>
      </c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404"/>
      <c r="AD35" s="404"/>
      <c r="AE35" s="404"/>
      <c r="AF35" s="404"/>
      <c r="AG35" s="404"/>
      <c r="AH35" s="404"/>
      <c r="AI35" s="404"/>
      <c r="AJ35" s="404"/>
      <c r="AK35" s="405"/>
    </row>
    <row r="36" spans="1:37" ht="15.75" thickBot="1" x14ac:dyDescent="0.3">
      <c r="A36" s="260" t="s">
        <v>71</v>
      </c>
      <c r="B36" s="260" t="s">
        <v>418</v>
      </c>
      <c r="C36" s="260" t="s">
        <v>452</v>
      </c>
      <c r="D36" s="260" t="s">
        <v>453</v>
      </c>
      <c r="E36" s="291">
        <v>68963</v>
      </c>
      <c r="F36" s="329">
        <v>0</v>
      </c>
      <c r="G36" s="329">
        <f t="shared" si="0"/>
        <v>68963</v>
      </c>
      <c r="H36" s="292">
        <f t="shared" si="1"/>
        <v>53567</v>
      </c>
      <c r="I36" s="330">
        <f t="shared" si="2"/>
        <v>15396</v>
      </c>
      <c r="J36" s="294"/>
      <c r="K36" s="294"/>
      <c r="L36" s="294"/>
      <c r="M36" s="294"/>
      <c r="N36" s="294">
        <v>48135</v>
      </c>
      <c r="O36" s="294"/>
      <c r="P36" s="294">
        <v>3650</v>
      </c>
      <c r="Q36" s="294">
        <v>1782</v>
      </c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</row>
    <row r="37" spans="1:37" s="304" customFormat="1" ht="15.75" thickBot="1" x14ac:dyDescent="0.3">
      <c r="A37" s="471" t="s">
        <v>956</v>
      </c>
      <c r="B37" s="431" t="s">
        <v>957</v>
      </c>
      <c r="C37" s="471" t="s">
        <v>958</v>
      </c>
      <c r="D37" s="431" t="s">
        <v>959</v>
      </c>
      <c r="E37" s="470">
        <v>76820</v>
      </c>
      <c r="F37" s="470">
        <v>0</v>
      </c>
      <c r="G37" s="329">
        <f t="shared" si="0"/>
        <v>76820</v>
      </c>
      <c r="H37" s="470">
        <f>SUM(J37:AK37)</f>
        <v>24176</v>
      </c>
      <c r="I37" s="330">
        <f t="shared" si="2"/>
        <v>52644</v>
      </c>
      <c r="J37" s="404"/>
      <c r="K37" s="404"/>
      <c r="L37" s="404"/>
      <c r="M37" s="404"/>
      <c r="N37" s="404"/>
      <c r="O37" s="404"/>
      <c r="P37" s="404">
        <v>24176</v>
      </c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404"/>
      <c r="AK37" s="405"/>
    </row>
    <row r="38" spans="1:37" ht="15.75" thickBot="1" x14ac:dyDescent="0.3">
      <c r="A38" s="260" t="s">
        <v>306</v>
      </c>
      <c r="B38" s="260" t="s">
        <v>317</v>
      </c>
      <c r="C38" s="260" t="s">
        <v>1077</v>
      </c>
      <c r="D38" s="260" t="s">
        <v>454</v>
      </c>
      <c r="E38" s="291">
        <v>80000</v>
      </c>
      <c r="F38" s="329">
        <v>7119</v>
      </c>
      <c r="G38" s="329">
        <f t="shared" si="0"/>
        <v>87119</v>
      </c>
      <c r="H38" s="292">
        <f t="shared" si="1"/>
        <v>46062</v>
      </c>
      <c r="I38" s="330">
        <f t="shared" si="2"/>
        <v>41057</v>
      </c>
      <c r="J38" s="294"/>
      <c r="K38" s="294"/>
      <c r="L38" s="294"/>
      <c r="M38" s="294"/>
      <c r="N38" s="294"/>
      <c r="O38" s="294">
        <v>34157</v>
      </c>
      <c r="P38" s="294"/>
      <c r="Q38" s="294">
        <v>11905</v>
      </c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</row>
    <row r="39" spans="1:37" ht="15.75" thickBot="1" x14ac:dyDescent="0.3">
      <c r="A39" s="260"/>
      <c r="B39" s="133"/>
      <c r="C39" s="133"/>
      <c r="D39" s="133"/>
      <c r="E39" s="291"/>
      <c r="F39" s="329"/>
      <c r="G39" s="329"/>
      <c r="H39" s="291"/>
      <c r="I39" s="330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</row>
    <row r="40" spans="1:37" ht="15.75" thickBot="1" x14ac:dyDescent="0.3">
      <c r="A40" s="118" t="s">
        <v>290</v>
      </c>
      <c r="B40" s="118"/>
      <c r="C40" s="118"/>
      <c r="D40" s="118"/>
      <c r="E40" s="295">
        <f>SUM(E12:E39)</f>
        <v>2159781</v>
      </c>
      <c r="F40" s="332">
        <f>SUM(F12:F39)</f>
        <v>433227</v>
      </c>
      <c r="G40" s="332">
        <f>SUM(G12:G39)</f>
        <v>2593008</v>
      </c>
      <c r="H40" s="295">
        <f t="shared" ref="H40:AJ40" si="4">SUM(H12:H39)</f>
        <v>484890</v>
      </c>
      <c r="I40" s="295">
        <f t="shared" si="4"/>
        <v>2108118</v>
      </c>
      <c r="J40" s="299">
        <f t="shared" si="4"/>
        <v>0</v>
      </c>
      <c r="K40" s="299">
        <f t="shared" si="4"/>
        <v>0</v>
      </c>
      <c r="L40" s="299">
        <f t="shared" si="4"/>
        <v>0</v>
      </c>
      <c r="M40" s="299">
        <f t="shared" si="4"/>
        <v>38411</v>
      </c>
      <c r="N40" s="299">
        <f t="shared" si="4"/>
        <v>68058</v>
      </c>
      <c r="O40" s="299">
        <f t="shared" si="4"/>
        <v>62096</v>
      </c>
      <c r="P40" s="299">
        <f t="shared" si="4"/>
        <v>174071</v>
      </c>
      <c r="Q40" s="299">
        <f t="shared" si="4"/>
        <v>142254</v>
      </c>
      <c r="R40" s="299">
        <f t="shared" si="4"/>
        <v>0</v>
      </c>
      <c r="S40" s="299">
        <f t="shared" si="4"/>
        <v>0</v>
      </c>
      <c r="T40" s="299">
        <f t="shared" si="4"/>
        <v>0</v>
      </c>
      <c r="U40" s="299">
        <f t="shared" si="4"/>
        <v>0</v>
      </c>
      <c r="V40" s="299">
        <f t="shared" si="4"/>
        <v>0</v>
      </c>
      <c r="W40" s="299">
        <f t="shared" si="4"/>
        <v>0</v>
      </c>
      <c r="X40" s="299">
        <f t="shared" si="4"/>
        <v>0</v>
      </c>
      <c r="Y40" s="299">
        <f t="shared" si="4"/>
        <v>0</v>
      </c>
      <c r="Z40" s="299">
        <f t="shared" si="4"/>
        <v>0</v>
      </c>
      <c r="AA40" s="299">
        <f t="shared" si="4"/>
        <v>0</v>
      </c>
      <c r="AB40" s="299">
        <f t="shared" si="4"/>
        <v>0</v>
      </c>
      <c r="AC40" s="299">
        <f t="shared" si="4"/>
        <v>0</v>
      </c>
      <c r="AD40" s="299">
        <f t="shared" si="4"/>
        <v>0</v>
      </c>
      <c r="AE40" s="299">
        <f t="shared" si="4"/>
        <v>0</v>
      </c>
      <c r="AF40" s="299">
        <f t="shared" si="4"/>
        <v>0</v>
      </c>
      <c r="AG40" s="299">
        <f t="shared" si="4"/>
        <v>0</v>
      </c>
      <c r="AH40" s="299">
        <f t="shared" si="4"/>
        <v>0</v>
      </c>
      <c r="AI40" s="299">
        <f t="shared" si="4"/>
        <v>0</v>
      </c>
      <c r="AJ40" s="299">
        <f t="shared" si="4"/>
        <v>0</v>
      </c>
    </row>
    <row r="41" spans="1:37" s="131" customFormat="1" x14ac:dyDescent="0.25">
      <c r="A41" s="234"/>
      <c r="B41" s="234"/>
      <c r="C41" s="234"/>
      <c r="D41" s="234"/>
      <c r="E41" s="102"/>
      <c r="F41" s="306"/>
      <c r="G41" s="306"/>
      <c r="H41" s="234"/>
      <c r="I41" s="234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7" s="131" customFormat="1" x14ac:dyDescent="0.25">
      <c r="A42" s="234"/>
      <c r="B42" s="234"/>
      <c r="C42" s="234"/>
      <c r="D42" s="234"/>
      <c r="E42" s="102"/>
      <c r="F42" s="306"/>
      <c r="G42" s="306"/>
      <c r="H42" s="234"/>
      <c r="I42" s="234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21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0"/>
      <c r="AH42" s="30"/>
      <c r="AI42" s="30"/>
      <c r="AJ42" s="30"/>
    </row>
    <row r="43" spans="1:37" s="131" customFormat="1" x14ac:dyDescent="0.25">
      <c r="A43" s="234"/>
      <c r="B43" s="234"/>
      <c r="C43" s="234"/>
      <c r="D43" s="234"/>
      <c r="E43" s="102"/>
      <c r="F43" s="306"/>
      <c r="G43" s="306"/>
      <c r="H43" s="234"/>
      <c r="I43" s="234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7" s="131" customFormat="1" x14ac:dyDescent="0.25">
      <c r="A44" s="234"/>
      <c r="B44" s="234"/>
      <c r="C44" s="234"/>
      <c r="D44" s="234"/>
      <c r="E44" s="102"/>
      <c r="F44" s="306"/>
      <c r="G44" s="306"/>
      <c r="H44" s="234"/>
      <c r="I44" s="234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1:37" s="131" customFormat="1" x14ac:dyDescent="0.25">
      <c r="A45" s="234"/>
      <c r="B45" s="234"/>
      <c r="C45" s="234"/>
      <c r="D45" s="234"/>
      <c r="E45" s="102"/>
      <c r="F45" s="306"/>
      <c r="G45" s="306"/>
      <c r="H45" s="234"/>
      <c r="I45" s="234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7" s="131" customFormat="1" x14ac:dyDescent="0.25">
      <c r="A46" s="234"/>
      <c r="B46" s="234"/>
      <c r="C46" s="234"/>
      <c r="D46" s="234"/>
      <c r="E46" s="102"/>
      <c r="F46" s="306"/>
      <c r="G46" s="306"/>
      <c r="H46" s="234"/>
      <c r="I46" s="234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1:37" s="131" customFormat="1" x14ac:dyDescent="0.25">
      <c r="A47" s="234"/>
      <c r="B47" s="234"/>
      <c r="C47" s="234"/>
      <c r="D47" s="234"/>
      <c r="E47" s="102"/>
      <c r="F47" s="306"/>
      <c r="G47" s="306"/>
      <c r="H47" s="234"/>
      <c r="I47" s="234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7" s="131" customFormat="1" x14ac:dyDescent="0.25">
      <c r="A48" s="234"/>
      <c r="B48" s="234"/>
      <c r="C48" s="234"/>
      <c r="D48" s="234"/>
      <c r="E48" s="102"/>
      <c r="F48" s="306"/>
      <c r="G48" s="306"/>
      <c r="H48" s="234"/>
      <c r="I48" s="234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1:36" s="131" customFormat="1" x14ac:dyDescent="0.25">
      <c r="A49" s="234"/>
      <c r="B49" s="234"/>
      <c r="C49" s="234"/>
      <c r="D49" s="234"/>
      <c r="E49" s="102"/>
      <c r="F49" s="306"/>
      <c r="G49" s="306"/>
      <c r="H49" s="234"/>
      <c r="I49" s="234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 s="131" customFormat="1" x14ac:dyDescent="0.25">
      <c r="A50" s="234"/>
      <c r="B50" s="234"/>
      <c r="C50" s="234"/>
      <c r="D50" s="234"/>
      <c r="E50" s="102"/>
      <c r="F50" s="306"/>
      <c r="G50" s="306"/>
      <c r="H50" s="234"/>
      <c r="I50" s="234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1:36" s="131" customFormat="1" x14ac:dyDescent="0.25">
      <c r="A51" s="234"/>
      <c r="B51" s="234"/>
      <c r="C51" s="234"/>
      <c r="D51" s="234"/>
      <c r="E51" s="102"/>
      <c r="F51" s="306"/>
      <c r="G51" s="306"/>
      <c r="H51" s="234"/>
      <c r="I51" s="234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 s="131" customFormat="1" x14ac:dyDescent="0.25">
      <c r="A52" s="234"/>
      <c r="B52" s="234"/>
      <c r="C52" s="234"/>
      <c r="D52" s="234"/>
      <c r="E52" s="102"/>
      <c r="F52" s="306"/>
      <c r="G52" s="306"/>
      <c r="H52" s="234"/>
      <c r="I52" s="234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</row>
    <row r="53" spans="1:36" s="131" customFormat="1" x14ac:dyDescent="0.25">
      <c r="A53" s="234"/>
      <c r="B53" s="234"/>
      <c r="C53" s="234"/>
      <c r="D53" s="234"/>
      <c r="E53" s="102"/>
      <c r="F53" s="306"/>
      <c r="G53" s="306"/>
      <c r="H53" s="234"/>
      <c r="I53" s="234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 s="131" customFormat="1" x14ac:dyDescent="0.25">
      <c r="A54" s="234"/>
      <c r="B54" s="234"/>
      <c r="C54" s="234"/>
      <c r="D54" s="234"/>
      <c r="E54" s="102"/>
      <c r="F54" s="306"/>
      <c r="G54" s="306"/>
      <c r="H54" s="234"/>
      <c r="I54" s="234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x14ac:dyDescent="0.2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</row>
    <row r="56" spans="1:36" x14ac:dyDescent="0.25"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x14ac:dyDescent="0.2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x14ac:dyDescent="0.25"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x14ac:dyDescent="0.2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x14ac:dyDescent="0.25"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x14ac:dyDescent="0.2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x14ac:dyDescent="0.25"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x14ac:dyDescent="0.2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</row>
    <row r="64" spans="1:36" x14ac:dyDescent="0.25"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0:36" x14ac:dyDescent="0.2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</row>
    <row r="66" spans="10:36" x14ac:dyDescent="0.25"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0:36" x14ac:dyDescent="0.2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pans="10:36" x14ac:dyDescent="0.25"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</row>
    <row r="69" spans="10:36" x14ac:dyDescent="0.2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0:36" x14ac:dyDescent="0.25"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</row>
    <row r="71" spans="10:36" x14ac:dyDescent="0.2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0:36" x14ac:dyDescent="0.25"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0:36" x14ac:dyDescent="0.2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0:36" x14ac:dyDescent="0.25"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0:36" x14ac:dyDescent="0.25"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0:36" x14ac:dyDescent="0.25"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0:36" x14ac:dyDescent="0.25"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0:36" x14ac:dyDescent="0.25"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0:36" x14ac:dyDescent="0.25"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0:36" x14ac:dyDescent="0.25"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0:36" x14ac:dyDescent="0.25"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0:36" x14ac:dyDescent="0.25"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0:36" x14ac:dyDescent="0.25"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0:36" x14ac:dyDescent="0.25"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0:36" x14ac:dyDescent="0.25"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0:36" x14ac:dyDescent="0.25"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0:36" x14ac:dyDescent="0.25"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0:36" x14ac:dyDescent="0.25"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0:36" x14ac:dyDescent="0.25"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0:36" x14ac:dyDescent="0.25"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0:36" x14ac:dyDescent="0.25"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0:36" x14ac:dyDescent="0.25"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0:36" x14ac:dyDescent="0.25"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10:36" x14ac:dyDescent="0.25"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10:36" x14ac:dyDescent="0.25"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10:36" x14ac:dyDescent="0.25"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10:36" x14ac:dyDescent="0.25"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0:36" x14ac:dyDescent="0.25"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10:36" x14ac:dyDescent="0.25"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0:36" x14ac:dyDescent="0.25"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10:36" x14ac:dyDescent="0.25"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spans="10:36" x14ac:dyDescent="0.25"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spans="10:36" x14ac:dyDescent="0.25"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spans="10:36" x14ac:dyDescent="0.25"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spans="10:36" x14ac:dyDescent="0.25"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10:36" x14ac:dyDescent="0.25"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spans="10:36" x14ac:dyDescent="0.25"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spans="10:36" x14ac:dyDescent="0.25"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</row>
    <row r="109" spans="10:36" x14ac:dyDescent="0.25"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</row>
    <row r="110" spans="10:36" x14ac:dyDescent="0.25"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</row>
    <row r="111" spans="10:36" x14ac:dyDescent="0.25"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</row>
    <row r="112" spans="10:36" x14ac:dyDescent="0.25"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</row>
    <row r="113" spans="10:36" x14ac:dyDescent="0.25"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</row>
    <row r="114" spans="10:36" x14ac:dyDescent="0.25"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</row>
    <row r="115" spans="10:36" x14ac:dyDescent="0.25"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</row>
    <row r="116" spans="10:36" x14ac:dyDescent="0.25"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spans="10:36" x14ac:dyDescent="0.25"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</row>
    <row r="118" spans="10:36" x14ac:dyDescent="0.25"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spans="10:36" x14ac:dyDescent="0.25"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</row>
    <row r="120" spans="10:36" x14ac:dyDescent="0.25"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</row>
    <row r="121" spans="10:36" x14ac:dyDescent="0.25"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</row>
    <row r="122" spans="10:36" x14ac:dyDescent="0.25"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</row>
    <row r="123" spans="10:36" x14ac:dyDescent="0.25"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</row>
    <row r="124" spans="10:36" x14ac:dyDescent="0.25"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</row>
    <row r="125" spans="10:36" x14ac:dyDescent="0.25"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</row>
    <row r="126" spans="10:36" x14ac:dyDescent="0.25"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</row>
    <row r="127" spans="10:36" x14ac:dyDescent="0.25"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</row>
    <row r="128" spans="10:36" x14ac:dyDescent="0.25"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</row>
    <row r="129" spans="10:36" x14ac:dyDescent="0.25"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</row>
    <row r="130" spans="10:36" x14ac:dyDescent="0.25"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</row>
    <row r="131" spans="10:36" x14ac:dyDescent="0.25"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</row>
    <row r="132" spans="10:36" x14ac:dyDescent="0.25"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</row>
    <row r="133" spans="10:36" x14ac:dyDescent="0.25"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</row>
    <row r="134" spans="10:36" x14ac:dyDescent="0.25"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</row>
    <row r="135" spans="10:36" x14ac:dyDescent="0.25"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</row>
    <row r="136" spans="10:36" x14ac:dyDescent="0.25"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</row>
    <row r="137" spans="10:36" x14ac:dyDescent="0.25"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</row>
    <row r="138" spans="10:36" x14ac:dyDescent="0.25"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</row>
    <row r="139" spans="10:36" x14ac:dyDescent="0.25"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</row>
    <row r="140" spans="10:36" x14ac:dyDescent="0.25"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</row>
    <row r="141" spans="10:36" x14ac:dyDescent="0.25"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</row>
    <row r="142" spans="10:36" x14ac:dyDescent="0.25"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spans="10:36" x14ac:dyDescent="0.25"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</row>
    <row r="144" spans="10:36" x14ac:dyDescent="0.25"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0:36" x14ac:dyDescent="0.25"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</row>
    <row r="146" spans="10:36" x14ac:dyDescent="0.25"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</row>
    <row r="147" spans="10:36" x14ac:dyDescent="0.25"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CCFFCC"/>
  </sheetPr>
  <dimension ref="A1:AI161"/>
  <sheetViews>
    <sheetView workbookViewId="0">
      <pane xSplit="7" ySplit="10" topLeftCell="N14" activePane="bottomRight" state="frozen"/>
      <selection activeCell="B15" sqref="B15"/>
      <selection pane="topRight" activeCell="B15" sqref="B15"/>
      <selection pane="bottomLeft" activeCell="B15" sqref="B15"/>
      <selection pane="bottomRight" activeCell="O52" sqref="O52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12.140625" style="236" customWidth="1"/>
    <col min="4" max="4" width="31.140625" style="4" customWidth="1"/>
    <col min="5" max="5" width="14.85546875" style="4" customWidth="1"/>
    <col min="6" max="6" width="14.5703125" style="4" customWidth="1"/>
    <col min="7" max="7" width="18" style="4" customWidth="1"/>
    <col min="8" max="34" width="15.7109375" style="27" customWidth="1"/>
    <col min="35" max="16384" width="9.140625" style="4"/>
  </cols>
  <sheetData>
    <row r="1" spans="1:34" ht="21" x14ac:dyDescent="0.35">
      <c r="A1" s="103" t="s">
        <v>0</v>
      </c>
      <c r="B1" s="109"/>
      <c r="C1" s="104" t="s">
        <v>194</v>
      </c>
      <c r="D1" s="104"/>
      <c r="E1" s="104"/>
      <c r="F1" s="103"/>
      <c r="G1" s="105"/>
      <c r="H1" s="111"/>
      <c r="I1" s="111"/>
      <c r="J1" s="104" t="str">
        <f>C1</f>
        <v xml:space="preserve">Turnaround Network Project </v>
      </c>
      <c r="K1" s="104"/>
      <c r="L1" s="104"/>
      <c r="M1" s="103"/>
      <c r="N1" s="103"/>
      <c r="O1" s="105"/>
      <c r="P1" s="105"/>
      <c r="Q1" s="111"/>
      <c r="R1" s="111"/>
      <c r="S1" s="104" t="str">
        <f>C1</f>
        <v xml:space="preserve">Turnaround Network Project </v>
      </c>
      <c r="T1" s="104"/>
      <c r="U1" s="103"/>
      <c r="V1" s="103"/>
      <c r="W1" s="104"/>
      <c r="X1" s="104"/>
      <c r="Y1" s="104" t="str">
        <f>C1</f>
        <v xml:space="preserve">Turnaround Network Project </v>
      </c>
      <c r="Z1" s="103"/>
      <c r="AA1" s="105"/>
      <c r="AB1" s="105"/>
      <c r="AC1" s="111"/>
      <c r="AD1" s="111"/>
      <c r="AE1" s="104" t="str">
        <f>C1</f>
        <v xml:space="preserve">Turnaround Network Project </v>
      </c>
      <c r="AF1" s="104"/>
      <c r="AG1" s="103"/>
      <c r="AH1" s="103"/>
    </row>
    <row r="2" spans="1:34" ht="21" x14ac:dyDescent="0.35">
      <c r="A2" s="106" t="s">
        <v>1</v>
      </c>
      <c r="B2" s="109"/>
      <c r="C2" s="218" t="s">
        <v>63</v>
      </c>
      <c r="D2" s="104"/>
      <c r="E2" s="218"/>
      <c r="F2" s="106"/>
      <c r="G2" s="67"/>
      <c r="H2" s="111"/>
      <c r="I2" s="111"/>
      <c r="J2" s="106" t="str">
        <f>"FY"&amp;C4</f>
        <v>FY2017-18</v>
      </c>
      <c r="K2" s="106"/>
      <c r="L2" s="106"/>
      <c r="M2" s="107"/>
      <c r="N2" s="107"/>
      <c r="O2" s="67"/>
      <c r="P2" s="67"/>
      <c r="Q2" s="67"/>
      <c r="R2" s="67"/>
      <c r="S2" s="106" t="str">
        <f>"FY"&amp;C4</f>
        <v>FY2017-18</v>
      </c>
      <c r="T2" s="106"/>
      <c r="U2" s="107"/>
      <c r="V2" s="107"/>
      <c r="W2" s="106"/>
      <c r="X2" s="106"/>
      <c r="Y2" s="106" t="str">
        <f>"FY"&amp;C4</f>
        <v>FY2017-18</v>
      </c>
      <c r="Z2" s="107"/>
      <c r="AA2" s="67"/>
      <c r="AB2" s="67"/>
      <c r="AC2" s="67"/>
      <c r="AD2" s="67"/>
      <c r="AE2" s="106" t="str">
        <f>"FY"&amp;C4</f>
        <v>FY2017-18</v>
      </c>
      <c r="AF2" s="106"/>
      <c r="AG2" s="107"/>
      <c r="AH2" s="107"/>
    </row>
    <row r="3" spans="1:34" ht="21" x14ac:dyDescent="0.35">
      <c r="A3" s="106" t="s">
        <v>2</v>
      </c>
      <c r="B3" s="109"/>
      <c r="C3" s="107">
        <v>5010</v>
      </c>
      <c r="D3" s="104"/>
      <c r="E3" s="107"/>
      <c r="F3" s="106"/>
      <c r="G3" s="67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21" x14ac:dyDescent="0.35">
      <c r="A4" s="106" t="s">
        <v>3</v>
      </c>
      <c r="B4" s="109"/>
      <c r="C4" s="107" t="s">
        <v>797</v>
      </c>
      <c r="D4" s="104"/>
      <c r="E4" s="107"/>
      <c r="F4" s="106"/>
      <c r="G4" s="67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08"/>
      <c r="AF4" s="111"/>
      <c r="AG4" s="111"/>
      <c r="AH4" s="111"/>
    </row>
    <row r="5" spans="1:34" ht="21" x14ac:dyDescent="0.35">
      <c r="A5" s="106" t="s">
        <v>55</v>
      </c>
      <c r="B5" s="109"/>
      <c r="C5" s="107" t="s">
        <v>56</v>
      </c>
      <c r="D5" s="104"/>
      <c r="E5" s="107"/>
      <c r="F5" s="67"/>
      <c r="G5" s="67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ht="21" x14ac:dyDescent="0.35">
      <c r="A6" s="106" t="s">
        <v>41</v>
      </c>
      <c r="B6" s="109"/>
      <c r="C6" s="106" t="s">
        <v>771</v>
      </c>
      <c r="D6" s="104"/>
      <c r="E6" s="106"/>
      <c r="F6" s="67"/>
      <c r="G6" s="67"/>
      <c r="H6" s="39"/>
      <c r="I6" s="39"/>
      <c r="J6" s="39"/>
      <c r="K6" s="39"/>
      <c r="L6" s="39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39"/>
      <c r="X6" s="39"/>
      <c r="Y6" s="108"/>
      <c r="Z6" s="108"/>
      <c r="AA6" s="108"/>
      <c r="AB6" s="108"/>
      <c r="AC6" s="108"/>
      <c r="AD6" s="108"/>
      <c r="AE6" s="108"/>
      <c r="AF6" s="108"/>
      <c r="AG6" s="108"/>
      <c r="AH6" s="108"/>
    </row>
    <row r="7" spans="1:34" ht="21" x14ac:dyDescent="0.35">
      <c r="A7" s="106" t="s">
        <v>43</v>
      </c>
      <c r="B7" s="109"/>
      <c r="C7" s="106" t="s">
        <v>223</v>
      </c>
      <c r="D7" s="104"/>
      <c r="E7" s="106"/>
      <c r="F7" s="67"/>
      <c r="G7" s="67"/>
      <c r="H7" s="39"/>
      <c r="I7" s="39"/>
      <c r="J7" s="39"/>
      <c r="K7" s="39"/>
      <c r="L7" s="39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39"/>
      <c r="X7" s="39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s="26" customFormat="1" ht="21" x14ac:dyDescent="0.35">
      <c r="A8" s="103" t="s">
        <v>812</v>
      </c>
      <c r="B8" s="105"/>
      <c r="C8" s="105"/>
      <c r="D8" s="104"/>
      <c r="E8" s="104"/>
      <c r="F8" s="105"/>
      <c r="G8" s="105"/>
      <c r="H8" s="39"/>
      <c r="I8" s="39"/>
      <c r="J8" s="39"/>
      <c r="K8" s="39"/>
      <c r="L8" s="39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39"/>
      <c r="X8" s="39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ht="15.75" thickBot="1" x14ac:dyDescent="0.3">
      <c r="A9" s="109"/>
      <c r="B9" s="109"/>
      <c r="C9" s="109"/>
      <c r="D9" s="109"/>
      <c r="E9" s="109"/>
      <c r="F9" s="109"/>
      <c r="G9" s="109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ht="30.75" thickBot="1" x14ac:dyDescent="0.3">
      <c r="A10" s="115" t="s">
        <v>983</v>
      </c>
      <c r="B10" s="115" t="s">
        <v>187</v>
      </c>
      <c r="C10" s="115" t="s">
        <v>975</v>
      </c>
      <c r="D10" s="115" t="s">
        <v>186</v>
      </c>
      <c r="E10" s="115" t="s">
        <v>20</v>
      </c>
      <c r="F10" s="115" t="s">
        <v>21</v>
      </c>
      <c r="G10" s="100" t="s">
        <v>22</v>
      </c>
      <c r="H10" s="110" t="s">
        <v>394</v>
      </c>
      <c r="I10" s="112" t="s">
        <v>395</v>
      </c>
      <c r="J10" s="110" t="s">
        <v>396</v>
      </c>
      <c r="K10" s="112" t="s">
        <v>397</v>
      </c>
      <c r="L10" s="110" t="s">
        <v>398</v>
      </c>
      <c r="M10" s="112" t="s">
        <v>399</v>
      </c>
      <c r="N10" s="112" t="s">
        <v>400</v>
      </c>
      <c r="O10" s="112" t="s">
        <v>401</v>
      </c>
      <c r="P10" s="112" t="s">
        <v>402</v>
      </c>
      <c r="Q10" s="112" t="s">
        <v>403</v>
      </c>
      <c r="R10" s="112" t="s">
        <v>404</v>
      </c>
      <c r="S10" s="112" t="s">
        <v>405</v>
      </c>
      <c r="T10" s="110" t="s">
        <v>406</v>
      </c>
      <c r="U10" s="112" t="s">
        <v>407</v>
      </c>
      <c r="V10" s="112" t="s">
        <v>408</v>
      </c>
      <c r="W10" s="112" t="s">
        <v>799</v>
      </c>
      <c r="X10" s="110" t="s">
        <v>800</v>
      </c>
      <c r="Y10" s="112" t="s">
        <v>810</v>
      </c>
      <c r="Z10" s="112" t="s">
        <v>801</v>
      </c>
      <c r="AA10" s="112" t="s">
        <v>802</v>
      </c>
      <c r="AB10" s="112" t="s">
        <v>803</v>
      </c>
      <c r="AC10" s="112" t="s">
        <v>804</v>
      </c>
      <c r="AD10" s="112" t="s">
        <v>805</v>
      </c>
      <c r="AE10" s="112" t="s">
        <v>806</v>
      </c>
      <c r="AF10" s="110" t="s">
        <v>807</v>
      </c>
      <c r="AG10" s="112" t="s">
        <v>808</v>
      </c>
      <c r="AH10" s="112" t="s">
        <v>809</v>
      </c>
    </row>
    <row r="11" spans="1:34" s="305" customFormat="1" ht="15.75" thickBot="1" x14ac:dyDescent="0.3">
      <c r="A11" s="246" t="s">
        <v>48</v>
      </c>
      <c r="B11" s="121" t="s">
        <v>533</v>
      </c>
      <c r="C11" s="246" t="s">
        <v>834</v>
      </c>
      <c r="D11" s="121" t="s">
        <v>860</v>
      </c>
      <c r="E11" s="331">
        <v>70000</v>
      </c>
      <c r="F11" s="265">
        <f t="shared" ref="F11:F19" si="0">SUM(H11:AH11)</f>
        <v>31163</v>
      </c>
      <c r="G11" s="265">
        <f t="shared" ref="G11:G19" si="1">E11-F11</f>
        <v>38837</v>
      </c>
      <c r="H11" s="328"/>
      <c r="I11" s="328"/>
      <c r="J11" s="328"/>
      <c r="K11" s="328">
        <v>24339</v>
      </c>
      <c r="L11" s="328"/>
      <c r="M11" s="328"/>
      <c r="N11" s="328">
        <v>2902</v>
      </c>
      <c r="O11" s="328">
        <f>3701+221</f>
        <v>3922</v>
      </c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</row>
    <row r="12" spans="1:34" ht="15.75" thickBot="1" x14ac:dyDescent="0.3">
      <c r="A12" s="246" t="s">
        <v>48</v>
      </c>
      <c r="B12" s="121" t="s">
        <v>533</v>
      </c>
      <c r="C12" s="246" t="s">
        <v>835</v>
      </c>
      <c r="D12" s="121" t="s">
        <v>861</v>
      </c>
      <c r="E12" s="271">
        <v>50000</v>
      </c>
      <c r="F12" s="265">
        <f t="shared" si="0"/>
        <v>22799</v>
      </c>
      <c r="G12" s="265">
        <f t="shared" si="1"/>
        <v>27201</v>
      </c>
      <c r="H12" s="294"/>
      <c r="I12" s="294"/>
      <c r="J12" s="294"/>
      <c r="K12" s="294">
        <v>12476</v>
      </c>
      <c r="L12" s="294"/>
      <c r="M12" s="294"/>
      <c r="N12" s="294">
        <v>8927</v>
      </c>
      <c r="O12" s="294">
        <v>1396</v>
      </c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</row>
    <row r="13" spans="1:34" s="305" customFormat="1" ht="15.75" thickBot="1" x14ac:dyDescent="0.3">
      <c r="A13" s="246" t="s">
        <v>48</v>
      </c>
      <c r="B13" s="121" t="s">
        <v>533</v>
      </c>
      <c r="C13" s="246" t="s">
        <v>836</v>
      </c>
      <c r="D13" s="121" t="s">
        <v>862</v>
      </c>
      <c r="E13" s="331">
        <v>50000</v>
      </c>
      <c r="F13" s="265">
        <f t="shared" si="0"/>
        <v>0</v>
      </c>
      <c r="G13" s="265">
        <f t="shared" si="1"/>
        <v>50000</v>
      </c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</row>
    <row r="14" spans="1:34" ht="15.75" thickBot="1" x14ac:dyDescent="0.3">
      <c r="A14" s="246" t="s">
        <v>48</v>
      </c>
      <c r="B14" s="121" t="s">
        <v>533</v>
      </c>
      <c r="C14" s="246"/>
      <c r="D14" s="121" t="s">
        <v>627</v>
      </c>
      <c r="E14" s="271">
        <v>50000</v>
      </c>
      <c r="F14" s="265">
        <f t="shared" si="0"/>
        <v>23443</v>
      </c>
      <c r="G14" s="265">
        <f t="shared" si="1"/>
        <v>26557</v>
      </c>
      <c r="H14" s="294"/>
      <c r="I14" s="294"/>
      <c r="J14" s="294"/>
      <c r="K14" s="294">
        <v>6988</v>
      </c>
      <c r="L14" s="294"/>
      <c r="M14" s="294"/>
      <c r="N14" s="294">
        <v>683</v>
      </c>
      <c r="O14" s="294">
        <f>4536+11236</f>
        <v>15772</v>
      </c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</row>
    <row r="15" spans="1:34" ht="15.75" thickBot="1" x14ac:dyDescent="0.3">
      <c r="A15" s="246" t="s">
        <v>6</v>
      </c>
      <c r="B15" s="121" t="s">
        <v>889</v>
      </c>
      <c r="C15" s="246" t="s">
        <v>837</v>
      </c>
      <c r="D15" s="121" t="s">
        <v>863</v>
      </c>
      <c r="E15" s="271">
        <v>50000</v>
      </c>
      <c r="F15" s="265">
        <f t="shared" si="0"/>
        <v>12292</v>
      </c>
      <c r="G15" s="265">
        <f t="shared" si="1"/>
        <v>37708</v>
      </c>
      <c r="H15" s="294"/>
      <c r="I15" s="294"/>
      <c r="J15" s="294"/>
      <c r="K15" s="294"/>
      <c r="L15" s="294"/>
      <c r="M15" s="294">
        <v>756</v>
      </c>
      <c r="N15" s="294">
        <v>8267</v>
      </c>
      <c r="O15" s="294">
        <v>3269</v>
      </c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</row>
    <row r="16" spans="1:34" s="305" customFormat="1" ht="15.75" thickBot="1" x14ac:dyDescent="0.3">
      <c r="A16" s="246" t="s">
        <v>6</v>
      </c>
      <c r="B16" s="121" t="s">
        <v>889</v>
      </c>
      <c r="C16" s="246"/>
      <c r="D16" s="121" t="s">
        <v>627</v>
      </c>
      <c r="E16" s="331">
        <v>10000</v>
      </c>
      <c r="F16" s="265">
        <f t="shared" si="0"/>
        <v>0</v>
      </c>
      <c r="G16" s="265">
        <f t="shared" si="1"/>
        <v>10000</v>
      </c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</row>
    <row r="17" spans="1:34" s="305" customFormat="1" ht="15.75" thickBot="1" x14ac:dyDescent="0.3">
      <c r="A17" s="246" t="s">
        <v>7</v>
      </c>
      <c r="B17" s="121" t="s">
        <v>628</v>
      </c>
      <c r="C17" s="246" t="s">
        <v>838</v>
      </c>
      <c r="D17" s="121" t="s">
        <v>864</v>
      </c>
      <c r="E17" s="331">
        <v>50000</v>
      </c>
      <c r="F17" s="265">
        <f t="shared" si="0"/>
        <v>10743</v>
      </c>
      <c r="G17" s="265">
        <f t="shared" si="1"/>
        <v>39257</v>
      </c>
      <c r="H17" s="328"/>
      <c r="I17" s="328"/>
      <c r="J17" s="328"/>
      <c r="K17" s="328"/>
      <c r="L17" s="328"/>
      <c r="M17" s="328">
        <v>3212</v>
      </c>
      <c r="N17" s="328">
        <v>1201</v>
      </c>
      <c r="O17" s="328">
        <v>6330</v>
      </c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</row>
    <row r="18" spans="1:34" s="305" customFormat="1" ht="15.75" thickBot="1" x14ac:dyDescent="0.3">
      <c r="A18" s="246" t="s">
        <v>7</v>
      </c>
      <c r="B18" s="121" t="s">
        <v>628</v>
      </c>
      <c r="C18" s="246" t="s">
        <v>1076</v>
      </c>
      <c r="D18" s="121" t="s">
        <v>865</v>
      </c>
      <c r="E18" s="331">
        <v>50000</v>
      </c>
      <c r="F18" s="265">
        <f t="shared" si="0"/>
        <v>22733</v>
      </c>
      <c r="G18" s="265">
        <f t="shared" si="1"/>
        <v>27267</v>
      </c>
      <c r="H18" s="328"/>
      <c r="I18" s="328"/>
      <c r="J18" s="328"/>
      <c r="K18" s="328">
        <v>19049</v>
      </c>
      <c r="L18" s="328">
        <v>1523</v>
      </c>
      <c r="M18" s="328">
        <v>2161</v>
      </c>
      <c r="N18" s="328"/>
      <c r="O18" s="328"/>
      <c r="P18" s="328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</row>
    <row r="19" spans="1:34" s="305" customFormat="1" ht="15.75" thickBot="1" x14ac:dyDescent="0.3">
      <c r="A19" s="246" t="s">
        <v>7</v>
      </c>
      <c r="B19" s="121" t="s">
        <v>628</v>
      </c>
      <c r="C19" s="246" t="s">
        <v>629</v>
      </c>
      <c r="D19" s="121" t="s">
        <v>866</v>
      </c>
      <c r="E19" s="331">
        <v>50000</v>
      </c>
      <c r="F19" s="265">
        <f t="shared" si="0"/>
        <v>17938</v>
      </c>
      <c r="G19" s="265">
        <f t="shared" si="1"/>
        <v>32062</v>
      </c>
      <c r="H19" s="328"/>
      <c r="I19" s="328"/>
      <c r="J19" s="328"/>
      <c r="K19" s="328"/>
      <c r="L19" s="328"/>
      <c r="M19" s="328">
        <v>14676</v>
      </c>
      <c r="N19" s="328">
        <v>2348</v>
      </c>
      <c r="O19" s="328">
        <v>914</v>
      </c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</row>
    <row r="20" spans="1:34" ht="15.75" thickBot="1" x14ac:dyDescent="0.3">
      <c r="A20" s="246" t="s">
        <v>7</v>
      </c>
      <c r="B20" s="121" t="s">
        <v>628</v>
      </c>
      <c r="C20" s="246" t="s">
        <v>630</v>
      </c>
      <c r="D20" s="121" t="s">
        <v>867</v>
      </c>
      <c r="E20" s="271">
        <v>50000</v>
      </c>
      <c r="F20" s="265">
        <f t="shared" ref="F20:F29" si="2">SUM(H20:AH20)</f>
        <v>37345</v>
      </c>
      <c r="G20" s="265">
        <f t="shared" ref="G20:G29" si="3">E20-F20</f>
        <v>12655</v>
      </c>
      <c r="H20" s="294"/>
      <c r="I20" s="294"/>
      <c r="J20" s="294"/>
      <c r="K20" s="294"/>
      <c r="L20" s="294">
        <v>20796</v>
      </c>
      <c r="M20" s="294">
        <v>16549</v>
      </c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</row>
    <row r="21" spans="1:34" s="236" customFormat="1" ht="15.75" thickBot="1" x14ac:dyDescent="0.3">
      <c r="A21" s="246" t="s">
        <v>7</v>
      </c>
      <c r="B21" s="121" t="s">
        <v>628</v>
      </c>
      <c r="C21" s="246"/>
      <c r="D21" s="121" t="s">
        <v>627</v>
      </c>
      <c r="E21" s="331">
        <v>50000</v>
      </c>
      <c r="F21" s="265">
        <f>SUM(H21:AH21)</f>
        <v>29825</v>
      </c>
      <c r="G21" s="265">
        <f t="shared" si="3"/>
        <v>20175</v>
      </c>
      <c r="H21" s="294"/>
      <c r="I21" s="294"/>
      <c r="J21" s="294"/>
      <c r="K21" s="294"/>
      <c r="L21" s="294"/>
      <c r="M21" s="294">
        <v>27625</v>
      </c>
      <c r="N21" s="294"/>
      <c r="O21" s="294">
        <v>2200</v>
      </c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</row>
    <row r="22" spans="1:34" ht="15.75" thickBot="1" x14ac:dyDescent="0.3">
      <c r="A22" s="246" t="s">
        <v>532</v>
      </c>
      <c r="B22" s="121" t="s">
        <v>890</v>
      </c>
      <c r="C22" s="246" t="s">
        <v>839</v>
      </c>
      <c r="D22" s="121" t="s">
        <v>868</v>
      </c>
      <c r="E22" s="265">
        <v>70000</v>
      </c>
      <c r="F22" s="265">
        <f>SUM(H22:AH22)</f>
        <v>31795</v>
      </c>
      <c r="G22" s="265">
        <f t="shared" si="3"/>
        <v>38205</v>
      </c>
      <c r="H22" s="294"/>
      <c r="I22" s="294"/>
      <c r="J22" s="294"/>
      <c r="K22" s="294"/>
      <c r="L22" s="294"/>
      <c r="M22" s="294">
        <v>31795</v>
      </c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</row>
    <row r="23" spans="1:34" ht="15.75" thickBot="1" x14ac:dyDescent="0.3">
      <c r="A23" s="246" t="s">
        <v>532</v>
      </c>
      <c r="B23" s="121" t="s">
        <v>891</v>
      </c>
      <c r="C23" s="246"/>
      <c r="D23" s="121" t="s">
        <v>627</v>
      </c>
      <c r="E23" s="265">
        <v>10000</v>
      </c>
      <c r="F23" s="265">
        <f>SUM(H23:AH23)</f>
        <v>0</v>
      </c>
      <c r="G23" s="265">
        <f t="shared" si="3"/>
        <v>10000</v>
      </c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</row>
    <row r="24" spans="1:34" s="305" customFormat="1" ht="15.75" thickBot="1" x14ac:dyDescent="0.3">
      <c r="A24" s="246" t="s">
        <v>468</v>
      </c>
      <c r="B24" s="121" t="s">
        <v>47</v>
      </c>
      <c r="C24" s="246" t="s">
        <v>840</v>
      </c>
      <c r="D24" s="121" t="s">
        <v>869</v>
      </c>
      <c r="E24" s="265">
        <v>70000</v>
      </c>
      <c r="F24" s="265">
        <f>SUM(H24:AH24)</f>
        <v>35813</v>
      </c>
      <c r="G24" s="265">
        <f t="shared" si="3"/>
        <v>34187</v>
      </c>
      <c r="H24" s="328"/>
      <c r="I24" s="328">
        <v>5364</v>
      </c>
      <c r="J24" s="328"/>
      <c r="K24" s="328">
        <v>10951</v>
      </c>
      <c r="L24" s="328">
        <v>6713</v>
      </c>
      <c r="M24" s="328">
        <v>3582</v>
      </c>
      <c r="N24" s="328">
        <v>7162</v>
      </c>
      <c r="O24" s="328">
        <v>2041</v>
      </c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</row>
    <row r="25" spans="1:34" s="305" customFormat="1" ht="15.75" thickBot="1" x14ac:dyDescent="0.3">
      <c r="A25" s="246" t="s">
        <v>468</v>
      </c>
      <c r="B25" s="121" t="s">
        <v>47</v>
      </c>
      <c r="C25" s="246" t="s">
        <v>841</v>
      </c>
      <c r="D25" s="121" t="s">
        <v>870</v>
      </c>
      <c r="E25" s="265">
        <v>70000</v>
      </c>
      <c r="F25" s="265">
        <f t="shared" si="2"/>
        <v>30336</v>
      </c>
      <c r="G25" s="265">
        <f t="shared" si="3"/>
        <v>39664</v>
      </c>
      <c r="H25" s="328"/>
      <c r="I25" s="328"/>
      <c r="J25" s="328"/>
      <c r="K25" s="328"/>
      <c r="L25" s="328">
        <v>7500</v>
      </c>
      <c r="M25" s="328">
        <v>12005</v>
      </c>
      <c r="N25" s="328">
        <v>10831</v>
      </c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</row>
    <row r="26" spans="1:34" s="236" customFormat="1" ht="15.75" thickBot="1" x14ac:dyDescent="0.3">
      <c r="A26" s="246" t="s">
        <v>468</v>
      </c>
      <c r="B26" s="121" t="s">
        <v>47</v>
      </c>
      <c r="C26" s="246" t="s">
        <v>842</v>
      </c>
      <c r="D26" s="121" t="s">
        <v>871</v>
      </c>
      <c r="E26" s="265">
        <v>70000</v>
      </c>
      <c r="F26" s="265">
        <f t="shared" si="2"/>
        <v>35212</v>
      </c>
      <c r="G26" s="265">
        <f t="shared" si="3"/>
        <v>34788</v>
      </c>
      <c r="H26" s="294"/>
      <c r="I26" s="294">
        <v>6493</v>
      </c>
      <c r="J26" s="294"/>
      <c r="K26" s="294">
        <v>9338</v>
      </c>
      <c r="L26" s="294">
        <v>8976</v>
      </c>
      <c r="M26" s="294">
        <v>547</v>
      </c>
      <c r="N26" s="294">
        <v>9294</v>
      </c>
      <c r="O26" s="294">
        <v>564</v>
      </c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</row>
    <row r="27" spans="1:34" s="236" customFormat="1" ht="15.75" thickBot="1" x14ac:dyDescent="0.3">
      <c r="A27" s="246" t="s">
        <v>468</v>
      </c>
      <c r="B27" s="121" t="s">
        <v>47</v>
      </c>
      <c r="C27" s="246" t="s">
        <v>843</v>
      </c>
      <c r="D27" s="121" t="s">
        <v>872</v>
      </c>
      <c r="E27" s="265">
        <v>50000</v>
      </c>
      <c r="F27" s="265">
        <f t="shared" si="2"/>
        <v>13840</v>
      </c>
      <c r="G27" s="265">
        <f t="shared" si="3"/>
        <v>36160</v>
      </c>
      <c r="H27" s="294"/>
      <c r="I27" s="294"/>
      <c r="J27" s="294"/>
      <c r="K27" s="294"/>
      <c r="L27" s="294">
        <v>6440</v>
      </c>
      <c r="M27" s="294">
        <v>143</v>
      </c>
      <c r="N27" s="294">
        <v>7257</v>
      </c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</row>
    <row r="28" spans="1:34" s="236" customFormat="1" ht="15.75" thickBot="1" x14ac:dyDescent="0.3">
      <c r="A28" s="246" t="s">
        <v>468</v>
      </c>
      <c r="B28" s="121" t="s">
        <v>47</v>
      </c>
      <c r="C28" s="246" t="s">
        <v>844</v>
      </c>
      <c r="D28" s="121" t="s">
        <v>873</v>
      </c>
      <c r="E28" s="265">
        <v>50000</v>
      </c>
      <c r="F28" s="265">
        <f t="shared" si="2"/>
        <v>17699</v>
      </c>
      <c r="G28" s="265">
        <f t="shared" si="3"/>
        <v>32301</v>
      </c>
      <c r="H28" s="294"/>
      <c r="I28" s="294"/>
      <c r="J28" s="294"/>
      <c r="K28" s="294">
        <v>385</v>
      </c>
      <c r="L28" s="294">
        <v>8250</v>
      </c>
      <c r="M28" s="294"/>
      <c r="N28" s="294">
        <v>9064</v>
      </c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</row>
    <row r="29" spans="1:34" s="236" customFormat="1" ht="15.75" thickBot="1" x14ac:dyDescent="0.3">
      <c r="A29" s="246" t="s">
        <v>468</v>
      </c>
      <c r="B29" s="121" t="s">
        <v>47</v>
      </c>
      <c r="C29" s="246"/>
      <c r="D29" s="121" t="s">
        <v>627</v>
      </c>
      <c r="E29" s="265">
        <v>50000</v>
      </c>
      <c r="F29" s="265">
        <f t="shared" si="2"/>
        <v>11295</v>
      </c>
      <c r="G29" s="265">
        <f t="shared" si="3"/>
        <v>38705</v>
      </c>
      <c r="H29" s="294"/>
      <c r="I29" s="294"/>
      <c r="J29" s="294"/>
      <c r="K29" s="294">
        <v>3160</v>
      </c>
      <c r="L29" s="294"/>
      <c r="M29" s="294">
        <v>3396</v>
      </c>
      <c r="N29" s="294">
        <v>3732</v>
      </c>
      <c r="O29" s="294">
        <v>1007</v>
      </c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</row>
    <row r="30" spans="1:34" s="236" customFormat="1" ht="15.75" thickBot="1" x14ac:dyDescent="0.3">
      <c r="A30" s="367" t="s">
        <v>70</v>
      </c>
      <c r="B30" s="121" t="s">
        <v>892</v>
      </c>
      <c r="C30" s="246" t="s">
        <v>845</v>
      </c>
      <c r="D30" s="121" t="s">
        <v>874</v>
      </c>
      <c r="E30" s="265">
        <v>70000</v>
      </c>
      <c r="F30" s="265">
        <f t="shared" ref="F30:F52" si="4">SUM(H30:AH30)</f>
        <v>58847</v>
      </c>
      <c r="G30" s="265">
        <f t="shared" ref="G30:G52" si="5">E30-F30</f>
        <v>11153</v>
      </c>
      <c r="H30" s="294"/>
      <c r="I30" s="294"/>
      <c r="J30" s="294"/>
      <c r="K30" s="294">
        <v>47162</v>
      </c>
      <c r="L30" s="294"/>
      <c r="M30" s="294">
        <v>1615</v>
      </c>
      <c r="N30" s="294">
        <v>8750</v>
      </c>
      <c r="O30" s="294">
        <v>1320</v>
      </c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</row>
    <row r="31" spans="1:34" s="305" customFormat="1" ht="15.75" thickBot="1" x14ac:dyDescent="0.3">
      <c r="A31" s="246" t="s">
        <v>70</v>
      </c>
      <c r="B31" s="121" t="s">
        <v>892</v>
      </c>
      <c r="C31" s="246" t="s">
        <v>846</v>
      </c>
      <c r="D31" s="121" t="s">
        <v>875</v>
      </c>
      <c r="E31" s="265">
        <v>50000</v>
      </c>
      <c r="F31" s="265">
        <f t="shared" si="4"/>
        <v>29437</v>
      </c>
      <c r="G31" s="265">
        <f t="shared" si="5"/>
        <v>20563</v>
      </c>
      <c r="H31" s="328"/>
      <c r="I31" s="328"/>
      <c r="J31" s="328"/>
      <c r="K31" s="328">
        <v>10595</v>
      </c>
      <c r="L31" s="328">
        <v>8894</v>
      </c>
      <c r="M31" s="328">
        <v>6193</v>
      </c>
      <c r="N31" s="328">
        <v>606</v>
      </c>
      <c r="O31" s="328">
        <v>3149</v>
      </c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</row>
    <row r="32" spans="1:34" s="236" customFormat="1" ht="15.75" thickBot="1" x14ac:dyDescent="0.3">
      <c r="A32" s="246" t="s">
        <v>70</v>
      </c>
      <c r="B32" s="121" t="s">
        <v>892</v>
      </c>
      <c r="C32" s="246" t="s">
        <v>847</v>
      </c>
      <c r="D32" s="121" t="s">
        <v>876</v>
      </c>
      <c r="E32" s="265">
        <v>50000</v>
      </c>
      <c r="F32" s="265">
        <f t="shared" si="4"/>
        <v>23320</v>
      </c>
      <c r="G32" s="265">
        <f t="shared" si="5"/>
        <v>26680</v>
      </c>
      <c r="H32" s="294"/>
      <c r="I32" s="294"/>
      <c r="J32" s="294"/>
      <c r="K32" s="294">
        <v>14241</v>
      </c>
      <c r="L32" s="294">
        <v>3521</v>
      </c>
      <c r="M32" s="294">
        <v>5558</v>
      </c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</row>
    <row r="33" spans="1:34" s="236" customFormat="1" ht="15.75" thickBot="1" x14ac:dyDescent="0.3">
      <c r="A33" s="246" t="s">
        <v>70</v>
      </c>
      <c r="B33" s="121" t="s">
        <v>892</v>
      </c>
      <c r="C33" s="246"/>
      <c r="D33" s="121" t="s">
        <v>627</v>
      </c>
      <c r="E33" s="265">
        <v>30000</v>
      </c>
      <c r="F33" s="265">
        <f t="shared" si="4"/>
        <v>25886</v>
      </c>
      <c r="G33" s="265">
        <f t="shared" si="5"/>
        <v>4114</v>
      </c>
      <c r="H33" s="294"/>
      <c r="I33" s="294"/>
      <c r="J33" s="294"/>
      <c r="K33" s="294">
        <v>11190</v>
      </c>
      <c r="L33" s="294">
        <v>8517</v>
      </c>
      <c r="M33" s="294"/>
      <c r="N33" s="294"/>
      <c r="O33" s="294">
        <v>6179</v>
      </c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</row>
    <row r="34" spans="1:34" s="236" customFormat="1" ht="15.75" thickBot="1" x14ac:dyDescent="0.3">
      <c r="A34" s="246" t="s">
        <v>97</v>
      </c>
      <c r="B34" s="121" t="s">
        <v>534</v>
      </c>
      <c r="C34" s="246" t="s">
        <v>848</v>
      </c>
      <c r="D34" s="121" t="s">
        <v>877</v>
      </c>
      <c r="E34" s="265">
        <v>50000</v>
      </c>
      <c r="F34" s="265">
        <f t="shared" si="4"/>
        <v>9076</v>
      </c>
      <c r="G34" s="265">
        <f t="shared" si="5"/>
        <v>40924</v>
      </c>
      <c r="H34" s="294"/>
      <c r="I34" s="294"/>
      <c r="J34" s="294"/>
      <c r="K34" s="294"/>
      <c r="L34" s="294"/>
      <c r="M34" s="294">
        <v>9076</v>
      </c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</row>
    <row r="35" spans="1:34" s="236" customFormat="1" ht="15.75" thickBot="1" x14ac:dyDescent="0.3">
      <c r="A35" s="246" t="s">
        <v>97</v>
      </c>
      <c r="B35" s="121" t="s">
        <v>534</v>
      </c>
      <c r="C35" s="246"/>
      <c r="D35" s="121" t="s">
        <v>627</v>
      </c>
      <c r="E35" s="265">
        <v>10000</v>
      </c>
      <c r="F35" s="265">
        <f t="shared" si="4"/>
        <v>2000</v>
      </c>
      <c r="G35" s="265">
        <f t="shared" si="5"/>
        <v>8000</v>
      </c>
      <c r="H35" s="294"/>
      <c r="I35" s="294"/>
      <c r="J35" s="294"/>
      <c r="K35" s="294"/>
      <c r="L35" s="294"/>
      <c r="M35" s="294">
        <v>2000</v>
      </c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</row>
    <row r="36" spans="1:34" s="236" customFormat="1" ht="15.75" thickBot="1" x14ac:dyDescent="0.3">
      <c r="A36" s="246" t="s">
        <v>136</v>
      </c>
      <c r="B36" s="121" t="s">
        <v>893</v>
      </c>
      <c r="C36" s="246" t="s">
        <v>849</v>
      </c>
      <c r="D36" s="121" t="s">
        <v>878</v>
      </c>
      <c r="E36" s="265">
        <v>50000</v>
      </c>
      <c r="F36" s="265">
        <f t="shared" si="4"/>
        <v>17669</v>
      </c>
      <c r="G36" s="265">
        <f t="shared" si="5"/>
        <v>32331</v>
      </c>
      <c r="H36" s="294">
        <v>220</v>
      </c>
      <c r="I36" s="294">
        <v>500</v>
      </c>
      <c r="J36" s="294"/>
      <c r="K36" s="294"/>
      <c r="L36" s="294"/>
      <c r="M36" s="294">
        <v>14462</v>
      </c>
      <c r="N36" s="294">
        <v>1157</v>
      </c>
      <c r="O36" s="294">
        <v>1330</v>
      </c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</row>
    <row r="37" spans="1:34" s="236" customFormat="1" ht="15.75" thickBot="1" x14ac:dyDescent="0.3">
      <c r="A37" s="246" t="s">
        <v>136</v>
      </c>
      <c r="B37" s="121" t="s">
        <v>893</v>
      </c>
      <c r="C37" s="246" t="s">
        <v>850</v>
      </c>
      <c r="D37" s="121" t="s">
        <v>879</v>
      </c>
      <c r="E37" s="265">
        <v>50000</v>
      </c>
      <c r="F37" s="265">
        <f t="shared" si="4"/>
        <v>18207</v>
      </c>
      <c r="G37" s="265">
        <f t="shared" si="5"/>
        <v>31793</v>
      </c>
      <c r="H37" s="294">
        <v>44</v>
      </c>
      <c r="I37" s="294">
        <v>100</v>
      </c>
      <c r="J37" s="294"/>
      <c r="K37" s="294"/>
      <c r="L37" s="294"/>
      <c r="M37" s="294">
        <v>8966</v>
      </c>
      <c r="N37" s="294">
        <v>6439</v>
      </c>
      <c r="O37" s="294">
        <v>2658</v>
      </c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</row>
    <row r="38" spans="1:34" s="236" customFormat="1" ht="15.75" thickBot="1" x14ac:dyDescent="0.3">
      <c r="A38" s="246" t="s">
        <v>136</v>
      </c>
      <c r="B38" s="121" t="s">
        <v>893</v>
      </c>
      <c r="C38" s="246" t="s">
        <v>342</v>
      </c>
      <c r="D38" s="121" t="s">
        <v>373</v>
      </c>
      <c r="E38" s="265">
        <v>50000</v>
      </c>
      <c r="F38" s="265">
        <f t="shared" si="4"/>
        <v>25780</v>
      </c>
      <c r="G38" s="265">
        <f t="shared" si="5"/>
        <v>24220</v>
      </c>
      <c r="H38" s="294"/>
      <c r="I38" s="294"/>
      <c r="J38" s="294"/>
      <c r="K38" s="294"/>
      <c r="L38" s="294"/>
      <c r="M38" s="294">
        <v>13890</v>
      </c>
      <c r="N38" s="294">
        <v>9823</v>
      </c>
      <c r="O38" s="294">
        <v>2067</v>
      </c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</row>
    <row r="39" spans="1:34" s="305" customFormat="1" ht="15.75" thickBot="1" x14ac:dyDescent="0.3">
      <c r="A39" s="336" t="s">
        <v>136</v>
      </c>
      <c r="B39" s="337" t="s">
        <v>893</v>
      </c>
      <c r="C39" s="336"/>
      <c r="D39" s="337" t="s">
        <v>627</v>
      </c>
      <c r="E39" s="265">
        <v>40000</v>
      </c>
      <c r="F39" s="265">
        <f t="shared" si="4"/>
        <v>4657</v>
      </c>
      <c r="G39" s="265">
        <f t="shared" si="5"/>
        <v>35343</v>
      </c>
      <c r="H39" s="328"/>
      <c r="I39" s="328"/>
      <c r="J39" s="328"/>
      <c r="K39" s="328"/>
      <c r="L39" s="328"/>
      <c r="M39" s="328">
        <v>515</v>
      </c>
      <c r="N39" s="328">
        <v>2832</v>
      </c>
      <c r="O39" s="328">
        <v>1310</v>
      </c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</row>
    <row r="40" spans="1:34" s="305" customFormat="1" ht="15.75" thickBot="1" x14ac:dyDescent="0.3">
      <c r="A40" s="335" t="s">
        <v>469</v>
      </c>
      <c r="B40" s="337" t="s">
        <v>894</v>
      </c>
      <c r="C40" s="336" t="s">
        <v>851</v>
      </c>
      <c r="D40" s="337" t="s">
        <v>880</v>
      </c>
      <c r="E40" s="265">
        <v>50000</v>
      </c>
      <c r="F40" s="265">
        <f t="shared" si="4"/>
        <v>15412</v>
      </c>
      <c r="G40" s="265">
        <f t="shared" si="5"/>
        <v>34588</v>
      </c>
      <c r="H40" s="328"/>
      <c r="I40" s="328"/>
      <c r="J40" s="328"/>
      <c r="K40" s="328"/>
      <c r="L40" s="328"/>
      <c r="M40" s="328"/>
      <c r="N40" s="328"/>
      <c r="O40" s="328">
        <v>15412</v>
      </c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</row>
    <row r="41" spans="1:34" s="305" customFormat="1" ht="15.75" thickBot="1" x14ac:dyDescent="0.3">
      <c r="A41" s="368" t="s">
        <v>469</v>
      </c>
      <c r="B41" s="337" t="s">
        <v>894</v>
      </c>
      <c r="C41" s="336"/>
      <c r="D41" s="337" t="s">
        <v>627</v>
      </c>
      <c r="E41" s="265">
        <v>10000</v>
      </c>
      <c r="F41" s="265">
        <f t="shared" si="4"/>
        <v>7137</v>
      </c>
      <c r="G41" s="265">
        <f t="shared" si="5"/>
        <v>2863</v>
      </c>
      <c r="H41" s="328"/>
      <c r="I41" s="328"/>
      <c r="J41" s="328"/>
      <c r="K41" s="328"/>
      <c r="L41" s="328"/>
      <c r="M41" s="328"/>
      <c r="N41" s="328"/>
      <c r="O41" s="328">
        <v>7137</v>
      </c>
      <c r="P41" s="328"/>
      <c r="Q41" s="328"/>
      <c r="R41" s="328"/>
      <c r="S41" s="328"/>
      <c r="T41" s="328"/>
      <c r="U41" s="328"/>
      <c r="V41" s="328"/>
      <c r="W41" s="328"/>
      <c r="X41" s="328"/>
      <c r="Y41" s="328"/>
      <c r="Z41" s="328"/>
      <c r="AA41" s="328"/>
      <c r="AB41" s="328"/>
      <c r="AC41" s="328"/>
      <c r="AD41" s="328"/>
      <c r="AE41" s="328"/>
      <c r="AF41" s="328"/>
      <c r="AG41" s="328"/>
      <c r="AH41" s="328"/>
    </row>
    <row r="42" spans="1:34" s="305" customFormat="1" ht="15.75" thickBot="1" x14ac:dyDescent="0.3">
      <c r="A42" s="369" t="s">
        <v>98</v>
      </c>
      <c r="B42" s="337" t="s">
        <v>73</v>
      </c>
      <c r="C42" s="336" t="s">
        <v>524</v>
      </c>
      <c r="D42" s="337" t="s">
        <v>881</v>
      </c>
      <c r="E42" s="265">
        <v>50000</v>
      </c>
      <c r="F42" s="265">
        <f t="shared" si="4"/>
        <v>0</v>
      </c>
      <c r="G42" s="265">
        <f t="shared" si="5"/>
        <v>50000</v>
      </c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</row>
    <row r="43" spans="1:34" s="305" customFormat="1" ht="15.75" thickBot="1" x14ac:dyDescent="0.3">
      <c r="A43" s="369" t="s">
        <v>98</v>
      </c>
      <c r="B43" s="337" t="s">
        <v>73</v>
      </c>
      <c r="C43" s="336" t="s">
        <v>540</v>
      </c>
      <c r="D43" s="337" t="s">
        <v>882</v>
      </c>
      <c r="E43" s="265">
        <v>50000</v>
      </c>
      <c r="F43" s="265">
        <f t="shared" si="4"/>
        <v>0</v>
      </c>
      <c r="G43" s="265">
        <f t="shared" si="5"/>
        <v>50000</v>
      </c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</row>
    <row r="44" spans="1:34" s="305" customFormat="1" ht="15.75" thickBot="1" x14ac:dyDescent="0.3">
      <c r="A44" s="369" t="s">
        <v>98</v>
      </c>
      <c r="B44" s="337" t="s">
        <v>73</v>
      </c>
      <c r="C44" s="336" t="s">
        <v>852</v>
      </c>
      <c r="D44" s="337" t="s">
        <v>883</v>
      </c>
      <c r="E44" s="265">
        <v>50000</v>
      </c>
      <c r="F44" s="265">
        <f t="shared" si="4"/>
        <v>4958</v>
      </c>
      <c r="G44" s="265">
        <f t="shared" si="5"/>
        <v>45042</v>
      </c>
      <c r="H44" s="328"/>
      <c r="I44" s="328"/>
      <c r="J44" s="328"/>
      <c r="K44" s="328"/>
      <c r="L44" s="328"/>
      <c r="M44" s="328">
        <v>4958</v>
      </c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</row>
    <row r="45" spans="1:34" s="305" customFormat="1" ht="15.75" thickBot="1" x14ac:dyDescent="0.3">
      <c r="A45" s="369" t="s">
        <v>98</v>
      </c>
      <c r="B45" s="337" t="s">
        <v>73</v>
      </c>
      <c r="C45" s="336" t="s">
        <v>853</v>
      </c>
      <c r="D45" s="337" t="s">
        <v>884</v>
      </c>
      <c r="E45" s="265">
        <v>50000</v>
      </c>
      <c r="F45" s="265">
        <f t="shared" si="4"/>
        <v>4122</v>
      </c>
      <c r="G45" s="265">
        <f t="shared" si="5"/>
        <v>45878</v>
      </c>
      <c r="H45" s="328"/>
      <c r="I45" s="328"/>
      <c r="J45" s="328"/>
      <c r="K45" s="328"/>
      <c r="L45" s="328"/>
      <c r="M45" s="328">
        <v>4122</v>
      </c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</row>
    <row r="46" spans="1:34" s="305" customFormat="1" ht="15.75" thickBot="1" x14ac:dyDescent="0.3">
      <c r="A46" s="369" t="s">
        <v>98</v>
      </c>
      <c r="B46" s="337" t="s">
        <v>73</v>
      </c>
      <c r="C46" s="336" t="s">
        <v>854</v>
      </c>
      <c r="D46" s="337" t="s">
        <v>885</v>
      </c>
      <c r="E46" s="265">
        <v>50000</v>
      </c>
      <c r="F46" s="265">
        <f t="shared" si="4"/>
        <v>18793</v>
      </c>
      <c r="G46" s="265">
        <f t="shared" si="5"/>
        <v>31207</v>
      </c>
      <c r="H46" s="328"/>
      <c r="I46" s="328"/>
      <c r="J46" s="328"/>
      <c r="K46" s="328"/>
      <c r="L46" s="328">
        <v>7984</v>
      </c>
      <c r="M46" s="328">
        <v>10809</v>
      </c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</row>
    <row r="47" spans="1:34" s="305" customFormat="1" ht="15.75" thickBot="1" x14ac:dyDescent="0.3">
      <c r="A47" s="369" t="s">
        <v>98</v>
      </c>
      <c r="B47" s="337" t="s">
        <v>73</v>
      </c>
      <c r="C47" s="336" t="s">
        <v>855</v>
      </c>
      <c r="D47" s="337" t="s">
        <v>886</v>
      </c>
      <c r="E47" s="265">
        <v>50000</v>
      </c>
      <c r="F47" s="265">
        <f t="shared" si="4"/>
        <v>0</v>
      </c>
      <c r="G47" s="265">
        <f t="shared" si="5"/>
        <v>50000</v>
      </c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</row>
    <row r="48" spans="1:34" s="305" customFormat="1" ht="15.75" thickBot="1" x14ac:dyDescent="0.3">
      <c r="A48" s="369" t="s">
        <v>62</v>
      </c>
      <c r="B48" s="337" t="s">
        <v>535</v>
      </c>
      <c r="C48" s="336" t="s">
        <v>856</v>
      </c>
      <c r="D48" s="337" t="s">
        <v>436</v>
      </c>
      <c r="E48" s="265">
        <v>70000</v>
      </c>
      <c r="F48" s="265">
        <f t="shared" si="4"/>
        <v>55318</v>
      </c>
      <c r="G48" s="265">
        <f t="shared" si="5"/>
        <v>14682</v>
      </c>
      <c r="H48" s="328"/>
      <c r="I48" s="328"/>
      <c r="J48" s="328"/>
      <c r="K48" s="328">
        <v>25129</v>
      </c>
      <c r="L48" s="328">
        <v>12079</v>
      </c>
      <c r="M48" s="328">
        <v>14948</v>
      </c>
      <c r="N48" s="328">
        <v>298</v>
      </c>
      <c r="O48" s="328">
        <v>2864</v>
      </c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8"/>
      <c r="AH48" s="328"/>
    </row>
    <row r="49" spans="1:35" s="305" customFormat="1" ht="15.75" thickBot="1" x14ac:dyDescent="0.3">
      <c r="A49" s="369" t="s">
        <v>62</v>
      </c>
      <c r="B49" s="337" t="s">
        <v>535</v>
      </c>
      <c r="C49" s="336" t="s">
        <v>857</v>
      </c>
      <c r="D49" s="337" t="s">
        <v>536</v>
      </c>
      <c r="E49" s="265">
        <v>70000</v>
      </c>
      <c r="F49" s="265">
        <f t="shared" si="4"/>
        <v>66846</v>
      </c>
      <c r="G49" s="265">
        <f t="shared" si="5"/>
        <v>3154</v>
      </c>
      <c r="H49" s="328"/>
      <c r="I49" s="328"/>
      <c r="J49" s="328"/>
      <c r="K49" s="328">
        <v>27515</v>
      </c>
      <c r="L49" s="328">
        <v>2757</v>
      </c>
      <c r="M49" s="328"/>
      <c r="N49" s="328">
        <v>36574</v>
      </c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</row>
    <row r="50" spans="1:35" s="305" customFormat="1" ht="15.75" thickBot="1" x14ac:dyDescent="0.3">
      <c r="A50" s="339" t="s">
        <v>62</v>
      </c>
      <c r="B50" s="337" t="s">
        <v>535</v>
      </c>
      <c r="C50" s="336" t="s">
        <v>858</v>
      </c>
      <c r="D50" s="337" t="s">
        <v>887</v>
      </c>
      <c r="E50" s="265">
        <v>50000</v>
      </c>
      <c r="F50" s="265">
        <f t="shared" si="4"/>
        <v>5834</v>
      </c>
      <c r="G50" s="265">
        <f t="shared" si="5"/>
        <v>44166</v>
      </c>
      <c r="H50" s="328"/>
      <c r="I50" s="328"/>
      <c r="J50" s="328"/>
      <c r="K50" s="328">
        <v>4497</v>
      </c>
      <c r="L50" s="328">
        <v>655</v>
      </c>
      <c r="M50" s="328">
        <v>326</v>
      </c>
      <c r="N50" s="328">
        <v>44</v>
      </c>
      <c r="O50" s="328">
        <v>312</v>
      </c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</row>
    <row r="51" spans="1:35" s="305" customFormat="1" ht="15.75" thickBot="1" x14ac:dyDescent="0.3">
      <c r="A51" s="339" t="s">
        <v>62</v>
      </c>
      <c r="B51" s="337" t="s">
        <v>535</v>
      </c>
      <c r="C51" s="336" t="s">
        <v>859</v>
      </c>
      <c r="D51" s="337" t="s">
        <v>888</v>
      </c>
      <c r="E51" s="265">
        <v>50000</v>
      </c>
      <c r="F51" s="265">
        <f t="shared" si="4"/>
        <v>36184</v>
      </c>
      <c r="G51" s="265">
        <f t="shared" si="5"/>
        <v>13816</v>
      </c>
      <c r="H51" s="328"/>
      <c r="I51" s="328"/>
      <c r="J51" s="328"/>
      <c r="K51" s="328">
        <v>31512</v>
      </c>
      <c r="L51" s="328">
        <v>2760</v>
      </c>
      <c r="M51" s="328"/>
      <c r="N51" s="328">
        <v>1758</v>
      </c>
      <c r="O51" s="328">
        <v>154</v>
      </c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  <c r="AB51" s="328"/>
      <c r="AC51" s="328"/>
      <c r="AD51" s="328"/>
      <c r="AE51" s="328"/>
      <c r="AF51" s="328"/>
      <c r="AG51" s="328"/>
      <c r="AH51" s="328"/>
    </row>
    <row r="52" spans="1:35" s="305" customFormat="1" ht="15.75" thickBot="1" x14ac:dyDescent="0.3">
      <c r="A52" s="339" t="s">
        <v>62</v>
      </c>
      <c r="B52" s="337" t="s">
        <v>535</v>
      </c>
      <c r="C52" s="336"/>
      <c r="D52" s="337" t="s">
        <v>627</v>
      </c>
      <c r="E52" s="265">
        <v>61300</v>
      </c>
      <c r="F52" s="265">
        <f t="shared" si="4"/>
        <v>45129</v>
      </c>
      <c r="G52" s="265">
        <f t="shared" si="5"/>
        <v>16171</v>
      </c>
      <c r="H52" s="328"/>
      <c r="I52" s="328"/>
      <c r="J52" s="328"/>
      <c r="K52" s="328">
        <v>19580</v>
      </c>
      <c r="L52" s="328">
        <v>1722</v>
      </c>
      <c r="M52" s="328">
        <v>21252</v>
      </c>
      <c r="N52" s="328">
        <v>217</v>
      </c>
      <c r="O52" s="328">
        <v>2358</v>
      </c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28"/>
      <c r="AH52" s="328"/>
    </row>
    <row r="53" spans="1:35" s="305" customFormat="1" ht="15.75" thickBot="1" x14ac:dyDescent="0.3">
      <c r="A53" s="336"/>
      <c r="B53" s="337"/>
      <c r="C53" s="338"/>
      <c r="D53" s="337"/>
      <c r="E53" s="265"/>
      <c r="F53" s="265"/>
      <c r="G53" s="265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</row>
    <row r="54" spans="1:35" s="99" customFormat="1" ht="15.75" thickBot="1" x14ac:dyDescent="0.3">
      <c r="A54" s="76" t="s">
        <v>290</v>
      </c>
      <c r="B54" s="76"/>
      <c r="C54" s="76"/>
      <c r="D54" s="170"/>
      <c r="E54" s="268">
        <f t="shared" ref="E54:AG54" si="6">SUM(E11:E53)</f>
        <v>2081300</v>
      </c>
      <c r="F54" s="268">
        <f t="shared" si="6"/>
        <v>858883</v>
      </c>
      <c r="G54" s="268">
        <f t="shared" si="6"/>
        <v>1222417</v>
      </c>
      <c r="H54" s="268">
        <f t="shared" si="6"/>
        <v>264</v>
      </c>
      <c r="I54" s="268">
        <f t="shared" si="6"/>
        <v>12457</v>
      </c>
      <c r="J54" s="268">
        <f t="shared" si="6"/>
        <v>0</v>
      </c>
      <c r="K54" s="268">
        <f t="shared" si="6"/>
        <v>278107</v>
      </c>
      <c r="L54" s="268">
        <f t="shared" si="6"/>
        <v>109087</v>
      </c>
      <c r="M54" s="268">
        <f t="shared" si="6"/>
        <v>235137</v>
      </c>
      <c r="N54" s="268">
        <f t="shared" si="6"/>
        <v>140166</v>
      </c>
      <c r="O54" s="268">
        <f t="shared" si="6"/>
        <v>83665</v>
      </c>
      <c r="P54" s="268">
        <f t="shared" si="6"/>
        <v>0</v>
      </c>
      <c r="Q54" s="268">
        <f t="shared" si="6"/>
        <v>0</v>
      </c>
      <c r="R54" s="268">
        <f t="shared" si="6"/>
        <v>0</v>
      </c>
      <c r="S54" s="268">
        <f t="shared" si="6"/>
        <v>0</v>
      </c>
      <c r="T54" s="268">
        <f t="shared" si="6"/>
        <v>0</v>
      </c>
      <c r="U54" s="268">
        <f t="shared" si="6"/>
        <v>0</v>
      </c>
      <c r="V54" s="268">
        <f t="shared" si="6"/>
        <v>0</v>
      </c>
      <c r="W54" s="268">
        <f t="shared" si="6"/>
        <v>0</v>
      </c>
      <c r="X54" s="268">
        <f t="shared" si="6"/>
        <v>0</v>
      </c>
      <c r="Y54" s="268">
        <f t="shared" si="6"/>
        <v>0</v>
      </c>
      <c r="Z54" s="268">
        <f t="shared" si="6"/>
        <v>0</v>
      </c>
      <c r="AA54" s="268">
        <f t="shared" si="6"/>
        <v>0</v>
      </c>
      <c r="AB54" s="268">
        <f t="shared" si="6"/>
        <v>0</v>
      </c>
      <c r="AC54" s="268">
        <f t="shared" si="6"/>
        <v>0</v>
      </c>
      <c r="AD54" s="268">
        <f t="shared" si="6"/>
        <v>0</v>
      </c>
      <c r="AE54" s="268">
        <f t="shared" si="6"/>
        <v>0</v>
      </c>
      <c r="AF54" s="268">
        <f t="shared" si="6"/>
        <v>0</v>
      </c>
      <c r="AG54" s="268">
        <f t="shared" si="6"/>
        <v>0</v>
      </c>
      <c r="AH54" s="268">
        <f>SUM(AH11:AH53)</f>
        <v>0</v>
      </c>
      <c r="AI54" s="305"/>
    </row>
    <row r="55" spans="1:35" x14ac:dyDescent="0.25">
      <c r="B55" s="20"/>
      <c r="C55" s="20"/>
      <c r="D55" s="102"/>
      <c r="E55" s="247"/>
      <c r="F55" s="247"/>
      <c r="G55" s="247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5" x14ac:dyDescent="0.25">
      <c r="A56" s="31"/>
      <c r="B56" s="20"/>
      <c r="C56" s="20"/>
      <c r="D56" s="102"/>
      <c r="E56" s="102"/>
      <c r="G56" s="102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21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210"/>
      <c r="AF56" s="30"/>
      <c r="AG56" s="30"/>
      <c r="AH56" s="30"/>
    </row>
    <row r="57" spans="1:35" x14ac:dyDescent="0.25">
      <c r="A57" s="31"/>
      <c r="B57" s="20"/>
      <c r="C57" s="20"/>
      <c r="D57" s="102"/>
      <c r="E57" s="102"/>
      <c r="G57" s="10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5" x14ac:dyDescent="0.25">
      <c r="D58" s="102"/>
      <c r="E58" s="102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5" x14ac:dyDescent="0.25">
      <c r="D59" s="102"/>
      <c r="E59" s="102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5" x14ac:dyDescent="0.25">
      <c r="D60" s="102"/>
      <c r="E60" s="102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5" x14ac:dyDescent="0.25">
      <c r="D61" s="102"/>
      <c r="E61" s="102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5" x14ac:dyDescent="0.25">
      <c r="D62" s="102"/>
      <c r="E62" s="102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5" x14ac:dyDescent="0.25">
      <c r="D63" s="102"/>
      <c r="E63" s="102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5" x14ac:dyDescent="0.25">
      <c r="D64" s="102"/>
      <c r="E64" s="102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3:34" x14ac:dyDescent="0.25">
      <c r="D65" s="102"/>
      <c r="E65" s="102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3:34" x14ac:dyDescent="0.25">
      <c r="C66" s="4"/>
      <c r="D66" s="102"/>
      <c r="E66" s="102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3:34" x14ac:dyDescent="0.25">
      <c r="C67" s="4"/>
      <c r="D67" s="102"/>
      <c r="E67" s="102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3:34" x14ac:dyDescent="0.25">
      <c r="C68" s="4"/>
      <c r="D68" s="102"/>
      <c r="E68" s="102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3:34" x14ac:dyDescent="0.25">
      <c r="C69" s="4"/>
      <c r="D69" s="102"/>
      <c r="E69" s="102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3:34" x14ac:dyDescent="0.25">
      <c r="C70" s="4"/>
      <c r="D70" s="102"/>
      <c r="E70" s="102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3:34" x14ac:dyDescent="0.25">
      <c r="C71" s="4"/>
      <c r="D71" s="102"/>
      <c r="E71" s="102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3:34" x14ac:dyDescent="0.25">
      <c r="C72" s="4"/>
      <c r="D72" s="102"/>
      <c r="E72" s="102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3:34" x14ac:dyDescent="0.25">
      <c r="C73" s="4"/>
      <c r="D73" s="102"/>
      <c r="E73" s="102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3:34" x14ac:dyDescent="0.25">
      <c r="C74" s="4"/>
      <c r="D74" s="102"/>
      <c r="E74" s="102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3:34" x14ac:dyDescent="0.25">
      <c r="C75" s="4"/>
      <c r="D75" s="102"/>
      <c r="E75" s="102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3:34" x14ac:dyDescent="0.25">
      <c r="C76" s="4"/>
      <c r="D76" s="102"/>
      <c r="E76" s="102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3:34" x14ac:dyDescent="0.25">
      <c r="C77" s="4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3:34" x14ac:dyDescent="0.25">
      <c r="C78" s="4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3:34" x14ac:dyDescent="0.25">
      <c r="C79" s="4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3:34" x14ac:dyDescent="0.25">
      <c r="C80" s="4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3:34" x14ac:dyDescent="0.25">
      <c r="C81" s="4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3:34" x14ac:dyDescent="0.25">
      <c r="C82" s="4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3:34" x14ac:dyDescent="0.25">
      <c r="C83" s="4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3:34" x14ac:dyDescent="0.25">
      <c r="C84" s="4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3:34" x14ac:dyDescent="0.25">
      <c r="C85" s="4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3:34" x14ac:dyDescent="0.25">
      <c r="C86" s="4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3:34" x14ac:dyDescent="0.25">
      <c r="C87" s="4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3:34" x14ac:dyDescent="0.25">
      <c r="C88" s="4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3:34" x14ac:dyDescent="0.25">
      <c r="C89" s="4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3:34" x14ac:dyDescent="0.25">
      <c r="C90" s="4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3:34" x14ac:dyDescent="0.25">
      <c r="C91" s="4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3:34" x14ac:dyDescent="0.25">
      <c r="C92" s="4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3:34" x14ac:dyDescent="0.25">
      <c r="C93" s="4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3:34" x14ac:dyDescent="0.25">
      <c r="C94" s="4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3:34" x14ac:dyDescent="0.25">
      <c r="C95" s="4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3:34" x14ac:dyDescent="0.25">
      <c r="C96" s="4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3:34" x14ac:dyDescent="0.25">
      <c r="C97" s="4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3:34" x14ac:dyDescent="0.25">
      <c r="C98" s="4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3:34" x14ac:dyDescent="0.25">
      <c r="C99" s="4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3:34" x14ac:dyDescent="0.25">
      <c r="C100" s="4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3:34" x14ac:dyDescent="0.25">
      <c r="C101" s="4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3:34" x14ac:dyDescent="0.25">
      <c r="C102" s="4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3:34" x14ac:dyDescent="0.25">
      <c r="C103" s="4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3:34" x14ac:dyDescent="0.25">
      <c r="C104" s="4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3:34" x14ac:dyDescent="0.25">
      <c r="C105" s="4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3:34" x14ac:dyDescent="0.25">
      <c r="C106" s="4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3:34" x14ac:dyDescent="0.25">
      <c r="C107" s="4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3:34" x14ac:dyDescent="0.25">
      <c r="C108" s="4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3:34" x14ac:dyDescent="0.25">
      <c r="C109" s="4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3:34" x14ac:dyDescent="0.25">
      <c r="C110" s="4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3:34" x14ac:dyDescent="0.25">
      <c r="C111" s="4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3:34" x14ac:dyDescent="0.25">
      <c r="C112" s="4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3:34" x14ac:dyDescent="0.25">
      <c r="C113" s="4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3:34" x14ac:dyDescent="0.25">
      <c r="C114" s="4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3:34" x14ac:dyDescent="0.25">
      <c r="C115" s="4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3:34" x14ac:dyDescent="0.25">
      <c r="C116" s="4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3:34" x14ac:dyDescent="0.25">
      <c r="C117" s="4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3:34" x14ac:dyDescent="0.25">
      <c r="C118" s="4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3:34" x14ac:dyDescent="0.25">
      <c r="C119" s="4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3:34" x14ac:dyDescent="0.25">
      <c r="C120" s="4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3:34" x14ac:dyDescent="0.25">
      <c r="C121" s="4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3:34" x14ac:dyDescent="0.25">
      <c r="C122" s="4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3:34" x14ac:dyDescent="0.25">
      <c r="C123" s="4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3:34" x14ac:dyDescent="0.25">
      <c r="C124" s="4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3:34" x14ac:dyDescent="0.25">
      <c r="C125" s="4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3:34" x14ac:dyDescent="0.25">
      <c r="C126" s="4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3:34" x14ac:dyDescent="0.25">
      <c r="C127" s="4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3:34" x14ac:dyDescent="0.25">
      <c r="C128" s="4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</row>
    <row r="129" spans="3:34" x14ac:dyDescent="0.25">
      <c r="C129" s="4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3:34" x14ac:dyDescent="0.25">
      <c r="C130" s="4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3:34" x14ac:dyDescent="0.25">
      <c r="C131" s="4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3:34" x14ac:dyDescent="0.25">
      <c r="C132" s="4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3:34" x14ac:dyDescent="0.25">
      <c r="C133" s="4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3:34" x14ac:dyDescent="0.25">
      <c r="C134" s="4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</row>
    <row r="135" spans="3:34" x14ac:dyDescent="0.25">
      <c r="C135" s="4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3:34" x14ac:dyDescent="0.25">
      <c r="C136" s="4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</row>
    <row r="137" spans="3:34" x14ac:dyDescent="0.25">
      <c r="C137" s="4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</row>
    <row r="138" spans="3:34" x14ac:dyDescent="0.25">
      <c r="C138" s="4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3:34" x14ac:dyDescent="0.25">
      <c r="C139" s="4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</row>
    <row r="140" spans="3:34" x14ac:dyDescent="0.25">
      <c r="C140" s="4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3:34" x14ac:dyDescent="0.25">
      <c r="C141" s="4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</row>
    <row r="142" spans="3:34" x14ac:dyDescent="0.25">
      <c r="C142" s="4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3:34" x14ac:dyDescent="0.25">
      <c r="C143" s="4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3:34" x14ac:dyDescent="0.25">
      <c r="C144" s="4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</row>
    <row r="145" spans="3:34" x14ac:dyDescent="0.25">
      <c r="C145" s="4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3:34" x14ac:dyDescent="0.25">
      <c r="C146" s="4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</row>
    <row r="147" spans="3:34" x14ac:dyDescent="0.25">
      <c r="C147" s="4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</row>
    <row r="148" spans="3:34" x14ac:dyDescent="0.25">
      <c r="C148" s="4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3:34" x14ac:dyDescent="0.25">
      <c r="C149" s="4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3:34" x14ac:dyDescent="0.25">
      <c r="C150" s="4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3:34" x14ac:dyDescent="0.25">
      <c r="C151" s="4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3:34" x14ac:dyDescent="0.25">
      <c r="C152" s="4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</row>
    <row r="153" spans="3:34" x14ac:dyDescent="0.25">
      <c r="C153" s="4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3:34" x14ac:dyDescent="0.25">
      <c r="C154" s="4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3:34" x14ac:dyDescent="0.25">
      <c r="C155" s="4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3:34" x14ac:dyDescent="0.25">
      <c r="C156" s="4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3:34" x14ac:dyDescent="0.25">
      <c r="C157" s="4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3:34" x14ac:dyDescent="0.25">
      <c r="C158" s="4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</row>
    <row r="159" spans="3:34" x14ac:dyDescent="0.25">
      <c r="C159" s="4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3:34" x14ac:dyDescent="0.25">
      <c r="C160" s="4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</row>
    <row r="161" spans="3:34" x14ac:dyDescent="0.25">
      <c r="C161" s="4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</row>
  </sheetData>
  <sheetProtection password="EF32" sheet="1" objects="1" scenarios="1"/>
  <sortState ref="A17:AI19">
    <sortCondition ref="C17:C19"/>
  </sortState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CCFFCC"/>
  </sheetPr>
  <dimension ref="A1:AJ56"/>
  <sheetViews>
    <sheetView workbookViewId="0">
      <pane xSplit="9" ySplit="11" topLeftCell="P12" activePane="bottomRight" state="frozen"/>
      <selection pane="topRight" activeCell="J1" sqref="J1"/>
      <selection pane="bottomLeft" activeCell="A12" sqref="A12"/>
      <selection pane="bottomRight" activeCell="Q15" sqref="Q15"/>
    </sheetView>
  </sheetViews>
  <sheetFormatPr defaultColWidth="9.140625" defaultRowHeight="15" x14ac:dyDescent="0.25"/>
  <cols>
    <col min="1" max="1" width="9.140625" style="305"/>
    <col min="2" max="2" width="31.140625" style="305" bestFit="1" customWidth="1"/>
    <col min="3" max="3" width="10.7109375" style="305" customWidth="1"/>
    <col min="4" max="4" width="34.5703125" style="305" customWidth="1"/>
    <col min="5" max="5" width="14.7109375" style="305" customWidth="1"/>
    <col min="6" max="7" width="17.140625" style="305" customWidth="1"/>
    <col min="8" max="9" width="14.7109375" style="305" customWidth="1"/>
    <col min="10" max="36" width="12.7109375" style="305" customWidth="1"/>
    <col min="37" max="16384" width="9.140625" style="305"/>
  </cols>
  <sheetData>
    <row r="1" spans="1:36" ht="21" x14ac:dyDescent="0.35">
      <c r="A1" s="307" t="s">
        <v>0</v>
      </c>
      <c r="B1" s="313"/>
      <c r="C1" s="308" t="s">
        <v>105</v>
      </c>
      <c r="D1" s="308"/>
      <c r="E1" s="308"/>
      <c r="F1" s="308"/>
      <c r="G1" s="308"/>
      <c r="H1" s="307"/>
      <c r="I1" s="309"/>
      <c r="J1" s="313"/>
      <c r="K1" s="308" t="str">
        <f>C1</f>
        <v>Tiered Intervention Grant Cohort 4</v>
      </c>
      <c r="L1" s="313"/>
      <c r="M1" s="313"/>
      <c r="N1" s="313"/>
      <c r="O1" s="313"/>
      <c r="P1" s="313"/>
      <c r="Q1" s="313"/>
      <c r="R1" s="308" t="str">
        <f>C1</f>
        <v>Tiered Intervention Grant Cohort 4</v>
      </c>
      <c r="S1" s="313"/>
      <c r="T1" s="313"/>
      <c r="U1" s="313"/>
      <c r="V1" s="313"/>
      <c r="W1" s="313"/>
      <c r="X1" s="313"/>
      <c r="Y1" s="308" t="str">
        <f>C1</f>
        <v>Tiered Intervention Grant Cohort 4</v>
      </c>
      <c r="Z1" s="313"/>
      <c r="AA1" s="313"/>
      <c r="AB1" s="313"/>
      <c r="AC1" s="313"/>
      <c r="AD1" s="313"/>
      <c r="AE1" s="313"/>
      <c r="AF1" s="308" t="str">
        <f>C1</f>
        <v>Tiered Intervention Grant Cohort 4</v>
      </c>
      <c r="AG1" s="313"/>
      <c r="AH1" s="313"/>
      <c r="AI1" s="313"/>
      <c r="AJ1" s="313"/>
    </row>
    <row r="2" spans="1:36" ht="18.75" x14ac:dyDescent="0.3">
      <c r="A2" s="310" t="s">
        <v>1</v>
      </c>
      <c r="B2" s="313"/>
      <c r="C2" s="311">
        <v>84.376999999999995</v>
      </c>
      <c r="D2" s="311"/>
      <c r="E2" s="311"/>
      <c r="F2" s="311"/>
      <c r="G2" s="311"/>
      <c r="H2" s="310"/>
      <c r="I2" s="67"/>
      <c r="J2" s="313"/>
      <c r="K2" s="317" t="str">
        <f>"FY"&amp;C4</f>
        <v>FY2017-18</v>
      </c>
      <c r="L2" s="313"/>
      <c r="M2" s="313"/>
      <c r="N2" s="313"/>
      <c r="O2" s="313"/>
      <c r="P2" s="313"/>
      <c r="Q2" s="313"/>
      <c r="R2" s="317" t="str">
        <f>"FY"&amp;C4</f>
        <v>FY2017-18</v>
      </c>
      <c r="S2" s="313"/>
      <c r="T2" s="313"/>
      <c r="U2" s="313"/>
      <c r="V2" s="313"/>
      <c r="W2" s="313"/>
      <c r="X2" s="313"/>
      <c r="Y2" s="317" t="str">
        <f>"FY"&amp;C4</f>
        <v>FY2017-18</v>
      </c>
      <c r="Z2" s="313"/>
      <c r="AA2" s="313"/>
      <c r="AB2" s="313"/>
      <c r="AC2" s="313"/>
      <c r="AD2" s="313"/>
      <c r="AE2" s="313"/>
      <c r="AF2" s="317" t="str">
        <f>"FY"&amp;C4</f>
        <v>FY2017-18</v>
      </c>
      <c r="AG2" s="313"/>
      <c r="AH2" s="313"/>
      <c r="AI2" s="313"/>
      <c r="AJ2" s="313"/>
    </row>
    <row r="3" spans="1:36" ht="15.75" x14ac:dyDescent="0.25">
      <c r="A3" s="310" t="s">
        <v>2</v>
      </c>
      <c r="B3" s="313"/>
      <c r="C3" s="311">
        <v>7377</v>
      </c>
      <c r="D3" s="311"/>
      <c r="E3" s="311"/>
      <c r="F3" s="311"/>
      <c r="G3" s="311"/>
      <c r="H3" s="310"/>
      <c r="I3" s="67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</row>
    <row r="4" spans="1:36" ht="15.75" x14ac:dyDescent="0.25">
      <c r="A4" s="310" t="s">
        <v>3</v>
      </c>
      <c r="B4" s="313"/>
      <c r="C4" s="311" t="s">
        <v>797</v>
      </c>
      <c r="D4" s="311"/>
      <c r="E4" s="311"/>
      <c r="F4" s="311"/>
      <c r="G4" s="311"/>
      <c r="H4" s="310"/>
      <c r="I4" s="67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</row>
    <row r="5" spans="1:36" ht="15.75" x14ac:dyDescent="0.25">
      <c r="A5" s="310" t="s">
        <v>55</v>
      </c>
      <c r="B5" s="313"/>
      <c r="C5" s="311" t="s">
        <v>185</v>
      </c>
      <c r="D5" s="311"/>
      <c r="E5" s="311"/>
      <c r="F5" s="311"/>
      <c r="G5" s="311"/>
      <c r="H5" s="67"/>
      <c r="I5" s="67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</row>
    <row r="6" spans="1:36" ht="15.75" x14ac:dyDescent="0.25">
      <c r="A6" s="310" t="s">
        <v>41</v>
      </c>
      <c r="B6" s="313"/>
      <c r="C6" s="310" t="s">
        <v>771</v>
      </c>
      <c r="D6" s="310"/>
      <c r="E6" s="310"/>
      <c r="F6" s="310"/>
      <c r="G6" s="310"/>
      <c r="H6" s="67"/>
      <c r="I6" s="67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</row>
    <row r="7" spans="1:36" ht="15.75" x14ac:dyDescent="0.25">
      <c r="A7" s="310" t="s">
        <v>43</v>
      </c>
      <c r="B7" s="313"/>
      <c r="C7" s="310" t="s">
        <v>223</v>
      </c>
      <c r="D7" s="310"/>
      <c r="E7" s="310"/>
      <c r="F7" s="310"/>
      <c r="G7" s="310"/>
      <c r="H7" s="67"/>
      <c r="I7" s="67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</row>
    <row r="8" spans="1:36" s="26" customFormat="1" ht="21" x14ac:dyDescent="0.35">
      <c r="A8" s="307" t="s">
        <v>607</v>
      </c>
      <c r="B8" s="309"/>
      <c r="C8" s="308"/>
      <c r="D8" s="308"/>
      <c r="E8" s="308"/>
      <c r="F8" s="308"/>
      <c r="G8" s="30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</row>
    <row r="9" spans="1:36" s="26" customFormat="1" ht="21" x14ac:dyDescent="0.35">
      <c r="A9" s="307"/>
      <c r="B9" s="309"/>
      <c r="C9" s="308"/>
      <c r="D9" s="308"/>
      <c r="E9" s="308"/>
      <c r="F9" s="308"/>
      <c r="G9" s="308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</row>
    <row r="10" spans="1:36" ht="15.75" thickBot="1" x14ac:dyDescent="0.3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</row>
    <row r="11" spans="1:36" ht="30.75" thickBot="1" x14ac:dyDescent="0.3">
      <c r="A11" s="112" t="s">
        <v>975</v>
      </c>
      <c r="B11" s="112" t="s">
        <v>186</v>
      </c>
      <c r="C11" s="112" t="s">
        <v>983</v>
      </c>
      <c r="D11" s="112" t="s">
        <v>187</v>
      </c>
      <c r="E11" s="112" t="s">
        <v>20</v>
      </c>
      <c r="F11" s="112" t="s">
        <v>974</v>
      </c>
      <c r="G11" s="112" t="s">
        <v>1005</v>
      </c>
      <c r="H11" s="112" t="s">
        <v>21</v>
      </c>
      <c r="I11" s="322" t="s">
        <v>22</v>
      </c>
      <c r="J11" s="110" t="s">
        <v>394</v>
      </c>
      <c r="K11" s="112" t="s">
        <v>395</v>
      </c>
      <c r="L11" s="110" t="s">
        <v>396</v>
      </c>
      <c r="M11" s="112" t="s">
        <v>397</v>
      </c>
      <c r="N11" s="110" t="s">
        <v>398</v>
      </c>
      <c r="O11" s="112" t="s">
        <v>399</v>
      </c>
      <c r="P11" s="110" t="s">
        <v>400</v>
      </c>
      <c r="Q11" s="112" t="s">
        <v>401</v>
      </c>
      <c r="R11" s="110" t="s">
        <v>402</v>
      </c>
      <c r="S11" s="112" t="s">
        <v>403</v>
      </c>
      <c r="T11" s="110" t="s">
        <v>404</v>
      </c>
      <c r="U11" s="112" t="s">
        <v>405</v>
      </c>
      <c r="V11" s="112" t="s">
        <v>406</v>
      </c>
      <c r="W11" s="112" t="s">
        <v>407</v>
      </c>
      <c r="X11" s="112" t="s">
        <v>408</v>
      </c>
      <c r="Y11" s="112" t="s">
        <v>799</v>
      </c>
      <c r="Z11" s="112" t="s">
        <v>800</v>
      </c>
      <c r="AA11" s="112" t="s">
        <v>810</v>
      </c>
      <c r="AB11" s="112" t="s">
        <v>801</v>
      </c>
      <c r="AC11" s="112" t="s">
        <v>802</v>
      </c>
      <c r="AD11" s="112" t="s">
        <v>803</v>
      </c>
      <c r="AE11" s="112" t="s">
        <v>804</v>
      </c>
      <c r="AF11" s="112" t="s">
        <v>805</v>
      </c>
      <c r="AG11" s="112" t="s">
        <v>806</v>
      </c>
      <c r="AH11" s="112" t="s">
        <v>807</v>
      </c>
      <c r="AI11" s="112" t="s">
        <v>808</v>
      </c>
      <c r="AJ11" s="112" t="s">
        <v>809</v>
      </c>
    </row>
    <row r="12" spans="1:36" ht="15.75" thickBot="1" x14ac:dyDescent="0.3">
      <c r="A12" s="501" t="s">
        <v>644</v>
      </c>
      <c r="B12" s="502" t="s">
        <v>645</v>
      </c>
      <c r="C12" s="540" t="s">
        <v>6</v>
      </c>
      <c r="D12" s="489" t="s">
        <v>497</v>
      </c>
      <c r="E12" s="489">
        <v>80000</v>
      </c>
      <c r="F12" s="489">
        <v>0</v>
      </c>
      <c r="G12" s="489">
        <f>E12+F12</f>
        <v>80000</v>
      </c>
      <c r="H12" s="489">
        <f>SUM(J12:AJ12)</f>
        <v>40649</v>
      </c>
      <c r="I12" s="489">
        <f>SUM(C12:F12)-H12</f>
        <v>39351</v>
      </c>
      <c r="J12" s="405"/>
      <c r="K12" s="405"/>
      <c r="L12" s="405"/>
      <c r="M12" s="405"/>
      <c r="N12" s="405"/>
      <c r="O12" s="405">
        <v>25219</v>
      </c>
      <c r="P12" s="405">
        <v>8110</v>
      </c>
      <c r="Q12" s="405">
        <v>7320</v>
      </c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5"/>
    </row>
    <row r="13" spans="1:36" ht="15.75" thickBot="1" x14ac:dyDescent="0.3">
      <c r="A13" s="501" t="s">
        <v>667</v>
      </c>
      <c r="B13" s="502" t="s">
        <v>668</v>
      </c>
      <c r="C13" s="470" t="s">
        <v>7</v>
      </c>
      <c r="D13" s="489" t="s">
        <v>529</v>
      </c>
      <c r="E13" s="489">
        <v>74720</v>
      </c>
      <c r="F13" s="489">
        <v>0</v>
      </c>
      <c r="G13" s="489">
        <f t="shared" ref="G13:G14" si="0">E13+F13</f>
        <v>74720</v>
      </c>
      <c r="H13" s="489">
        <f>SUM(J13:AJ13)</f>
        <v>11687</v>
      </c>
      <c r="I13" s="489">
        <f>SUM(C13:F13)-H13</f>
        <v>63033</v>
      </c>
      <c r="J13" s="405"/>
      <c r="K13" s="405"/>
      <c r="L13" s="405"/>
      <c r="M13" s="405"/>
      <c r="N13" s="405"/>
      <c r="O13" s="405"/>
      <c r="P13" s="405">
        <v>11687</v>
      </c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5"/>
    </row>
    <row r="14" spans="1:36" ht="15.75" thickBot="1" x14ac:dyDescent="0.3">
      <c r="A14" s="501" t="s">
        <v>669</v>
      </c>
      <c r="B14" s="502" t="s">
        <v>666</v>
      </c>
      <c r="C14" s="540" t="s">
        <v>297</v>
      </c>
      <c r="D14" s="489" t="s">
        <v>498</v>
      </c>
      <c r="E14" s="489">
        <v>80000</v>
      </c>
      <c r="F14" s="489">
        <v>0</v>
      </c>
      <c r="G14" s="489">
        <f t="shared" si="0"/>
        <v>80000</v>
      </c>
      <c r="H14" s="489">
        <f>SUM(J14:AJ14)</f>
        <v>43936</v>
      </c>
      <c r="I14" s="489">
        <f>SUM(C14:F14)-H14</f>
        <v>36064</v>
      </c>
      <c r="J14" s="405"/>
      <c r="K14" s="405"/>
      <c r="L14" s="405"/>
      <c r="M14" s="405"/>
      <c r="N14" s="405">
        <v>1356</v>
      </c>
      <c r="O14" s="405">
        <v>27278</v>
      </c>
      <c r="P14" s="405">
        <v>1356</v>
      </c>
      <c r="Q14" s="405">
        <f>7129+6817</f>
        <v>13946</v>
      </c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</row>
    <row r="15" spans="1:36" ht="15.75" thickBot="1" x14ac:dyDescent="0.3">
      <c r="A15" s="501"/>
      <c r="B15" s="121"/>
      <c r="C15" s="470"/>
      <c r="D15" s="489"/>
      <c r="E15" s="489"/>
      <c r="F15" s="489"/>
      <c r="G15" s="489"/>
      <c r="H15" s="489"/>
      <c r="I15" s="489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</row>
    <row r="16" spans="1:36" s="99" customFormat="1" ht="15.75" thickBot="1" x14ac:dyDescent="0.3">
      <c r="A16" s="488" t="s">
        <v>290</v>
      </c>
      <c r="B16" s="76"/>
      <c r="C16" s="487"/>
      <c r="D16" s="487"/>
      <c r="E16" s="487">
        <f t="shared" ref="E16:AJ16" si="1">SUM(E12:E15)</f>
        <v>234720</v>
      </c>
      <c r="F16" s="487">
        <f t="shared" si="1"/>
        <v>0</v>
      </c>
      <c r="G16" s="487">
        <f t="shared" si="1"/>
        <v>234720</v>
      </c>
      <c r="H16" s="487">
        <f t="shared" si="1"/>
        <v>96272</v>
      </c>
      <c r="I16" s="487">
        <f t="shared" si="1"/>
        <v>138448</v>
      </c>
      <c r="J16" s="487">
        <f t="shared" si="1"/>
        <v>0</v>
      </c>
      <c r="K16" s="487">
        <f t="shared" si="1"/>
        <v>0</v>
      </c>
      <c r="L16" s="487">
        <f t="shared" si="1"/>
        <v>0</v>
      </c>
      <c r="M16" s="487">
        <f t="shared" si="1"/>
        <v>0</v>
      </c>
      <c r="N16" s="487">
        <f t="shared" si="1"/>
        <v>1356</v>
      </c>
      <c r="O16" s="487">
        <f t="shared" si="1"/>
        <v>52497</v>
      </c>
      <c r="P16" s="487">
        <f t="shared" si="1"/>
        <v>21153</v>
      </c>
      <c r="Q16" s="487">
        <f t="shared" si="1"/>
        <v>21266</v>
      </c>
      <c r="R16" s="487">
        <f t="shared" si="1"/>
        <v>0</v>
      </c>
      <c r="S16" s="487">
        <f t="shared" si="1"/>
        <v>0</v>
      </c>
      <c r="T16" s="487">
        <f t="shared" si="1"/>
        <v>0</v>
      </c>
      <c r="U16" s="487">
        <f t="shared" si="1"/>
        <v>0</v>
      </c>
      <c r="V16" s="487">
        <f t="shared" si="1"/>
        <v>0</v>
      </c>
      <c r="W16" s="487">
        <f t="shared" si="1"/>
        <v>0</v>
      </c>
      <c r="X16" s="487">
        <f t="shared" si="1"/>
        <v>0</v>
      </c>
      <c r="Y16" s="487">
        <f t="shared" si="1"/>
        <v>0</v>
      </c>
      <c r="Z16" s="487">
        <f t="shared" si="1"/>
        <v>0</v>
      </c>
      <c r="AA16" s="487">
        <f t="shared" si="1"/>
        <v>0</v>
      </c>
      <c r="AB16" s="487">
        <f t="shared" si="1"/>
        <v>0</v>
      </c>
      <c r="AC16" s="487">
        <f t="shared" si="1"/>
        <v>0</v>
      </c>
      <c r="AD16" s="487">
        <f t="shared" si="1"/>
        <v>0</v>
      </c>
      <c r="AE16" s="487">
        <f t="shared" si="1"/>
        <v>0</v>
      </c>
      <c r="AF16" s="487">
        <f t="shared" si="1"/>
        <v>0</v>
      </c>
      <c r="AG16" s="487">
        <f t="shared" si="1"/>
        <v>0</v>
      </c>
      <c r="AH16" s="487">
        <f t="shared" si="1"/>
        <v>0</v>
      </c>
      <c r="AI16" s="487">
        <f t="shared" si="1"/>
        <v>0</v>
      </c>
      <c r="AJ16" s="487">
        <f t="shared" si="1"/>
        <v>0</v>
      </c>
    </row>
    <row r="17" spans="1:36" x14ac:dyDescent="0.25">
      <c r="A17" s="31"/>
      <c r="B17" s="20"/>
      <c r="C17" s="306"/>
      <c r="D17" s="306"/>
      <c r="E17" s="306"/>
      <c r="F17" s="306"/>
      <c r="G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</row>
    <row r="18" spans="1:36" x14ac:dyDescent="0.25">
      <c r="A18" s="31"/>
      <c r="B18" s="20"/>
      <c r="C18" s="306"/>
      <c r="D18" s="306"/>
      <c r="E18" s="306"/>
      <c r="F18" s="306"/>
      <c r="G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</row>
    <row r="19" spans="1:36" x14ac:dyDescent="0.25">
      <c r="A19" s="31"/>
      <c r="B19" s="20"/>
      <c r="C19" s="306"/>
      <c r="D19" s="306"/>
      <c r="E19" s="306"/>
      <c r="F19" s="306"/>
      <c r="G19" s="306"/>
      <c r="H19" s="503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</row>
    <row r="20" spans="1:36" x14ac:dyDescent="0.25">
      <c r="C20" s="306"/>
      <c r="D20" s="306"/>
      <c r="E20" s="306"/>
      <c r="F20" s="306"/>
      <c r="G20" s="306"/>
      <c r="H20" s="503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</row>
    <row r="21" spans="1:36" x14ac:dyDescent="0.25">
      <c r="C21" s="306"/>
      <c r="D21" s="306"/>
      <c r="E21" s="306"/>
      <c r="F21" s="306"/>
      <c r="G21" s="306"/>
      <c r="H21" s="503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</row>
    <row r="22" spans="1:36" x14ac:dyDescent="0.25">
      <c r="C22" s="306"/>
      <c r="D22" s="306"/>
      <c r="E22" s="306"/>
      <c r="F22" s="306"/>
      <c r="G22" s="306"/>
      <c r="H22" s="503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</row>
    <row r="23" spans="1:36" x14ac:dyDescent="0.25">
      <c r="C23" s="306"/>
      <c r="D23" s="306"/>
      <c r="E23" s="306"/>
      <c r="F23" s="306"/>
      <c r="G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</row>
    <row r="24" spans="1:36" x14ac:dyDescent="0.25">
      <c r="C24" s="306"/>
      <c r="D24" s="306"/>
      <c r="E24" s="306"/>
      <c r="F24" s="306"/>
      <c r="G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</row>
    <row r="25" spans="1:36" x14ac:dyDescent="0.25">
      <c r="C25" s="306"/>
      <c r="D25" s="306"/>
      <c r="E25" s="306"/>
      <c r="F25" s="306"/>
      <c r="G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</row>
    <row r="26" spans="1:36" x14ac:dyDescent="0.25">
      <c r="C26" s="306"/>
      <c r="D26" s="306"/>
      <c r="E26" s="306"/>
      <c r="F26" s="306"/>
      <c r="G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</row>
    <row r="27" spans="1:36" x14ac:dyDescent="0.25">
      <c r="C27" s="306"/>
      <c r="D27" s="306"/>
      <c r="E27" s="306"/>
      <c r="F27" s="306"/>
      <c r="G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</row>
    <row r="28" spans="1:36" x14ac:dyDescent="0.25">
      <c r="C28" s="306"/>
      <c r="D28" s="306"/>
      <c r="E28" s="306"/>
      <c r="F28" s="306"/>
      <c r="G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</row>
    <row r="29" spans="1:36" x14ac:dyDescent="0.25">
      <c r="C29" s="306"/>
      <c r="D29" s="306"/>
      <c r="E29" s="306"/>
      <c r="F29" s="306"/>
      <c r="G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</row>
    <row r="30" spans="1:36" x14ac:dyDescent="0.25">
      <c r="C30" s="306"/>
      <c r="D30" s="306"/>
      <c r="E30" s="306"/>
      <c r="F30" s="306"/>
      <c r="G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</row>
    <row r="31" spans="1:36" x14ac:dyDescent="0.25">
      <c r="C31" s="306"/>
      <c r="D31" s="306"/>
      <c r="E31" s="306"/>
      <c r="F31" s="306"/>
      <c r="G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</row>
    <row r="32" spans="1:36" x14ac:dyDescent="0.25">
      <c r="C32" s="306"/>
      <c r="D32" s="306"/>
      <c r="E32" s="306"/>
      <c r="F32" s="306"/>
      <c r="G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</row>
    <row r="33" spans="3:36" x14ac:dyDescent="0.25">
      <c r="C33" s="306"/>
      <c r="D33" s="306"/>
      <c r="E33" s="306"/>
      <c r="F33" s="306"/>
      <c r="G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</row>
    <row r="34" spans="3:36" x14ac:dyDescent="0.25">
      <c r="C34" s="306"/>
      <c r="D34" s="306"/>
      <c r="E34" s="306"/>
      <c r="F34" s="306"/>
      <c r="G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</row>
    <row r="35" spans="3:36" x14ac:dyDescent="0.25">
      <c r="C35" s="306"/>
      <c r="D35" s="306"/>
      <c r="E35" s="306"/>
      <c r="F35" s="306"/>
      <c r="G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</row>
    <row r="36" spans="3:36" x14ac:dyDescent="0.25">
      <c r="C36" s="306"/>
      <c r="D36" s="306"/>
      <c r="E36" s="306"/>
      <c r="F36" s="306"/>
      <c r="G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</row>
    <row r="37" spans="3:36" x14ac:dyDescent="0.25">
      <c r="C37" s="306"/>
      <c r="D37" s="306"/>
      <c r="E37" s="306"/>
      <c r="F37" s="306"/>
      <c r="G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</row>
    <row r="38" spans="3:36" x14ac:dyDescent="0.25">
      <c r="C38" s="306"/>
      <c r="D38" s="306"/>
      <c r="E38" s="306"/>
      <c r="F38" s="306"/>
      <c r="G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</row>
    <row r="39" spans="3:36" x14ac:dyDescent="0.25"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</row>
    <row r="40" spans="3:36" x14ac:dyDescent="0.25"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</row>
    <row r="41" spans="3:36" x14ac:dyDescent="0.25"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</row>
    <row r="42" spans="3:36" x14ac:dyDescent="0.25"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</row>
    <row r="43" spans="3:36" x14ac:dyDescent="0.25"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</row>
    <row r="44" spans="3:36" x14ac:dyDescent="0.25"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</row>
    <row r="45" spans="3:36" x14ac:dyDescent="0.25"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</row>
    <row r="46" spans="3:36" x14ac:dyDescent="0.25"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</row>
    <row r="47" spans="3:36" x14ac:dyDescent="0.25"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</row>
    <row r="48" spans="3:36" x14ac:dyDescent="0.25"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</row>
    <row r="49" spans="10:36" x14ac:dyDescent="0.25"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</row>
    <row r="50" spans="10:36" x14ac:dyDescent="0.25"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</row>
    <row r="51" spans="10:36" x14ac:dyDescent="0.25"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</row>
    <row r="52" spans="10:36" x14ac:dyDescent="0.25"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</row>
    <row r="53" spans="10:36" x14ac:dyDescent="0.25"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</row>
    <row r="54" spans="10:36" x14ac:dyDescent="0.25"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</row>
    <row r="55" spans="10:36" x14ac:dyDescent="0.25"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</row>
    <row r="56" spans="10:36" x14ac:dyDescent="0.25"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</row>
  </sheetData>
  <sheetProtection password="EF32" sheet="1" objects="1" scenarios="1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rgb="FFCCFFCC"/>
  </sheetPr>
  <dimension ref="A1:AJ57"/>
  <sheetViews>
    <sheetView workbookViewId="0">
      <pane xSplit="9" ySplit="10" topLeftCell="N11" activePane="bottomRight" state="frozen"/>
      <selection pane="topRight" activeCell="J1" sqref="J1"/>
      <selection pane="bottomLeft" activeCell="A11" sqref="A11"/>
      <selection pane="bottomRight" activeCell="Q14" sqref="Q14"/>
    </sheetView>
  </sheetViews>
  <sheetFormatPr defaultColWidth="9.140625" defaultRowHeight="15" x14ac:dyDescent="0.25"/>
  <cols>
    <col min="1" max="1" width="9.140625" style="305"/>
    <col min="2" max="2" width="30.85546875" style="305" customWidth="1"/>
    <col min="3" max="3" width="9.140625" style="305"/>
    <col min="4" max="5" width="24.85546875" style="305" customWidth="1"/>
    <col min="6" max="6" width="14.7109375" style="305" customWidth="1"/>
    <col min="7" max="7" width="17.5703125" style="305" customWidth="1"/>
    <col min="8" max="9" width="14.7109375" style="305" customWidth="1"/>
    <col min="10" max="36" width="12.7109375" style="305" customWidth="1"/>
    <col min="37" max="16384" width="9.140625" style="305"/>
  </cols>
  <sheetData>
    <row r="1" spans="1:36" ht="21" x14ac:dyDescent="0.35">
      <c r="A1" s="307" t="s">
        <v>0</v>
      </c>
      <c r="B1" s="307"/>
      <c r="C1" s="307"/>
      <c r="D1" s="308" t="s">
        <v>196</v>
      </c>
      <c r="E1" s="308"/>
      <c r="F1" s="308"/>
      <c r="G1" s="308"/>
      <c r="H1" s="314"/>
      <c r="I1" s="313"/>
      <c r="J1" s="313"/>
      <c r="K1" s="308" t="str">
        <f>D1</f>
        <v>Tiered Intervention Grant Cohort 5</v>
      </c>
      <c r="L1" s="313"/>
      <c r="M1" s="313"/>
      <c r="N1" s="313"/>
      <c r="O1" s="313"/>
      <c r="P1" s="313"/>
      <c r="Q1" s="313"/>
      <c r="R1" s="308" t="str">
        <f>D1</f>
        <v>Tiered Intervention Grant Cohort 5</v>
      </c>
      <c r="S1" s="313"/>
      <c r="T1" s="313"/>
      <c r="U1" s="313"/>
      <c r="V1" s="313"/>
      <c r="W1" s="313"/>
      <c r="X1" s="313"/>
      <c r="Y1" s="308" t="str">
        <f>D1</f>
        <v>Tiered Intervention Grant Cohort 5</v>
      </c>
      <c r="Z1" s="313"/>
      <c r="AA1" s="313"/>
      <c r="AB1" s="313"/>
      <c r="AC1" s="313"/>
      <c r="AD1" s="313"/>
      <c r="AE1" s="313"/>
      <c r="AF1" s="308" t="str">
        <f>D1</f>
        <v>Tiered Intervention Grant Cohort 5</v>
      </c>
      <c r="AG1" s="313"/>
      <c r="AH1" s="313"/>
      <c r="AI1" s="313"/>
      <c r="AJ1" s="313"/>
    </row>
    <row r="2" spans="1:36" ht="21" x14ac:dyDescent="0.35">
      <c r="A2" s="310" t="s">
        <v>1</v>
      </c>
      <c r="B2" s="310"/>
      <c r="C2" s="310"/>
      <c r="D2" s="320" t="s">
        <v>204</v>
      </c>
      <c r="E2" s="320"/>
      <c r="F2" s="308"/>
      <c r="G2" s="308"/>
      <c r="H2" s="314"/>
      <c r="I2" s="313"/>
      <c r="J2" s="313"/>
      <c r="K2" s="317" t="str">
        <f>"FY"&amp;D4</f>
        <v>FY2017-18</v>
      </c>
      <c r="L2" s="313"/>
      <c r="M2" s="313"/>
      <c r="N2" s="313"/>
      <c r="O2" s="313"/>
      <c r="P2" s="313"/>
      <c r="Q2" s="313"/>
      <c r="R2" s="317" t="str">
        <f>"FY"&amp;D4</f>
        <v>FY2017-18</v>
      </c>
      <c r="S2" s="313"/>
      <c r="T2" s="313"/>
      <c r="U2" s="313"/>
      <c r="V2" s="313"/>
      <c r="W2" s="313"/>
      <c r="X2" s="313"/>
      <c r="Y2" s="317" t="str">
        <f>"FY"&amp;D4</f>
        <v>FY2017-18</v>
      </c>
      <c r="Z2" s="313"/>
      <c r="AA2" s="313"/>
      <c r="AB2" s="313"/>
      <c r="AC2" s="313"/>
      <c r="AD2" s="313"/>
      <c r="AE2" s="313"/>
      <c r="AF2" s="317" t="str">
        <f>"FY"&amp;D4</f>
        <v>FY2017-18</v>
      </c>
      <c r="AG2" s="313"/>
      <c r="AH2" s="313"/>
      <c r="AI2" s="313"/>
      <c r="AJ2" s="313"/>
    </row>
    <row r="3" spans="1:36" ht="21" x14ac:dyDescent="0.35">
      <c r="A3" s="310" t="s">
        <v>2</v>
      </c>
      <c r="B3" s="310"/>
      <c r="C3" s="310"/>
      <c r="D3" s="311">
        <v>7377</v>
      </c>
      <c r="E3" s="311"/>
      <c r="F3" s="308"/>
      <c r="G3" s="308"/>
      <c r="H3" s="314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</row>
    <row r="4" spans="1:36" ht="21" x14ac:dyDescent="0.35">
      <c r="A4" s="310" t="s">
        <v>3</v>
      </c>
      <c r="B4" s="310"/>
      <c r="C4" s="310"/>
      <c r="D4" s="311" t="s">
        <v>797</v>
      </c>
      <c r="E4" s="311"/>
      <c r="F4" s="308"/>
      <c r="G4" s="308"/>
      <c r="H4" s="310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</row>
    <row r="5" spans="1:36" ht="21" x14ac:dyDescent="0.35">
      <c r="A5" s="310" t="s">
        <v>55</v>
      </c>
      <c r="B5" s="310"/>
      <c r="C5" s="310"/>
      <c r="D5" s="311" t="s">
        <v>185</v>
      </c>
      <c r="E5" s="311"/>
      <c r="F5" s="308"/>
      <c r="G5" s="308"/>
      <c r="H5" s="314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</row>
    <row r="6" spans="1:36" ht="21" x14ac:dyDescent="0.35">
      <c r="A6" s="310" t="s">
        <v>41</v>
      </c>
      <c r="B6" s="310"/>
      <c r="C6" s="310"/>
      <c r="D6" s="310" t="s">
        <v>771</v>
      </c>
      <c r="E6" s="310"/>
      <c r="F6" s="308"/>
      <c r="G6" s="308"/>
      <c r="H6" s="312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</row>
    <row r="7" spans="1:36" ht="21" x14ac:dyDescent="0.35">
      <c r="A7" s="310" t="s">
        <v>43</v>
      </c>
      <c r="B7" s="310"/>
      <c r="C7" s="310"/>
      <c r="D7" s="310" t="s">
        <v>223</v>
      </c>
      <c r="E7" s="310"/>
      <c r="F7" s="308"/>
      <c r="G7" s="308"/>
      <c r="H7" s="312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</row>
    <row r="8" spans="1:36" s="26" customFormat="1" ht="21" x14ac:dyDescent="0.35">
      <c r="A8" s="307" t="s">
        <v>607</v>
      </c>
      <c r="B8" s="307"/>
      <c r="C8" s="307"/>
      <c r="D8" s="309"/>
      <c r="E8" s="309"/>
      <c r="F8" s="308"/>
      <c r="G8" s="30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</row>
    <row r="9" spans="1:36" ht="21.75" thickBot="1" x14ac:dyDescent="0.4">
      <c r="A9" s="313"/>
      <c r="B9" s="313"/>
      <c r="C9" s="313"/>
      <c r="D9" s="313"/>
      <c r="E9" s="313"/>
      <c r="F9" s="313"/>
      <c r="G9" s="313"/>
      <c r="H9" s="313"/>
      <c r="I9" s="313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</row>
    <row r="10" spans="1:36" ht="45.75" thickBot="1" x14ac:dyDescent="0.3">
      <c r="A10" s="112" t="s">
        <v>975</v>
      </c>
      <c r="B10" s="472" t="s">
        <v>186</v>
      </c>
      <c r="C10" s="112" t="s">
        <v>976</v>
      </c>
      <c r="D10" s="472" t="s">
        <v>187</v>
      </c>
      <c r="E10" s="112" t="s">
        <v>20</v>
      </c>
      <c r="F10" s="112" t="s">
        <v>974</v>
      </c>
      <c r="G10" s="112" t="s">
        <v>1005</v>
      </c>
      <c r="H10" s="112" t="s">
        <v>21</v>
      </c>
      <c r="I10" s="322" t="s">
        <v>22</v>
      </c>
      <c r="J10" s="110" t="s">
        <v>394</v>
      </c>
      <c r="K10" s="112" t="s">
        <v>395</v>
      </c>
      <c r="L10" s="110" t="s">
        <v>396</v>
      </c>
      <c r="M10" s="112" t="s">
        <v>397</v>
      </c>
      <c r="N10" s="110" t="s">
        <v>398</v>
      </c>
      <c r="O10" s="112" t="s">
        <v>399</v>
      </c>
      <c r="P10" s="110" t="s">
        <v>400</v>
      </c>
      <c r="Q10" s="112" t="s">
        <v>401</v>
      </c>
      <c r="R10" s="110" t="s">
        <v>402</v>
      </c>
      <c r="S10" s="112" t="s">
        <v>403</v>
      </c>
      <c r="T10" s="110" t="s">
        <v>404</v>
      </c>
      <c r="U10" s="112" t="s">
        <v>405</v>
      </c>
      <c r="V10" s="112" t="s">
        <v>406</v>
      </c>
      <c r="W10" s="112" t="s">
        <v>407</v>
      </c>
      <c r="X10" s="112" t="s">
        <v>408</v>
      </c>
      <c r="Y10" s="112" t="s">
        <v>799</v>
      </c>
      <c r="Z10" s="112" t="s">
        <v>800</v>
      </c>
      <c r="AA10" s="112" t="s">
        <v>810</v>
      </c>
      <c r="AB10" s="112" t="s">
        <v>801</v>
      </c>
      <c r="AC10" s="112" t="s">
        <v>802</v>
      </c>
      <c r="AD10" s="112" t="s">
        <v>803</v>
      </c>
      <c r="AE10" s="112" t="s">
        <v>804</v>
      </c>
      <c r="AF10" s="112" t="s">
        <v>805</v>
      </c>
      <c r="AG10" s="112" t="s">
        <v>806</v>
      </c>
      <c r="AH10" s="112" t="s">
        <v>807</v>
      </c>
      <c r="AI10" s="112" t="s">
        <v>808</v>
      </c>
      <c r="AJ10" s="112" t="s">
        <v>809</v>
      </c>
    </row>
    <row r="11" spans="1:36" ht="15.75" thickBot="1" x14ac:dyDescent="0.3">
      <c r="A11" s="504" t="s">
        <v>646</v>
      </c>
      <c r="B11" s="539" t="s">
        <v>652</v>
      </c>
      <c r="C11" s="239" t="s">
        <v>301</v>
      </c>
      <c r="D11" s="539" t="s">
        <v>59</v>
      </c>
      <c r="E11" s="505">
        <v>100000</v>
      </c>
      <c r="F11" s="505">
        <v>0</v>
      </c>
      <c r="G11" s="505">
        <f>F11+E11</f>
        <v>100000</v>
      </c>
      <c r="H11" s="505">
        <f>SUM(J11:AJ11)</f>
        <v>0</v>
      </c>
      <c r="I11" s="505">
        <f>SUM(F11:G11)-H11</f>
        <v>100000</v>
      </c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</row>
    <row r="12" spans="1:36" ht="15.75" thickBot="1" x14ac:dyDescent="0.3">
      <c r="A12" s="504" t="s">
        <v>647</v>
      </c>
      <c r="B12" s="539" t="s">
        <v>653</v>
      </c>
      <c r="C12" s="239" t="s">
        <v>301</v>
      </c>
      <c r="D12" s="539" t="s">
        <v>59</v>
      </c>
      <c r="E12" s="505">
        <v>100000</v>
      </c>
      <c r="F12" s="505">
        <v>0</v>
      </c>
      <c r="G12" s="505">
        <f t="shared" ref="G12:G15" si="0">F12+E12</f>
        <v>100000</v>
      </c>
      <c r="H12" s="505">
        <f>SUM(J12:AJ12)</f>
        <v>0</v>
      </c>
      <c r="I12" s="505">
        <f>SUM(F12:G12)-H12</f>
        <v>100000</v>
      </c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</row>
    <row r="13" spans="1:36" ht="15.75" thickBot="1" x14ac:dyDescent="0.3">
      <c r="A13" s="504" t="s">
        <v>648</v>
      </c>
      <c r="B13" s="539" t="s">
        <v>654</v>
      </c>
      <c r="C13" s="239" t="s">
        <v>7</v>
      </c>
      <c r="D13" s="539" t="s">
        <v>651</v>
      </c>
      <c r="E13" s="505">
        <v>100000</v>
      </c>
      <c r="F13" s="505">
        <v>0</v>
      </c>
      <c r="G13" s="505">
        <f t="shared" si="0"/>
        <v>100000</v>
      </c>
      <c r="H13" s="505">
        <f>SUM(J13:AJ13)</f>
        <v>28548</v>
      </c>
      <c r="I13" s="505">
        <f>SUM(F13:G13)-H13</f>
        <v>71452</v>
      </c>
      <c r="J13" s="506"/>
      <c r="K13" s="506"/>
      <c r="L13" s="506"/>
      <c r="M13" s="506"/>
      <c r="N13" s="506"/>
      <c r="O13" s="506">
        <v>21680</v>
      </c>
      <c r="P13" s="506">
        <v>5451</v>
      </c>
      <c r="Q13" s="506">
        <v>1417</v>
      </c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</row>
    <row r="14" spans="1:36" ht="15.75" thickBot="1" x14ac:dyDescent="0.3">
      <c r="A14" s="504" t="s">
        <v>649</v>
      </c>
      <c r="B14" s="539" t="s">
        <v>655</v>
      </c>
      <c r="C14" s="239" t="s">
        <v>301</v>
      </c>
      <c r="D14" s="539" t="s">
        <v>59</v>
      </c>
      <c r="E14" s="505">
        <v>100000</v>
      </c>
      <c r="F14" s="505">
        <v>0</v>
      </c>
      <c r="G14" s="505">
        <f t="shared" si="0"/>
        <v>100000</v>
      </c>
      <c r="H14" s="505">
        <f>SUM(J14:AJ14)</f>
        <v>0</v>
      </c>
      <c r="I14" s="505">
        <f>SUM(F14:G14)-H14</f>
        <v>100000</v>
      </c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</row>
    <row r="15" spans="1:36" ht="15.75" thickBot="1" x14ac:dyDescent="0.3">
      <c r="A15" s="504" t="s">
        <v>650</v>
      </c>
      <c r="B15" s="539" t="s">
        <v>656</v>
      </c>
      <c r="C15" s="239" t="s">
        <v>301</v>
      </c>
      <c r="D15" s="539" t="s">
        <v>59</v>
      </c>
      <c r="E15" s="505">
        <v>100000</v>
      </c>
      <c r="F15" s="505">
        <v>0</v>
      </c>
      <c r="G15" s="505">
        <f t="shared" si="0"/>
        <v>100000</v>
      </c>
      <c r="H15" s="505">
        <f>SUM(J15:AJ15)</f>
        <v>0</v>
      </c>
      <c r="I15" s="505">
        <f>SUM(F15:G15)-H15</f>
        <v>100000</v>
      </c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</row>
    <row r="16" spans="1:36" ht="15.75" thickBot="1" x14ac:dyDescent="0.3">
      <c r="A16" s="507"/>
      <c r="B16" s="507"/>
      <c r="C16" s="507"/>
      <c r="D16" s="315"/>
      <c r="E16" s="315"/>
      <c r="F16" s="505"/>
      <c r="G16" s="505"/>
      <c r="H16" s="505"/>
      <c r="I16" s="505"/>
      <c r="J16" s="506"/>
      <c r="K16" s="506"/>
      <c r="L16" s="506"/>
      <c r="M16" s="506"/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</row>
    <row r="17" spans="1:36" s="99" customFormat="1" ht="15.75" thickBot="1" x14ac:dyDescent="0.3">
      <c r="A17" s="237" t="s">
        <v>290</v>
      </c>
      <c r="B17" s="237"/>
      <c r="C17" s="237"/>
      <c r="D17" s="319"/>
      <c r="E17" s="508">
        <f t="shared" ref="E17:AJ17" si="1">SUM(E11:E16)</f>
        <v>500000</v>
      </c>
      <c r="F17" s="508">
        <f t="shared" si="1"/>
        <v>0</v>
      </c>
      <c r="G17" s="508">
        <f t="shared" si="1"/>
        <v>500000</v>
      </c>
      <c r="H17" s="508">
        <f t="shared" si="1"/>
        <v>28548</v>
      </c>
      <c r="I17" s="508">
        <f t="shared" si="1"/>
        <v>471452</v>
      </c>
      <c r="J17" s="509">
        <f t="shared" si="1"/>
        <v>0</v>
      </c>
      <c r="K17" s="509">
        <f t="shared" si="1"/>
        <v>0</v>
      </c>
      <c r="L17" s="509">
        <f t="shared" si="1"/>
        <v>0</v>
      </c>
      <c r="M17" s="509">
        <f t="shared" si="1"/>
        <v>0</v>
      </c>
      <c r="N17" s="509">
        <f t="shared" si="1"/>
        <v>0</v>
      </c>
      <c r="O17" s="509">
        <f t="shared" si="1"/>
        <v>21680</v>
      </c>
      <c r="P17" s="509">
        <f t="shared" si="1"/>
        <v>5451</v>
      </c>
      <c r="Q17" s="509">
        <f t="shared" si="1"/>
        <v>1417</v>
      </c>
      <c r="R17" s="509">
        <f t="shared" si="1"/>
        <v>0</v>
      </c>
      <c r="S17" s="509">
        <f t="shared" si="1"/>
        <v>0</v>
      </c>
      <c r="T17" s="509">
        <f t="shared" si="1"/>
        <v>0</v>
      </c>
      <c r="U17" s="509">
        <f t="shared" si="1"/>
        <v>0</v>
      </c>
      <c r="V17" s="509">
        <f t="shared" si="1"/>
        <v>0</v>
      </c>
      <c r="W17" s="509">
        <f t="shared" si="1"/>
        <v>0</v>
      </c>
      <c r="X17" s="509">
        <f t="shared" si="1"/>
        <v>0</v>
      </c>
      <c r="Y17" s="509">
        <f t="shared" si="1"/>
        <v>0</v>
      </c>
      <c r="Z17" s="509">
        <f t="shared" si="1"/>
        <v>0</v>
      </c>
      <c r="AA17" s="509">
        <f t="shared" si="1"/>
        <v>0</v>
      </c>
      <c r="AB17" s="509">
        <f t="shared" si="1"/>
        <v>0</v>
      </c>
      <c r="AC17" s="509">
        <f t="shared" si="1"/>
        <v>0</v>
      </c>
      <c r="AD17" s="509">
        <f t="shared" si="1"/>
        <v>0</v>
      </c>
      <c r="AE17" s="509">
        <f t="shared" si="1"/>
        <v>0</v>
      </c>
      <c r="AF17" s="509">
        <f t="shared" si="1"/>
        <v>0</v>
      </c>
      <c r="AG17" s="509">
        <f t="shared" si="1"/>
        <v>0</v>
      </c>
      <c r="AH17" s="509">
        <f t="shared" si="1"/>
        <v>0</v>
      </c>
      <c r="AI17" s="509">
        <f t="shared" si="1"/>
        <v>0</v>
      </c>
      <c r="AJ17" s="509">
        <f t="shared" si="1"/>
        <v>0</v>
      </c>
    </row>
    <row r="18" spans="1:36" x14ac:dyDescent="0.25">
      <c r="F18" s="306"/>
      <c r="G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</row>
    <row r="19" spans="1:36" x14ac:dyDescent="0.25"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</row>
    <row r="20" spans="1:36" x14ac:dyDescent="0.25">
      <c r="G20" s="503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</row>
    <row r="21" spans="1:36" x14ac:dyDescent="0.25">
      <c r="G21" s="503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</row>
    <row r="22" spans="1:36" x14ac:dyDescent="0.25">
      <c r="G22" s="503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</row>
    <row r="23" spans="1:36" x14ac:dyDescent="0.25">
      <c r="G23" s="503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</row>
    <row r="24" spans="1:36" x14ac:dyDescent="0.25">
      <c r="G24" s="503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</row>
    <row r="25" spans="1:36" x14ac:dyDescent="0.25"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</row>
    <row r="26" spans="1:36" x14ac:dyDescent="0.25"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</row>
    <row r="27" spans="1:36" x14ac:dyDescent="0.25"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</row>
    <row r="28" spans="1:36" x14ac:dyDescent="0.25"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</row>
    <row r="29" spans="1:36" x14ac:dyDescent="0.25"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</row>
    <row r="30" spans="1:36" x14ac:dyDescent="0.25"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</row>
    <row r="31" spans="1:36" x14ac:dyDescent="0.25"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</row>
    <row r="32" spans="1:36" x14ac:dyDescent="0.25"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</row>
    <row r="33" spans="10:36" x14ac:dyDescent="0.25"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</row>
    <row r="34" spans="10:36" x14ac:dyDescent="0.25"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</row>
    <row r="35" spans="10:36" x14ac:dyDescent="0.25"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</row>
    <row r="36" spans="10:36" x14ac:dyDescent="0.25"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</row>
    <row r="37" spans="10:36" x14ac:dyDescent="0.25"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</row>
    <row r="38" spans="10:36" x14ac:dyDescent="0.25"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</row>
    <row r="39" spans="10:36" x14ac:dyDescent="0.25"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</row>
    <row r="40" spans="10:36" x14ac:dyDescent="0.25"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</row>
    <row r="41" spans="10:36" x14ac:dyDescent="0.25"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</row>
    <row r="42" spans="10:36" x14ac:dyDescent="0.25"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</row>
    <row r="43" spans="10:36" x14ac:dyDescent="0.25"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</row>
    <row r="44" spans="10:36" x14ac:dyDescent="0.25"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</row>
    <row r="45" spans="10:36" x14ac:dyDescent="0.25"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</row>
    <row r="46" spans="10:36" x14ac:dyDescent="0.25"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</row>
    <row r="47" spans="10:36" x14ac:dyDescent="0.25"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</row>
    <row r="48" spans="10:36" x14ac:dyDescent="0.25"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</row>
    <row r="49" spans="10:36" x14ac:dyDescent="0.25"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</row>
    <row r="50" spans="10:36" x14ac:dyDescent="0.25"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</row>
    <row r="51" spans="10:36" x14ac:dyDescent="0.25"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</row>
    <row r="52" spans="10:36" x14ac:dyDescent="0.25"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</row>
    <row r="53" spans="10:36" x14ac:dyDescent="0.25"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</row>
    <row r="54" spans="10:36" x14ac:dyDescent="0.25"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</row>
    <row r="55" spans="10:36" x14ac:dyDescent="0.25"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</row>
    <row r="56" spans="10:36" x14ac:dyDescent="0.25"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</row>
    <row r="57" spans="10:36" x14ac:dyDescent="0.25"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</row>
  </sheetData>
  <sheetProtection password="EF32" sheet="1" objects="1" scenarios="1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CCFFCC"/>
  </sheetPr>
  <dimension ref="A1:AH55"/>
  <sheetViews>
    <sheetView workbookViewId="0">
      <pane xSplit="7" ySplit="10" topLeftCell="L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O14" sqref="O14"/>
    </sheetView>
  </sheetViews>
  <sheetFormatPr defaultRowHeight="15" x14ac:dyDescent="0.25"/>
  <cols>
    <col min="2" max="2" width="27.85546875" customWidth="1"/>
    <col min="3" max="3" width="13.42578125" customWidth="1"/>
    <col min="4" max="4" width="25.7109375" customWidth="1"/>
    <col min="5" max="5" width="14.42578125" customWidth="1"/>
    <col min="6" max="6" width="15.140625" customWidth="1"/>
    <col min="7" max="7" width="14" customWidth="1"/>
    <col min="8" max="34" width="15.7109375" style="236" customWidth="1"/>
  </cols>
  <sheetData>
    <row r="1" spans="1:34" ht="21" x14ac:dyDescent="0.35">
      <c r="A1" s="103" t="s">
        <v>0</v>
      </c>
      <c r="B1" s="103"/>
      <c r="C1" s="104" t="s">
        <v>409</v>
      </c>
      <c r="D1" s="106"/>
      <c r="E1" s="106"/>
      <c r="F1" s="111"/>
      <c r="G1" s="109"/>
      <c r="H1" s="109"/>
      <c r="I1" s="104" t="str">
        <f>C1</f>
        <v>Tiered Intervention Grant Cohort 6</v>
      </c>
      <c r="J1" s="109"/>
      <c r="K1" s="109"/>
      <c r="L1" s="109"/>
      <c r="M1" s="109"/>
      <c r="N1" s="109"/>
      <c r="O1" s="109"/>
      <c r="P1" s="104" t="str">
        <f>C1</f>
        <v>Tiered Intervention Grant Cohort 6</v>
      </c>
      <c r="Q1" s="109"/>
      <c r="R1" s="109"/>
      <c r="S1" s="109"/>
      <c r="T1" s="109"/>
      <c r="U1" s="109"/>
      <c r="V1" s="109"/>
      <c r="W1" s="104" t="str">
        <f>C1</f>
        <v>Tiered Intervention Grant Cohort 6</v>
      </c>
      <c r="X1" s="109"/>
      <c r="Y1" s="109"/>
      <c r="Z1" s="109"/>
      <c r="AA1" s="109"/>
      <c r="AB1" s="109"/>
      <c r="AC1" s="109"/>
      <c r="AD1" s="104" t="str">
        <f>C1</f>
        <v>Tiered Intervention Grant Cohort 6</v>
      </c>
      <c r="AE1" s="109"/>
      <c r="AF1" s="109"/>
      <c r="AG1" s="109"/>
      <c r="AH1" s="109"/>
    </row>
    <row r="2" spans="1:34" ht="18.75" x14ac:dyDescent="0.3">
      <c r="A2" s="106" t="s">
        <v>1</v>
      </c>
      <c r="B2" s="106"/>
      <c r="C2" s="320" t="s">
        <v>204</v>
      </c>
      <c r="D2" s="106"/>
      <c r="E2" s="106"/>
      <c r="F2" s="111"/>
      <c r="G2" s="109"/>
      <c r="H2" s="109"/>
      <c r="I2" s="116" t="str">
        <f>"FY"&amp;C4</f>
        <v>FY2017-18</v>
      </c>
      <c r="J2" s="109"/>
      <c r="K2" s="109"/>
      <c r="L2" s="109"/>
      <c r="M2" s="109"/>
      <c r="N2" s="109"/>
      <c r="O2" s="109"/>
      <c r="P2" s="116" t="str">
        <f>"FY"&amp;C4</f>
        <v>FY2017-18</v>
      </c>
      <c r="Q2" s="109"/>
      <c r="R2" s="109"/>
      <c r="S2" s="109"/>
      <c r="T2" s="109"/>
      <c r="U2" s="109"/>
      <c r="V2" s="109"/>
      <c r="W2" s="116" t="str">
        <f>"FY"&amp;C4</f>
        <v>FY2017-18</v>
      </c>
      <c r="X2" s="109"/>
      <c r="Y2" s="109"/>
      <c r="Z2" s="109"/>
      <c r="AA2" s="109"/>
      <c r="AB2" s="109"/>
      <c r="AC2" s="109"/>
      <c r="AD2" s="116" t="str">
        <f>"FY"&amp;C4</f>
        <v>FY2017-18</v>
      </c>
      <c r="AE2" s="109"/>
      <c r="AF2" s="109"/>
      <c r="AG2" s="109"/>
      <c r="AH2" s="109"/>
    </row>
    <row r="3" spans="1:34" ht="15.75" x14ac:dyDescent="0.25">
      <c r="A3" s="106" t="s">
        <v>2</v>
      </c>
      <c r="B3" s="106"/>
      <c r="C3" s="107">
        <v>7377</v>
      </c>
      <c r="D3" s="106"/>
      <c r="E3" s="106"/>
      <c r="F3" s="111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1:34" ht="15.75" x14ac:dyDescent="0.25">
      <c r="A4" s="106" t="s">
        <v>3</v>
      </c>
      <c r="B4" s="106"/>
      <c r="C4" s="107" t="s">
        <v>797</v>
      </c>
      <c r="D4" s="106"/>
      <c r="E4" s="106"/>
      <c r="F4" s="106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</row>
    <row r="5" spans="1:34" ht="15.75" x14ac:dyDescent="0.25">
      <c r="A5" s="106" t="s">
        <v>55</v>
      </c>
      <c r="B5" s="106"/>
      <c r="C5" s="107" t="s">
        <v>185</v>
      </c>
      <c r="D5" s="106"/>
      <c r="E5" s="106"/>
      <c r="F5" s="111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</row>
    <row r="6" spans="1:34" ht="15.75" x14ac:dyDescent="0.25">
      <c r="A6" s="106" t="s">
        <v>41</v>
      </c>
      <c r="B6" s="106"/>
      <c r="C6" s="106" t="s">
        <v>771</v>
      </c>
      <c r="D6" s="106"/>
      <c r="E6" s="106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15.75" x14ac:dyDescent="0.25">
      <c r="A7" s="106" t="s">
        <v>43</v>
      </c>
      <c r="B7" s="106"/>
      <c r="C7" s="106" t="s">
        <v>223</v>
      </c>
      <c r="D7" s="106"/>
      <c r="E7" s="106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</row>
    <row r="8" spans="1:34" ht="21" x14ac:dyDescent="0.35">
      <c r="A8" s="103" t="s">
        <v>607</v>
      </c>
      <c r="B8" s="103"/>
      <c r="C8" s="105"/>
      <c r="D8" s="105"/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ht="21.75" thickBot="1" x14ac:dyDescent="0.4">
      <c r="A9" s="109"/>
      <c r="B9" s="109"/>
      <c r="C9" s="109"/>
      <c r="D9" s="109"/>
      <c r="E9" s="109"/>
      <c r="F9" s="109"/>
      <c r="G9" s="109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34" ht="30.75" thickBot="1" x14ac:dyDescent="0.3">
      <c r="A10" s="316" t="s">
        <v>975</v>
      </c>
      <c r="B10" s="318" t="s">
        <v>186</v>
      </c>
      <c r="C10" s="316" t="s">
        <v>983</v>
      </c>
      <c r="D10" s="318" t="s">
        <v>187</v>
      </c>
      <c r="E10" s="115" t="s">
        <v>20</v>
      </c>
      <c r="F10" s="115" t="s">
        <v>21</v>
      </c>
      <c r="G10" s="100" t="s">
        <v>22</v>
      </c>
      <c r="H10" s="321" t="s">
        <v>394</v>
      </c>
      <c r="I10" s="316" t="s">
        <v>395</v>
      </c>
      <c r="J10" s="321" t="s">
        <v>396</v>
      </c>
      <c r="K10" s="316" t="s">
        <v>397</v>
      </c>
      <c r="L10" s="321" t="s">
        <v>398</v>
      </c>
      <c r="M10" s="316" t="s">
        <v>399</v>
      </c>
      <c r="N10" s="321" t="s">
        <v>400</v>
      </c>
      <c r="O10" s="316" t="s">
        <v>401</v>
      </c>
      <c r="P10" s="321" t="s">
        <v>402</v>
      </c>
      <c r="Q10" s="316" t="s">
        <v>403</v>
      </c>
      <c r="R10" s="321" t="s">
        <v>404</v>
      </c>
      <c r="S10" s="316" t="s">
        <v>405</v>
      </c>
      <c r="T10" s="316" t="s">
        <v>406</v>
      </c>
      <c r="U10" s="316" t="s">
        <v>407</v>
      </c>
      <c r="V10" s="316" t="s">
        <v>408</v>
      </c>
      <c r="W10" s="316" t="s">
        <v>799</v>
      </c>
      <c r="X10" s="316" t="s">
        <v>800</v>
      </c>
      <c r="Y10" s="316" t="s">
        <v>810</v>
      </c>
      <c r="Z10" s="316" t="s">
        <v>801</v>
      </c>
      <c r="AA10" s="316" t="s">
        <v>802</v>
      </c>
      <c r="AB10" s="316" t="s">
        <v>803</v>
      </c>
      <c r="AC10" s="316" t="s">
        <v>804</v>
      </c>
      <c r="AD10" s="316" t="s">
        <v>805</v>
      </c>
      <c r="AE10" s="316" t="s">
        <v>806</v>
      </c>
      <c r="AF10" s="316" t="s">
        <v>807</v>
      </c>
      <c r="AG10" s="316" t="s">
        <v>808</v>
      </c>
      <c r="AH10" s="316" t="s">
        <v>809</v>
      </c>
    </row>
    <row r="11" spans="1:34" ht="15.75" thickBot="1" x14ac:dyDescent="0.3">
      <c r="A11" s="248" t="s">
        <v>657</v>
      </c>
      <c r="B11" s="83" t="s">
        <v>660</v>
      </c>
      <c r="C11" s="248" t="s">
        <v>410</v>
      </c>
      <c r="D11" s="83" t="s">
        <v>411</v>
      </c>
      <c r="E11" s="331">
        <v>489373</v>
      </c>
      <c r="F11" s="331">
        <f>SUM(H11:AF11)</f>
        <v>166180</v>
      </c>
      <c r="G11" s="331">
        <f>E11-F11</f>
        <v>323193</v>
      </c>
      <c r="H11" s="130"/>
      <c r="I11" s="130"/>
      <c r="J11" s="130"/>
      <c r="K11" s="130"/>
      <c r="L11" s="130">
        <v>30544</v>
      </c>
      <c r="M11" s="130">
        <v>28894</v>
      </c>
      <c r="N11" s="130">
        <v>79010</v>
      </c>
      <c r="O11" s="130">
        <v>27732</v>
      </c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15.75" thickBot="1" x14ac:dyDescent="0.3">
      <c r="A12" s="248" t="s">
        <v>658</v>
      </c>
      <c r="B12" s="83" t="s">
        <v>661</v>
      </c>
      <c r="C12" s="248" t="s">
        <v>7</v>
      </c>
      <c r="D12" s="83" t="s">
        <v>651</v>
      </c>
      <c r="E12" s="271">
        <v>293111</v>
      </c>
      <c r="F12" s="271">
        <f>SUM(H12:AF12)</f>
        <v>73435</v>
      </c>
      <c r="G12" s="271">
        <f>E12-F12</f>
        <v>219676</v>
      </c>
      <c r="H12" s="130"/>
      <c r="I12" s="130"/>
      <c r="J12" s="130"/>
      <c r="K12" s="130"/>
      <c r="L12" s="130"/>
      <c r="M12" s="130">
        <v>44362</v>
      </c>
      <c r="N12" s="130">
        <v>15363</v>
      </c>
      <c r="O12" s="130">
        <v>13710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s="234" customFormat="1" ht="15.75" thickBot="1" x14ac:dyDescent="0.3">
      <c r="A13" s="248" t="s">
        <v>659</v>
      </c>
      <c r="B13" s="83" t="s">
        <v>662</v>
      </c>
      <c r="C13" s="248" t="s">
        <v>7</v>
      </c>
      <c r="D13" s="83" t="s">
        <v>651</v>
      </c>
      <c r="E13" s="271">
        <v>287649</v>
      </c>
      <c r="F13" s="331">
        <f>SUM(H13:AF13)</f>
        <v>39793</v>
      </c>
      <c r="G13" s="271">
        <f>E13-F13</f>
        <v>247856</v>
      </c>
      <c r="H13" s="130"/>
      <c r="I13" s="130"/>
      <c r="J13" s="130"/>
      <c r="K13" s="130"/>
      <c r="L13" s="130"/>
      <c r="M13" s="130">
        <v>20569</v>
      </c>
      <c r="N13" s="130">
        <v>10797</v>
      </c>
      <c r="O13" s="130">
        <v>8427</v>
      </c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15.75" thickBot="1" x14ac:dyDescent="0.3">
      <c r="A14" s="133"/>
      <c r="B14" s="133"/>
      <c r="C14" s="133"/>
      <c r="D14" s="133"/>
      <c r="E14" s="271"/>
      <c r="F14" s="271"/>
      <c r="G14" s="271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15.75" thickBot="1" x14ac:dyDescent="0.3">
      <c r="A15" s="118" t="s">
        <v>290</v>
      </c>
      <c r="B15" s="118"/>
      <c r="C15" s="118"/>
      <c r="D15" s="118"/>
      <c r="E15" s="272">
        <f>SUM(E11:E14)</f>
        <v>1070133</v>
      </c>
      <c r="F15" s="272">
        <f>SUM(F11:F14)</f>
        <v>279408</v>
      </c>
      <c r="G15" s="272">
        <f>SUM(G11:G14)</f>
        <v>790725</v>
      </c>
      <c r="H15" s="268">
        <f t="shared" ref="H15:S15" si="0">SUM(H11:H14)</f>
        <v>0</v>
      </c>
      <c r="I15" s="268">
        <f t="shared" si="0"/>
        <v>0</v>
      </c>
      <c r="J15" s="268">
        <f t="shared" si="0"/>
        <v>0</v>
      </c>
      <c r="K15" s="268">
        <f t="shared" si="0"/>
        <v>0</v>
      </c>
      <c r="L15" s="268">
        <f t="shared" si="0"/>
        <v>30544</v>
      </c>
      <c r="M15" s="268">
        <f t="shared" si="0"/>
        <v>93825</v>
      </c>
      <c r="N15" s="268">
        <f t="shared" si="0"/>
        <v>105170</v>
      </c>
      <c r="O15" s="268">
        <f t="shared" si="0"/>
        <v>49869</v>
      </c>
      <c r="P15" s="268">
        <f t="shared" si="0"/>
        <v>0</v>
      </c>
      <c r="Q15" s="268">
        <f t="shared" si="0"/>
        <v>0</v>
      </c>
      <c r="R15" s="268">
        <f t="shared" si="0"/>
        <v>0</v>
      </c>
      <c r="S15" s="268">
        <f t="shared" si="0"/>
        <v>0</v>
      </c>
      <c r="T15" s="268">
        <f t="shared" ref="T15:AH15" si="1">SUM(T11:T14)</f>
        <v>0</v>
      </c>
      <c r="U15" s="268">
        <f t="shared" si="1"/>
        <v>0</v>
      </c>
      <c r="V15" s="268">
        <f t="shared" si="1"/>
        <v>0</v>
      </c>
      <c r="W15" s="268">
        <f t="shared" si="1"/>
        <v>0</v>
      </c>
      <c r="X15" s="268">
        <f t="shared" si="1"/>
        <v>0</v>
      </c>
      <c r="Y15" s="268">
        <f t="shared" si="1"/>
        <v>0</v>
      </c>
      <c r="Z15" s="268">
        <f t="shared" si="1"/>
        <v>0</v>
      </c>
      <c r="AA15" s="268">
        <f t="shared" si="1"/>
        <v>0</v>
      </c>
      <c r="AB15" s="268">
        <f t="shared" si="1"/>
        <v>0</v>
      </c>
      <c r="AC15" s="268">
        <f t="shared" si="1"/>
        <v>0</v>
      </c>
      <c r="AD15" s="268">
        <f t="shared" si="1"/>
        <v>0</v>
      </c>
      <c r="AE15" s="268">
        <f t="shared" si="1"/>
        <v>0</v>
      </c>
      <c r="AF15" s="268">
        <f t="shared" si="1"/>
        <v>0</v>
      </c>
      <c r="AG15" s="268">
        <f t="shared" si="1"/>
        <v>0</v>
      </c>
      <c r="AH15" s="268">
        <f t="shared" si="1"/>
        <v>0</v>
      </c>
    </row>
    <row r="16" spans="1:34" x14ac:dyDescent="0.25"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8:34" x14ac:dyDescent="0.25"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8:34" x14ac:dyDescent="0.25"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8:34" x14ac:dyDescent="0.25"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8:34" x14ac:dyDescent="0.25"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8:34" x14ac:dyDescent="0.25"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8:34" x14ac:dyDescent="0.25"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8:34" x14ac:dyDescent="0.25"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8:34" x14ac:dyDescent="0.25"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8:34" x14ac:dyDescent="0.25"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8:34" x14ac:dyDescent="0.25"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8:34" x14ac:dyDescent="0.25"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8:34" x14ac:dyDescent="0.25"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8:34" x14ac:dyDescent="0.25"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8:34" x14ac:dyDescent="0.25"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8:34" x14ac:dyDescent="0.25"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8:34" x14ac:dyDescent="0.25"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8:34" x14ac:dyDescent="0.25"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8:34" x14ac:dyDescent="0.25"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8:34" x14ac:dyDescent="0.25"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8:34" x14ac:dyDescent="0.25"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8:34" x14ac:dyDescent="0.25"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8:34" x14ac:dyDescent="0.25"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8:34" x14ac:dyDescent="0.25"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8:34" x14ac:dyDescent="0.25"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8:34" x14ac:dyDescent="0.25"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</row>
    <row r="42" spans="8:34" x14ac:dyDescent="0.25"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8:34" x14ac:dyDescent="0.25"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</row>
    <row r="44" spans="8:34" x14ac:dyDescent="0.25"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8:34" x14ac:dyDescent="0.25"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8:34" x14ac:dyDescent="0.25"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pans="8:34" x14ac:dyDescent="0.25"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</row>
    <row r="48" spans="8:34" x14ac:dyDescent="0.25"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</row>
    <row r="49" spans="8:34" x14ac:dyDescent="0.25"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8:34" x14ac:dyDescent="0.25"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8:34" x14ac:dyDescent="0.25"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</row>
    <row r="52" spans="8:34" x14ac:dyDescent="0.25"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</row>
    <row r="53" spans="8:34" x14ac:dyDescent="0.25"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</row>
    <row r="54" spans="8:34" x14ac:dyDescent="0.25"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</row>
    <row r="55" spans="8:34" x14ac:dyDescent="0.25"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</row>
  </sheetData>
  <sheetProtection password="EF32" sheet="1" objects="1" scenarios="1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tabColor rgb="FFCCFFCC"/>
  </sheetPr>
  <dimension ref="A1:AH54"/>
  <sheetViews>
    <sheetView workbookViewId="0">
      <pane xSplit="7" ySplit="10" topLeftCell="L11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O13" sqref="O13"/>
    </sheetView>
  </sheetViews>
  <sheetFormatPr defaultColWidth="8.85546875" defaultRowHeight="15" x14ac:dyDescent="0.25"/>
  <cols>
    <col min="1" max="1" width="8.85546875" style="304"/>
    <col min="2" max="2" width="33.42578125" style="304" customWidth="1"/>
    <col min="3" max="3" width="10.85546875" style="304" customWidth="1"/>
    <col min="4" max="4" width="20.5703125" style="304" customWidth="1"/>
    <col min="5" max="5" width="14.42578125" style="304" customWidth="1"/>
    <col min="6" max="6" width="15.140625" style="304" customWidth="1"/>
    <col min="7" max="7" width="14" style="304" customWidth="1"/>
    <col min="8" max="34" width="15.7109375" style="305" customWidth="1"/>
    <col min="35" max="16384" width="8.85546875" style="304"/>
  </cols>
  <sheetData>
    <row r="1" spans="1:34" ht="21" x14ac:dyDescent="0.35">
      <c r="A1" s="307" t="s">
        <v>0</v>
      </c>
      <c r="B1" s="307"/>
      <c r="C1" s="308" t="s">
        <v>768</v>
      </c>
      <c r="D1" s="310"/>
      <c r="E1" s="310"/>
      <c r="F1" s="314"/>
      <c r="G1" s="313"/>
      <c r="H1" s="313"/>
      <c r="I1" s="308" t="str">
        <f>C1</f>
        <v>Tiered Intervention Grant Cohort 7</v>
      </c>
      <c r="J1" s="313"/>
      <c r="K1" s="313"/>
      <c r="L1" s="313"/>
      <c r="M1" s="313"/>
      <c r="N1" s="313"/>
      <c r="O1" s="313"/>
      <c r="P1" s="308" t="str">
        <f>C1</f>
        <v>Tiered Intervention Grant Cohort 7</v>
      </c>
      <c r="Q1" s="313"/>
      <c r="R1" s="313"/>
      <c r="S1" s="313"/>
      <c r="T1" s="313"/>
      <c r="U1" s="313"/>
      <c r="V1" s="313"/>
      <c r="W1" s="308" t="str">
        <f>C1</f>
        <v>Tiered Intervention Grant Cohort 7</v>
      </c>
      <c r="X1" s="313"/>
      <c r="Y1" s="313"/>
      <c r="Z1" s="313"/>
      <c r="AA1" s="313"/>
      <c r="AB1" s="313"/>
      <c r="AC1" s="313"/>
      <c r="AD1" s="308" t="str">
        <f>C1</f>
        <v>Tiered Intervention Grant Cohort 7</v>
      </c>
      <c r="AE1" s="313"/>
      <c r="AF1" s="313"/>
      <c r="AG1" s="313"/>
      <c r="AH1" s="313"/>
    </row>
    <row r="2" spans="1:34" ht="18.75" x14ac:dyDescent="0.3">
      <c r="A2" s="310" t="s">
        <v>1</v>
      </c>
      <c r="B2" s="310"/>
      <c r="C2" s="320" t="s">
        <v>204</v>
      </c>
      <c r="D2" s="310"/>
      <c r="E2" s="310"/>
      <c r="F2" s="314"/>
      <c r="G2" s="313"/>
      <c r="H2" s="313"/>
      <c r="I2" s="317" t="str">
        <f>"FY"&amp;C4</f>
        <v>FY2017-18</v>
      </c>
      <c r="J2" s="313"/>
      <c r="K2" s="313"/>
      <c r="L2" s="313"/>
      <c r="M2" s="313"/>
      <c r="N2" s="313"/>
      <c r="O2" s="313"/>
      <c r="P2" s="317" t="str">
        <f>"FY"&amp;C4</f>
        <v>FY2017-18</v>
      </c>
      <c r="Q2" s="313"/>
      <c r="R2" s="313"/>
      <c r="S2" s="313"/>
      <c r="T2" s="313"/>
      <c r="U2" s="313"/>
      <c r="V2" s="313"/>
      <c r="W2" s="317" t="str">
        <f>"FY"&amp;C4</f>
        <v>FY2017-18</v>
      </c>
      <c r="X2" s="313"/>
      <c r="Y2" s="313"/>
      <c r="Z2" s="313"/>
      <c r="AA2" s="313"/>
      <c r="AB2" s="313"/>
      <c r="AC2" s="313"/>
      <c r="AD2" s="317" t="str">
        <f>"FY"&amp;C4</f>
        <v>FY2017-18</v>
      </c>
      <c r="AE2" s="313"/>
      <c r="AF2" s="313"/>
      <c r="AG2" s="313"/>
      <c r="AH2" s="313"/>
    </row>
    <row r="3" spans="1:34" ht="15.75" x14ac:dyDescent="0.25">
      <c r="A3" s="310" t="s">
        <v>2</v>
      </c>
      <c r="B3" s="310"/>
      <c r="C3" s="311">
        <v>7377</v>
      </c>
      <c r="D3" s="310"/>
      <c r="E3" s="310"/>
      <c r="F3" s="314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</row>
    <row r="4" spans="1:34" ht="15.75" x14ac:dyDescent="0.25">
      <c r="A4" s="310" t="s">
        <v>3</v>
      </c>
      <c r="B4" s="310"/>
      <c r="C4" s="311" t="s">
        <v>797</v>
      </c>
      <c r="D4" s="310"/>
      <c r="E4" s="310"/>
      <c r="F4" s="310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</row>
    <row r="5" spans="1:34" ht="15.75" x14ac:dyDescent="0.25">
      <c r="A5" s="310" t="s">
        <v>55</v>
      </c>
      <c r="B5" s="310"/>
      <c r="C5" s="311" t="s">
        <v>185</v>
      </c>
      <c r="D5" s="310"/>
      <c r="E5" s="310"/>
      <c r="F5" s="314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</row>
    <row r="6" spans="1:34" ht="15.75" x14ac:dyDescent="0.25">
      <c r="A6" s="310" t="s">
        <v>41</v>
      </c>
      <c r="B6" s="310"/>
      <c r="C6" s="310" t="s">
        <v>771</v>
      </c>
      <c r="D6" s="310"/>
      <c r="E6" s="310"/>
      <c r="F6" s="312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</row>
    <row r="7" spans="1:34" ht="15.75" x14ac:dyDescent="0.25">
      <c r="A7" s="310" t="s">
        <v>43</v>
      </c>
      <c r="B7" s="310"/>
      <c r="C7" s="310" t="s">
        <v>223</v>
      </c>
      <c r="D7" s="310"/>
      <c r="E7" s="310"/>
      <c r="F7" s="312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</row>
    <row r="8" spans="1:34" ht="21" x14ac:dyDescent="0.35">
      <c r="A8" s="307" t="s">
        <v>607</v>
      </c>
      <c r="B8" s="307"/>
      <c r="C8" s="309"/>
      <c r="D8" s="309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</row>
    <row r="9" spans="1:34" ht="21.75" thickBot="1" x14ac:dyDescent="0.4">
      <c r="A9" s="313"/>
      <c r="B9" s="313"/>
      <c r="C9" s="313"/>
      <c r="D9" s="313"/>
      <c r="E9" s="313"/>
      <c r="F9" s="313"/>
      <c r="G9" s="313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</row>
    <row r="10" spans="1:34" ht="30.75" thickBot="1" x14ac:dyDescent="0.3">
      <c r="A10" s="316" t="s">
        <v>975</v>
      </c>
      <c r="B10" s="318" t="s">
        <v>186</v>
      </c>
      <c r="C10" s="316" t="s">
        <v>983</v>
      </c>
      <c r="D10" s="318" t="s">
        <v>187</v>
      </c>
      <c r="E10" s="316" t="s">
        <v>20</v>
      </c>
      <c r="F10" s="316" t="s">
        <v>21</v>
      </c>
      <c r="G10" s="100" t="s">
        <v>22</v>
      </c>
      <c r="H10" s="321" t="s">
        <v>394</v>
      </c>
      <c r="I10" s="316" t="s">
        <v>395</v>
      </c>
      <c r="J10" s="321" t="s">
        <v>396</v>
      </c>
      <c r="K10" s="316" t="s">
        <v>397</v>
      </c>
      <c r="L10" s="321" t="s">
        <v>398</v>
      </c>
      <c r="M10" s="316" t="s">
        <v>399</v>
      </c>
      <c r="N10" s="321" t="s">
        <v>400</v>
      </c>
      <c r="O10" s="316" t="s">
        <v>401</v>
      </c>
      <c r="P10" s="321" t="s">
        <v>402</v>
      </c>
      <c r="Q10" s="316" t="s">
        <v>403</v>
      </c>
      <c r="R10" s="321" t="s">
        <v>404</v>
      </c>
      <c r="S10" s="316" t="s">
        <v>405</v>
      </c>
      <c r="T10" s="316" t="s">
        <v>406</v>
      </c>
      <c r="U10" s="316" t="s">
        <v>407</v>
      </c>
      <c r="V10" s="316" t="s">
        <v>408</v>
      </c>
      <c r="W10" s="316" t="s">
        <v>799</v>
      </c>
      <c r="X10" s="316" t="s">
        <v>800</v>
      </c>
      <c r="Y10" s="316" t="s">
        <v>810</v>
      </c>
      <c r="Z10" s="316" t="s">
        <v>801</v>
      </c>
      <c r="AA10" s="316" t="s">
        <v>802</v>
      </c>
      <c r="AB10" s="316" t="s">
        <v>803</v>
      </c>
      <c r="AC10" s="316" t="s">
        <v>804</v>
      </c>
      <c r="AD10" s="316" t="s">
        <v>805</v>
      </c>
      <c r="AE10" s="316" t="s">
        <v>806</v>
      </c>
      <c r="AF10" s="316" t="s">
        <v>807</v>
      </c>
      <c r="AG10" s="316" t="s">
        <v>808</v>
      </c>
      <c r="AH10" s="316" t="s">
        <v>809</v>
      </c>
    </row>
    <row r="11" spans="1:34" ht="15.75" thickBot="1" x14ac:dyDescent="0.3">
      <c r="A11" s="248" t="s">
        <v>977</v>
      </c>
      <c r="B11" s="83" t="s">
        <v>978</v>
      </c>
      <c r="C11" s="248" t="s">
        <v>7</v>
      </c>
      <c r="D11" s="83" t="s">
        <v>651</v>
      </c>
      <c r="E11" s="331">
        <v>191318</v>
      </c>
      <c r="F11" s="331">
        <f>SUM(H11:AH11)</f>
        <v>9335</v>
      </c>
      <c r="G11" s="331">
        <f>E11-F11</f>
        <v>181983</v>
      </c>
      <c r="H11" s="324"/>
      <c r="I11" s="324"/>
      <c r="J11" s="324"/>
      <c r="K11" s="324"/>
      <c r="L11" s="324"/>
      <c r="M11" s="324">
        <v>9011</v>
      </c>
      <c r="N11" s="324">
        <v>216</v>
      </c>
      <c r="O11" s="324">
        <v>108</v>
      </c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</row>
    <row r="12" spans="1:34" ht="15.75" thickBot="1" x14ac:dyDescent="0.3">
      <c r="A12" s="248" t="s">
        <v>979</v>
      </c>
      <c r="B12" s="83" t="s">
        <v>980</v>
      </c>
      <c r="C12" s="248" t="s">
        <v>97</v>
      </c>
      <c r="D12" s="83" t="s">
        <v>534</v>
      </c>
      <c r="E12" s="331">
        <v>214285</v>
      </c>
      <c r="F12" s="331">
        <f>SUM(H12:AH12)</f>
        <v>131756</v>
      </c>
      <c r="G12" s="331">
        <f>E12-F12</f>
        <v>82529</v>
      </c>
      <c r="H12" s="324"/>
      <c r="I12" s="324"/>
      <c r="J12" s="324"/>
      <c r="K12" s="324"/>
      <c r="L12" s="324"/>
      <c r="M12" s="324">
        <v>45918</v>
      </c>
      <c r="N12" s="324"/>
      <c r="O12" s="324">
        <v>85838</v>
      </c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</row>
    <row r="13" spans="1:34" ht="15.75" thickBot="1" x14ac:dyDescent="0.3">
      <c r="A13" s="315"/>
      <c r="B13" s="315"/>
      <c r="C13" s="315"/>
      <c r="D13" s="315"/>
      <c r="E13" s="331"/>
      <c r="F13" s="331"/>
      <c r="G13" s="331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</row>
    <row r="14" spans="1:34" ht="15.75" thickBot="1" x14ac:dyDescent="0.3">
      <c r="A14" s="319" t="s">
        <v>290</v>
      </c>
      <c r="B14" s="319"/>
      <c r="C14" s="319"/>
      <c r="D14" s="319"/>
      <c r="E14" s="332">
        <f t="shared" ref="E14:AH14" si="0">SUM(E11:E13)</f>
        <v>405603</v>
      </c>
      <c r="F14" s="332">
        <f t="shared" si="0"/>
        <v>141091</v>
      </c>
      <c r="G14" s="332">
        <f t="shared" si="0"/>
        <v>264512</v>
      </c>
      <c r="H14" s="268">
        <f t="shared" si="0"/>
        <v>0</v>
      </c>
      <c r="I14" s="268">
        <f t="shared" si="0"/>
        <v>0</v>
      </c>
      <c r="J14" s="268">
        <f t="shared" si="0"/>
        <v>0</v>
      </c>
      <c r="K14" s="268">
        <f t="shared" si="0"/>
        <v>0</v>
      </c>
      <c r="L14" s="268">
        <f t="shared" si="0"/>
        <v>0</v>
      </c>
      <c r="M14" s="268">
        <f t="shared" si="0"/>
        <v>54929</v>
      </c>
      <c r="N14" s="268">
        <f t="shared" si="0"/>
        <v>216</v>
      </c>
      <c r="O14" s="268">
        <f t="shared" si="0"/>
        <v>85946</v>
      </c>
      <c r="P14" s="268">
        <f t="shared" si="0"/>
        <v>0</v>
      </c>
      <c r="Q14" s="268">
        <f t="shared" si="0"/>
        <v>0</v>
      </c>
      <c r="R14" s="268">
        <f t="shared" si="0"/>
        <v>0</v>
      </c>
      <c r="S14" s="268">
        <f t="shared" si="0"/>
        <v>0</v>
      </c>
      <c r="T14" s="268">
        <f t="shared" si="0"/>
        <v>0</v>
      </c>
      <c r="U14" s="268">
        <f t="shared" si="0"/>
        <v>0</v>
      </c>
      <c r="V14" s="268">
        <f t="shared" si="0"/>
        <v>0</v>
      </c>
      <c r="W14" s="268">
        <f t="shared" si="0"/>
        <v>0</v>
      </c>
      <c r="X14" s="268">
        <f t="shared" si="0"/>
        <v>0</v>
      </c>
      <c r="Y14" s="268">
        <f t="shared" si="0"/>
        <v>0</v>
      </c>
      <c r="Z14" s="268">
        <f t="shared" si="0"/>
        <v>0</v>
      </c>
      <c r="AA14" s="268">
        <f t="shared" si="0"/>
        <v>0</v>
      </c>
      <c r="AB14" s="268">
        <f t="shared" si="0"/>
        <v>0</v>
      </c>
      <c r="AC14" s="268">
        <f t="shared" si="0"/>
        <v>0</v>
      </c>
      <c r="AD14" s="268">
        <f t="shared" si="0"/>
        <v>0</v>
      </c>
      <c r="AE14" s="268">
        <f t="shared" si="0"/>
        <v>0</v>
      </c>
      <c r="AF14" s="268">
        <f t="shared" si="0"/>
        <v>0</v>
      </c>
      <c r="AG14" s="268">
        <f t="shared" si="0"/>
        <v>0</v>
      </c>
      <c r="AH14" s="268">
        <f t="shared" si="0"/>
        <v>0</v>
      </c>
    </row>
    <row r="15" spans="1:34" x14ac:dyDescent="0.25"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</row>
    <row r="16" spans="1:34" x14ac:dyDescent="0.25"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</row>
    <row r="17" spans="8:34" x14ac:dyDescent="0.25"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</row>
    <row r="18" spans="8:34" x14ac:dyDescent="0.25"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</row>
    <row r="19" spans="8:34" x14ac:dyDescent="0.25"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</row>
    <row r="20" spans="8:34" x14ac:dyDescent="0.25"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</row>
    <row r="21" spans="8:34" x14ac:dyDescent="0.25"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</row>
    <row r="22" spans="8:34" x14ac:dyDescent="0.25"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</row>
    <row r="23" spans="8:34" x14ac:dyDescent="0.25"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</row>
    <row r="24" spans="8:34" x14ac:dyDescent="0.25"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</row>
    <row r="25" spans="8:34" x14ac:dyDescent="0.25"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</row>
    <row r="26" spans="8:34" x14ac:dyDescent="0.25"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</row>
    <row r="27" spans="8:34" x14ac:dyDescent="0.25"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</row>
    <row r="28" spans="8:34" x14ac:dyDescent="0.25"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</row>
    <row r="29" spans="8:34" x14ac:dyDescent="0.25"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</row>
    <row r="30" spans="8:34" x14ac:dyDescent="0.25"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</row>
    <row r="31" spans="8:34" x14ac:dyDescent="0.25"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</row>
    <row r="32" spans="8:34" x14ac:dyDescent="0.25"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</row>
    <row r="33" spans="8:34" x14ac:dyDescent="0.25"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</row>
    <row r="34" spans="8:34" x14ac:dyDescent="0.25"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</row>
    <row r="35" spans="8:34" x14ac:dyDescent="0.25"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</row>
    <row r="36" spans="8:34" x14ac:dyDescent="0.25"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</row>
    <row r="37" spans="8:34" x14ac:dyDescent="0.25"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</row>
    <row r="38" spans="8:34" x14ac:dyDescent="0.25"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</row>
    <row r="39" spans="8:34" x14ac:dyDescent="0.25"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</row>
    <row r="40" spans="8:34" x14ac:dyDescent="0.25"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</row>
    <row r="41" spans="8:34" x14ac:dyDescent="0.25"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</row>
    <row r="42" spans="8:34" x14ac:dyDescent="0.25"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</row>
    <row r="43" spans="8:34" x14ac:dyDescent="0.25"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</row>
    <row r="44" spans="8:34" x14ac:dyDescent="0.25"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</row>
    <row r="45" spans="8:34" x14ac:dyDescent="0.25"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</row>
    <row r="46" spans="8:34" x14ac:dyDescent="0.25"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</row>
    <row r="47" spans="8:34" x14ac:dyDescent="0.25"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</row>
    <row r="48" spans="8:34" x14ac:dyDescent="0.25"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</row>
    <row r="49" spans="8:34" x14ac:dyDescent="0.25"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</row>
    <row r="50" spans="8:34" x14ac:dyDescent="0.25"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</row>
    <row r="51" spans="8:34" x14ac:dyDescent="0.25"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</row>
    <row r="52" spans="8:34" x14ac:dyDescent="0.25"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</row>
    <row r="53" spans="8:34" x14ac:dyDescent="0.25"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</row>
    <row r="54" spans="8:34" x14ac:dyDescent="0.25"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</row>
  </sheetData>
  <sheetProtection password="EF32" sheet="1" objects="1" scenarios="1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CCFFCC"/>
  </sheetPr>
  <dimension ref="A1:AJ66"/>
  <sheetViews>
    <sheetView workbookViewId="0">
      <pane xSplit="9" topLeftCell="O1" activePane="topRight" state="frozen"/>
      <selection activeCell="B15" sqref="B15"/>
      <selection pane="topRight" activeCell="Q15" sqref="Q15"/>
    </sheetView>
  </sheetViews>
  <sheetFormatPr defaultColWidth="9.140625" defaultRowHeight="15" x14ac:dyDescent="0.25"/>
  <cols>
    <col min="1" max="1" width="9.140625" style="305"/>
    <col min="2" max="2" width="32.140625" style="305" customWidth="1"/>
    <col min="3" max="3" width="14.7109375" style="305" customWidth="1"/>
    <col min="4" max="4" width="43.85546875" style="305" customWidth="1"/>
    <col min="5" max="5" width="13.7109375" style="305" customWidth="1"/>
    <col min="6" max="6" width="12.42578125" style="305" customWidth="1"/>
    <col min="7" max="7" width="14.42578125" style="305" customWidth="1"/>
    <col min="8" max="8" width="14.28515625" style="305" customWidth="1"/>
    <col min="9" max="9" width="12.85546875" style="305" customWidth="1"/>
    <col min="10" max="10" width="14.5703125" style="305" customWidth="1"/>
    <col min="11" max="11" width="18" style="305" customWidth="1"/>
    <col min="12" max="36" width="15.7109375" style="305" customWidth="1"/>
    <col min="37" max="16384" width="9.140625" style="305"/>
  </cols>
  <sheetData>
    <row r="1" spans="1:36" ht="21" x14ac:dyDescent="0.35">
      <c r="A1" s="307" t="s">
        <v>0</v>
      </c>
      <c r="B1" s="313"/>
      <c r="C1" s="308" t="s">
        <v>537</v>
      </c>
      <c r="D1" s="313"/>
      <c r="E1" s="313"/>
      <c r="F1" s="313"/>
      <c r="G1" s="308"/>
      <c r="H1" s="308"/>
      <c r="I1" s="308"/>
      <c r="J1" s="307"/>
      <c r="K1" s="309"/>
      <c r="L1" s="308" t="str">
        <f>C1</f>
        <v>Pathways Early Action</v>
      </c>
      <c r="M1" s="313"/>
      <c r="N1" s="313"/>
      <c r="O1" s="313"/>
      <c r="P1" s="313"/>
      <c r="Q1" s="313"/>
      <c r="R1" s="313"/>
      <c r="S1" s="308" t="str">
        <f>C1</f>
        <v>Pathways Early Action</v>
      </c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</row>
    <row r="2" spans="1:36" ht="21" x14ac:dyDescent="0.35">
      <c r="A2" s="310" t="s">
        <v>1</v>
      </c>
      <c r="B2" s="313"/>
      <c r="C2" s="218" t="s">
        <v>63</v>
      </c>
      <c r="D2" s="313"/>
      <c r="E2" s="313"/>
      <c r="F2" s="313"/>
      <c r="G2" s="218"/>
      <c r="H2" s="308"/>
      <c r="I2" s="218"/>
      <c r="J2" s="310"/>
      <c r="K2" s="67"/>
      <c r="L2" s="317" t="str">
        <f>"FY"&amp;C4</f>
        <v>FY2017-18</v>
      </c>
      <c r="M2" s="313"/>
      <c r="N2" s="313"/>
      <c r="O2" s="313"/>
      <c r="P2" s="313"/>
      <c r="Q2" s="313"/>
      <c r="R2" s="313"/>
      <c r="S2" s="317" t="str">
        <f>"FY"&amp;C4</f>
        <v>FY2017-18</v>
      </c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</row>
    <row r="3" spans="1:36" ht="21" x14ac:dyDescent="0.35">
      <c r="A3" s="310" t="s">
        <v>2</v>
      </c>
      <c r="B3" s="313"/>
      <c r="C3" s="311">
        <v>5010</v>
      </c>
      <c r="D3" s="313"/>
      <c r="E3" s="313"/>
      <c r="F3" s="313"/>
      <c r="G3" s="311"/>
      <c r="H3" s="308"/>
      <c r="I3" s="311"/>
      <c r="J3" s="310"/>
      <c r="K3" s="67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</row>
    <row r="4" spans="1:36" ht="21" x14ac:dyDescent="0.35">
      <c r="A4" s="310" t="s">
        <v>3</v>
      </c>
      <c r="B4" s="313"/>
      <c r="C4" s="311" t="s">
        <v>797</v>
      </c>
      <c r="D4" s="313"/>
      <c r="E4" s="313"/>
      <c r="F4" s="313"/>
      <c r="G4" s="311"/>
      <c r="H4" s="308"/>
      <c r="I4" s="311"/>
      <c r="J4" s="310"/>
      <c r="K4" s="67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</row>
    <row r="5" spans="1:36" ht="21" x14ac:dyDescent="0.35">
      <c r="A5" s="310" t="s">
        <v>55</v>
      </c>
      <c r="B5" s="313"/>
      <c r="C5" s="311" t="s">
        <v>56</v>
      </c>
      <c r="D5" s="313"/>
      <c r="E5" s="313"/>
      <c r="F5" s="313"/>
      <c r="G5" s="311"/>
      <c r="H5" s="308"/>
      <c r="I5" s="311"/>
      <c r="J5" s="67"/>
      <c r="K5" s="67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</row>
    <row r="6" spans="1:36" ht="21" x14ac:dyDescent="0.35">
      <c r="A6" s="310" t="s">
        <v>41</v>
      </c>
      <c r="B6" s="313"/>
      <c r="C6" s="310" t="s">
        <v>771</v>
      </c>
      <c r="D6" s="313"/>
      <c r="E6" s="313"/>
      <c r="F6" s="313"/>
      <c r="G6" s="310"/>
      <c r="H6" s="308"/>
      <c r="I6" s="310"/>
      <c r="J6" s="67"/>
      <c r="K6" s="67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</row>
    <row r="7" spans="1:36" ht="21" x14ac:dyDescent="0.35">
      <c r="A7" s="310" t="s">
        <v>43</v>
      </c>
      <c r="B7" s="313"/>
      <c r="C7" s="310" t="s">
        <v>223</v>
      </c>
      <c r="D7" s="313"/>
      <c r="E7" s="313"/>
      <c r="F7" s="313"/>
      <c r="G7" s="310"/>
      <c r="H7" s="308"/>
      <c r="I7" s="310"/>
      <c r="J7" s="67"/>
      <c r="K7" s="67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</row>
    <row r="8" spans="1:36" s="26" customFormat="1" ht="21" x14ac:dyDescent="0.35">
      <c r="A8" s="307" t="s">
        <v>812</v>
      </c>
      <c r="B8" s="309"/>
      <c r="C8" s="309"/>
      <c r="D8" s="309"/>
      <c r="E8" s="309"/>
      <c r="F8" s="309"/>
      <c r="G8" s="309"/>
      <c r="H8" s="308"/>
      <c r="I8" s="308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</row>
    <row r="9" spans="1:36" s="26" customFormat="1" ht="21" x14ac:dyDescent="0.35">
      <c r="A9" s="307"/>
      <c r="B9" s="309"/>
      <c r="C9" s="309"/>
      <c r="D9" s="309"/>
      <c r="E9" s="309"/>
      <c r="F9" s="309"/>
      <c r="G9" s="309"/>
      <c r="H9" s="308"/>
      <c r="I9" s="308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</row>
    <row r="10" spans="1:36" ht="15.75" thickBot="1" x14ac:dyDescent="0.3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</row>
    <row r="11" spans="1:36" ht="30.75" thickBot="1" x14ac:dyDescent="0.3">
      <c r="A11" s="316" t="s">
        <v>983</v>
      </c>
      <c r="B11" s="316" t="s">
        <v>187</v>
      </c>
      <c r="C11" s="316" t="s">
        <v>975</v>
      </c>
      <c r="D11" s="316" t="s">
        <v>186</v>
      </c>
      <c r="E11" s="316" t="s">
        <v>672</v>
      </c>
      <c r="F11" s="316" t="s">
        <v>20</v>
      </c>
      <c r="G11" s="316" t="s">
        <v>1005</v>
      </c>
      <c r="H11" s="316" t="s">
        <v>21</v>
      </c>
      <c r="I11" s="100" t="s">
        <v>22</v>
      </c>
      <c r="J11" s="321" t="s">
        <v>394</v>
      </c>
      <c r="K11" s="316" t="s">
        <v>395</v>
      </c>
      <c r="L11" s="321" t="s">
        <v>396</v>
      </c>
      <c r="M11" s="316" t="s">
        <v>397</v>
      </c>
      <c r="N11" s="321" t="s">
        <v>398</v>
      </c>
      <c r="O11" s="316" t="s">
        <v>399</v>
      </c>
      <c r="P11" s="321" t="s">
        <v>400</v>
      </c>
      <c r="Q11" s="316" t="s">
        <v>401</v>
      </c>
      <c r="R11" s="321" t="s">
        <v>402</v>
      </c>
      <c r="S11" s="316" t="s">
        <v>403</v>
      </c>
      <c r="T11" s="321" t="s">
        <v>404</v>
      </c>
      <c r="U11" s="316" t="s">
        <v>405</v>
      </c>
      <c r="V11" s="316" t="s">
        <v>406</v>
      </c>
      <c r="W11" s="316" t="s">
        <v>407</v>
      </c>
      <c r="X11" s="316" t="s">
        <v>408</v>
      </c>
      <c r="Y11" s="316" t="s">
        <v>799</v>
      </c>
      <c r="Z11" s="316" t="s">
        <v>800</v>
      </c>
      <c r="AA11" s="316" t="s">
        <v>810</v>
      </c>
      <c r="AB11" s="316" t="s">
        <v>801</v>
      </c>
      <c r="AC11" s="316" t="s">
        <v>802</v>
      </c>
      <c r="AD11" s="316" t="s">
        <v>803</v>
      </c>
      <c r="AE11" s="316" t="s">
        <v>804</v>
      </c>
      <c r="AF11" s="316" t="s">
        <v>805</v>
      </c>
      <c r="AG11" s="316" t="s">
        <v>806</v>
      </c>
      <c r="AH11" s="316" t="s">
        <v>807</v>
      </c>
      <c r="AI11" s="316" t="s">
        <v>808</v>
      </c>
      <c r="AJ11" s="316" t="s">
        <v>809</v>
      </c>
    </row>
    <row r="12" spans="1:36" ht="15.75" thickBot="1" x14ac:dyDescent="0.3">
      <c r="A12" s="246" t="s">
        <v>410</v>
      </c>
      <c r="B12" s="121" t="s">
        <v>411</v>
      </c>
      <c r="C12" s="98" t="s">
        <v>1097</v>
      </c>
      <c r="D12" s="121" t="s">
        <v>1101</v>
      </c>
      <c r="E12" s="331">
        <v>30000</v>
      </c>
      <c r="F12" s="331"/>
      <c r="G12" s="331">
        <f>E12+F12</f>
        <v>30000</v>
      </c>
      <c r="H12" s="265">
        <f>SUM(J12:AJ12)</f>
        <v>0</v>
      </c>
      <c r="I12" s="265">
        <f>G12-H12</f>
        <v>30000</v>
      </c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</row>
    <row r="13" spans="1:36" ht="15.75" thickBot="1" x14ac:dyDescent="0.3">
      <c r="A13" s="246" t="s">
        <v>6</v>
      </c>
      <c r="B13" s="121" t="s">
        <v>101</v>
      </c>
      <c r="C13" s="337"/>
      <c r="D13" s="337"/>
      <c r="E13" s="265">
        <v>97000</v>
      </c>
      <c r="F13" s="265"/>
      <c r="G13" s="331">
        <f t="shared" ref="G13:G24" si="0">E13+F13</f>
        <v>97000</v>
      </c>
      <c r="H13" s="265">
        <f t="shared" ref="H13:H24" si="1">SUM(J13:AJ13)</f>
        <v>0</v>
      </c>
      <c r="I13" s="265">
        <f t="shared" ref="I13:I24" si="2">G13-H13</f>
        <v>97000</v>
      </c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</row>
    <row r="14" spans="1:36" ht="15.75" thickBot="1" x14ac:dyDescent="0.3">
      <c r="A14" s="246" t="s">
        <v>961</v>
      </c>
      <c r="B14" s="121" t="s">
        <v>962</v>
      </c>
      <c r="C14" s="338" t="s">
        <v>1098</v>
      </c>
      <c r="D14" s="337" t="s">
        <v>1102</v>
      </c>
      <c r="E14" s="265"/>
      <c r="F14" s="265">
        <v>29278</v>
      </c>
      <c r="G14" s="331">
        <f t="shared" si="0"/>
        <v>29278</v>
      </c>
      <c r="H14" s="265">
        <f t="shared" si="1"/>
        <v>5205</v>
      </c>
      <c r="I14" s="265">
        <f t="shared" si="2"/>
        <v>24073</v>
      </c>
      <c r="J14" s="324"/>
      <c r="K14" s="324"/>
      <c r="L14" s="324"/>
      <c r="M14" s="324"/>
      <c r="N14" s="324"/>
      <c r="O14" s="324"/>
      <c r="P14" s="324"/>
      <c r="Q14" s="324">
        <v>5205</v>
      </c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</row>
    <row r="15" spans="1:36" ht="15.75" thickBot="1" x14ac:dyDescent="0.3">
      <c r="A15" s="246" t="s">
        <v>297</v>
      </c>
      <c r="B15" s="121" t="s">
        <v>526</v>
      </c>
      <c r="C15" s="337"/>
      <c r="D15" s="337"/>
      <c r="E15" s="265">
        <v>25500</v>
      </c>
      <c r="F15" s="265"/>
      <c r="G15" s="331">
        <f t="shared" si="0"/>
        <v>25500</v>
      </c>
      <c r="H15" s="265"/>
      <c r="I15" s="265">
        <f t="shared" si="2"/>
        <v>25500</v>
      </c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</row>
    <row r="16" spans="1:36" ht="15.75" thickBot="1" x14ac:dyDescent="0.3">
      <c r="A16" s="246" t="s">
        <v>298</v>
      </c>
      <c r="B16" s="121" t="s">
        <v>307</v>
      </c>
      <c r="C16" s="337"/>
      <c r="D16" s="337"/>
      <c r="E16" s="265">
        <v>34120</v>
      </c>
      <c r="F16" s="265"/>
      <c r="G16" s="331">
        <f t="shared" si="0"/>
        <v>34120</v>
      </c>
      <c r="H16" s="265">
        <f t="shared" si="1"/>
        <v>0</v>
      </c>
      <c r="I16" s="265">
        <f t="shared" si="2"/>
        <v>34120</v>
      </c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</row>
    <row r="17" spans="1:36" ht="15.75" thickBot="1" x14ac:dyDescent="0.3">
      <c r="A17" s="246" t="s">
        <v>300</v>
      </c>
      <c r="B17" s="121" t="s">
        <v>310</v>
      </c>
      <c r="C17" s="338" t="s">
        <v>1050</v>
      </c>
      <c r="D17" s="337" t="s">
        <v>1103</v>
      </c>
      <c r="E17" s="265">
        <v>33903</v>
      </c>
      <c r="F17" s="265"/>
      <c r="G17" s="331">
        <f t="shared" si="0"/>
        <v>33903</v>
      </c>
      <c r="H17" s="265">
        <f t="shared" si="1"/>
        <v>0</v>
      </c>
      <c r="I17" s="265">
        <f t="shared" si="2"/>
        <v>33903</v>
      </c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</row>
    <row r="18" spans="1:36" ht="15.75" thickBot="1" x14ac:dyDescent="0.3">
      <c r="A18" s="246" t="s">
        <v>301</v>
      </c>
      <c r="B18" s="121" t="s">
        <v>59</v>
      </c>
      <c r="C18" s="337" t="s">
        <v>1078</v>
      </c>
      <c r="D18" s="337" t="s">
        <v>1104</v>
      </c>
      <c r="E18" s="265">
        <v>96760</v>
      </c>
      <c r="F18" s="265">
        <v>30000</v>
      </c>
      <c r="G18" s="331">
        <f t="shared" si="0"/>
        <v>126760</v>
      </c>
      <c r="H18" s="265">
        <f t="shared" si="1"/>
        <v>0</v>
      </c>
      <c r="I18" s="265">
        <f t="shared" si="2"/>
        <v>126760</v>
      </c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</row>
    <row r="19" spans="1:36" ht="15.75" thickBot="1" x14ac:dyDescent="0.3">
      <c r="A19" s="246" t="s">
        <v>301</v>
      </c>
      <c r="B19" s="121" t="s">
        <v>59</v>
      </c>
      <c r="C19" s="338" t="s">
        <v>1099</v>
      </c>
      <c r="D19" s="337" t="s">
        <v>1105</v>
      </c>
      <c r="E19" s="265"/>
      <c r="F19" s="265">
        <v>30000</v>
      </c>
      <c r="G19" s="331">
        <f t="shared" si="0"/>
        <v>30000</v>
      </c>
      <c r="H19" s="265">
        <f t="shared" si="1"/>
        <v>0</v>
      </c>
      <c r="I19" s="265">
        <f t="shared" si="2"/>
        <v>30000</v>
      </c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</row>
    <row r="20" spans="1:36" ht="15.75" thickBot="1" x14ac:dyDescent="0.3">
      <c r="A20" s="246" t="s">
        <v>538</v>
      </c>
      <c r="B20" s="121" t="s">
        <v>1096</v>
      </c>
      <c r="C20" s="338" t="s">
        <v>1085</v>
      </c>
      <c r="D20" s="337" t="s">
        <v>1106</v>
      </c>
      <c r="E20" s="265">
        <v>33222</v>
      </c>
      <c r="F20" s="265"/>
      <c r="G20" s="331">
        <f t="shared" si="0"/>
        <v>33222</v>
      </c>
      <c r="H20" s="265">
        <f t="shared" si="1"/>
        <v>0</v>
      </c>
      <c r="I20" s="265">
        <f t="shared" si="2"/>
        <v>33222</v>
      </c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</row>
    <row r="21" spans="1:36" ht="15.75" thickBot="1" x14ac:dyDescent="0.3">
      <c r="A21" s="246" t="s">
        <v>97</v>
      </c>
      <c r="B21" s="121" t="s">
        <v>191</v>
      </c>
      <c r="C21" s="338" t="s">
        <v>1100</v>
      </c>
      <c r="D21" s="337" t="s">
        <v>366</v>
      </c>
      <c r="E21" s="265">
        <v>41986</v>
      </c>
      <c r="F21" s="265"/>
      <c r="G21" s="331">
        <f t="shared" si="0"/>
        <v>41986</v>
      </c>
      <c r="H21" s="265">
        <f t="shared" si="1"/>
        <v>0</v>
      </c>
      <c r="I21" s="265">
        <f t="shared" si="2"/>
        <v>41986</v>
      </c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</row>
    <row r="22" spans="1:36" ht="15.75" thickBot="1" x14ac:dyDescent="0.3">
      <c r="A22" s="246" t="s">
        <v>71</v>
      </c>
      <c r="B22" s="121" t="s">
        <v>418</v>
      </c>
      <c r="C22" s="337" t="s">
        <v>1079</v>
      </c>
      <c r="D22" s="337" t="s">
        <v>1107</v>
      </c>
      <c r="E22" s="265">
        <v>101628</v>
      </c>
      <c r="F22" s="265">
        <v>28246</v>
      </c>
      <c r="G22" s="331">
        <f t="shared" si="0"/>
        <v>129874</v>
      </c>
      <c r="H22" s="265">
        <f t="shared" si="1"/>
        <v>5000</v>
      </c>
      <c r="I22" s="265">
        <f t="shared" si="2"/>
        <v>124874</v>
      </c>
      <c r="J22" s="324"/>
      <c r="K22" s="324"/>
      <c r="L22" s="324"/>
      <c r="M22" s="324"/>
      <c r="N22" s="324"/>
      <c r="O22" s="324"/>
      <c r="P22" s="324">
        <v>5000</v>
      </c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</row>
    <row r="23" spans="1:36" ht="15.75" thickBot="1" x14ac:dyDescent="0.3">
      <c r="A23" s="246" t="s">
        <v>98</v>
      </c>
      <c r="B23" s="121" t="s">
        <v>73</v>
      </c>
      <c r="C23" s="338" t="s">
        <v>1080</v>
      </c>
      <c r="D23" s="337" t="s">
        <v>1108</v>
      </c>
      <c r="E23" s="265">
        <v>99770</v>
      </c>
      <c r="F23" s="265"/>
      <c r="G23" s="331">
        <f t="shared" si="0"/>
        <v>99770</v>
      </c>
      <c r="H23" s="265">
        <f t="shared" si="1"/>
        <v>0</v>
      </c>
      <c r="I23" s="265">
        <f t="shared" si="2"/>
        <v>99770</v>
      </c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</row>
    <row r="24" spans="1:36" ht="15.75" thickBot="1" x14ac:dyDescent="0.3">
      <c r="A24" s="246" t="s">
        <v>62</v>
      </c>
      <c r="B24" s="121" t="s">
        <v>539</v>
      </c>
      <c r="C24" s="338" t="s">
        <v>1081</v>
      </c>
      <c r="D24" s="337" t="s">
        <v>1109</v>
      </c>
      <c r="E24" s="265">
        <v>65784</v>
      </c>
      <c r="F24" s="265"/>
      <c r="G24" s="331">
        <f t="shared" si="0"/>
        <v>65784</v>
      </c>
      <c r="H24" s="265">
        <f t="shared" si="1"/>
        <v>0</v>
      </c>
      <c r="I24" s="265">
        <f t="shared" si="2"/>
        <v>65784</v>
      </c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</row>
    <row r="25" spans="1:36" ht="15.75" thickBot="1" x14ac:dyDescent="0.3">
      <c r="A25" s="340"/>
      <c r="B25" s="121"/>
      <c r="C25" s="337"/>
      <c r="D25" s="337"/>
      <c r="E25" s="337"/>
      <c r="F25" s="337"/>
      <c r="G25" s="265"/>
      <c r="H25" s="265"/>
      <c r="I25" s="265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</row>
    <row r="26" spans="1:36" s="99" customFormat="1" ht="15.75" thickBot="1" x14ac:dyDescent="0.3">
      <c r="A26" s="76" t="s">
        <v>290</v>
      </c>
      <c r="B26" s="121"/>
      <c r="C26" s="338"/>
      <c r="D26" s="337"/>
      <c r="E26" s="265"/>
      <c r="F26" s="265"/>
      <c r="G26" s="268">
        <f>SUM(G12:G24)</f>
        <v>777197</v>
      </c>
      <c r="H26" s="268">
        <f>SUM(H12:H24)</f>
        <v>10205</v>
      </c>
      <c r="I26" s="268">
        <f>SUM(I12:I24)</f>
        <v>766992</v>
      </c>
      <c r="J26" s="268">
        <f>SUM(J12:J24)</f>
        <v>0</v>
      </c>
      <c r="K26" s="268">
        <f t="shared" ref="K26:AJ26" si="3">SUM(K12:K24)</f>
        <v>0</v>
      </c>
      <c r="L26" s="268">
        <f t="shared" si="3"/>
        <v>0</v>
      </c>
      <c r="M26" s="268">
        <f t="shared" si="3"/>
        <v>0</v>
      </c>
      <c r="N26" s="268">
        <f t="shared" si="3"/>
        <v>0</v>
      </c>
      <c r="O26" s="268">
        <f t="shared" si="3"/>
        <v>0</v>
      </c>
      <c r="P26" s="268">
        <f t="shared" si="3"/>
        <v>5000</v>
      </c>
      <c r="Q26" s="268">
        <f t="shared" si="3"/>
        <v>5205</v>
      </c>
      <c r="R26" s="268">
        <f t="shared" si="3"/>
        <v>0</v>
      </c>
      <c r="S26" s="268">
        <f t="shared" si="3"/>
        <v>0</v>
      </c>
      <c r="T26" s="268">
        <f t="shared" si="3"/>
        <v>0</v>
      </c>
      <c r="U26" s="268">
        <f t="shared" si="3"/>
        <v>0</v>
      </c>
      <c r="V26" s="268">
        <f t="shared" si="3"/>
        <v>0</v>
      </c>
      <c r="W26" s="268">
        <f t="shared" si="3"/>
        <v>0</v>
      </c>
      <c r="X26" s="268">
        <f t="shared" si="3"/>
        <v>0</v>
      </c>
      <c r="Y26" s="268">
        <f t="shared" si="3"/>
        <v>0</v>
      </c>
      <c r="Z26" s="268">
        <f t="shared" si="3"/>
        <v>0</v>
      </c>
      <c r="AA26" s="268">
        <f t="shared" si="3"/>
        <v>0</v>
      </c>
      <c r="AB26" s="268">
        <f t="shared" si="3"/>
        <v>0</v>
      </c>
      <c r="AC26" s="268">
        <f t="shared" si="3"/>
        <v>0</v>
      </c>
      <c r="AD26" s="268">
        <f t="shared" si="3"/>
        <v>0</v>
      </c>
      <c r="AE26" s="268">
        <f t="shared" si="3"/>
        <v>0</v>
      </c>
      <c r="AF26" s="268">
        <f t="shared" si="3"/>
        <v>0</v>
      </c>
      <c r="AG26" s="268">
        <f t="shared" si="3"/>
        <v>0</v>
      </c>
      <c r="AH26" s="268">
        <f t="shared" si="3"/>
        <v>0</v>
      </c>
      <c r="AI26" s="268">
        <f t="shared" si="3"/>
        <v>0</v>
      </c>
      <c r="AJ26" s="268">
        <f t="shared" si="3"/>
        <v>0</v>
      </c>
    </row>
    <row r="27" spans="1:36" x14ac:dyDescent="0.25">
      <c r="A27" s="31"/>
      <c r="B27" s="20"/>
      <c r="C27" s="20"/>
      <c r="D27" s="20"/>
      <c r="E27" s="20"/>
      <c r="F27" s="20"/>
      <c r="G27" s="20"/>
      <c r="H27" s="306"/>
      <c r="I27" s="247"/>
      <c r="J27" s="247"/>
      <c r="K27" s="247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</row>
    <row r="28" spans="1:36" x14ac:dyDescent="0.25">
      <c r="A28" s="31"/>
      <c r="B28" s="20"/>
      <c r="C28" s="20"/>
      <c r="D28" s="20"/>
      <c r="E28" s="20"/>
      <c r="F28" s="20"/>
      <c r="G28" s="20"/>
      <c r="H28" s="306"/>
      <c r="I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</row>
    <row r="29" spans="1:36" x14ac:dyDescent="0.25">
      <c r="A29" s="31"/>
      <c r="B29" s="20"/>
      <c r="C29" s="20"/>
      <c r="D29" s="20"/>
      <c r="E29" s="20"/>
      <c r="F29" s="20"/>
      <c r="G29" s="20"/>
      <c r="H29" s="306"/>
      <c r="I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</row>
    <row r="30" spans="1:36" x14ac:dyDescent="0.25">
      <c r="H30" s="306"/>
      <c r="I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</row>
    <row r="31" spans="1:36" x14ac:dyDescent="0.25">
      <c r="H31" s="306"/>
      <c r="I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</row>
    <row r="32" spans="1:36" x14ac:dyDescent="0.25">
      <c r="H32" s="306"/>
      <c r="I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</row>
    <row r="33" spans="8:36" x14ac:dyDescent="0.25">
      <c r="H33" s="306"/>
      <c r="I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</row>
    <row r="34" spans="8:36" x14ac:dyDescent="0.25">
      <c r="H34" s="306"/>
      <c r="I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</row>
    <row r="35" spans="8:36" x14ac:dyDescent="0.25">
      <c r="H35" s="306"/>
      <c r="I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</row>
    <row r="36" spans="8:36" x14ac:dyDescent="0.25">
      <c r="H36" s="306"/>
      <c r="I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</row>
    <row r="37" spans="8:36" x14ac:dyDescent="0.25">
      <c r="H37" s="306"/>
      <c r="I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</row>
    <row r="38" spans="8:36" x14ac:dyDescent="0.25">
      <c r="H38" s="306"/>
      <c r="I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</row>
    <row r="39" spans="8:36" x14ac:dyDescent="0.25">
      <c r="H39" s="306"/>
      <c r="I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</row>
    <row r="40" spans="8:36" x14ac:dyDescent="0.25">
      <c r="H40" s="306"/>
      <c r="I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  <c r="AI40" s="306"/>
      <c r="AJ40" s="306"/>
    </row>
    <row r="41" spans="8:36" x14ac:dyDescent="0.25">
      <c r="H41" s="306"/>
      <c r="I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</row>
    <row r="42" spans="8:36" x14ac:dyDescent="0.25">
      <c r="H42" s="306"/>
      <c r="I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</row>
    <row r="43" spans="8:36" x14ac:dyDescent="0.25">
      <c r="H43" s="306"/>
      <c r="I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</row>
    <row r="44" spans="8:36" x14ac:dyDescent="0.25">
      <c r="H44" s="306"/>
      <c r="I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</row>
    <row r="45" spans="8:36" x14ac:dyDescent="0.25">
      <c r="H45" s="306"/>
      <c r="I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</row>
    <row r="46" spans="8:36" x14ac:dyDescent="0.25">
      <c r="H46" s="306"/>
      <c r="I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</row>
    <row r="47" spans="8:36" x14ac:dyDescent="0.25">
      <c r="H47" s="306"/>
      <c r="I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</row>
    <row r="48" spans="8:36" x14ac:dyDescent="0.25">
      <c r="H48" s="306"/>
      <c r="I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</row>
    <row r="49" spans="12:36" x14ac:dyDescent="0.25"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306"/>
    </row>
    <row r="50" spans="12:36" x14ac:dyDescent="0.25"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</row>
    <row r="51" spans="12:36" x14ac:dyDescent="0.25"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</row>
    <row r="52" spans="12:36" x14ac:dyDescent="0.25"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</row>
    <row r="53" spans="12:36" x14ac:dyDescent="0.25"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</row>
    <row r="54" spans="12:36" x14ac:dyDescent="0.25"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</row>
    <row r="55" spans="12:36" x14ac:dyDescent="0.25"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</row>
    <row r="56" spans="12:36" x14ac:dyDescent="0.25"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</row>
    <row r="57" spans="12:36" x14ac:dyDescent="0.25"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</row>
    <row r="58" spans="12:36" x14ac:dyDescent="0.25"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</row>
    <row r="59" spans="12:36" x14ac:dyDescent="0.25"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</row>
    <row r="60" spans="12:36" x14ac:dyDescent="0.25"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  <c r="AI60" s="306"/>
      <c r="AJ60" s="306"/>
    </row>
    <row r="61" spans="12:36" x14ac:dyDescent="0.25"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</row>
    <row r="62" spans="12:36" x14ac:dyDescent="0.25"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</row>
    <row r="63" spans="12:36" x14ac:dyDescent="0.25"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</row>
    <row r="64" spans="12:36" x14ac:dyDescent="0.25"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</row>
    <row r="65" spans="12:36" x14ac:dyDescent="0.25"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</row>
    <row r="66" spans="12:36" x14ac:dyDescent="0.25"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FFCC"/>
  </sheetPr>
  <dimension ref="A1:AG55"/>
  <sheetViews>
    <sheetView workbookViewId="0">
      <pane xSplit="6" ySplit="11" topLeftCell="G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RowHeight="15" x14ac:dyDescent="0.25"/>
  <cols>
    <col min="1" max="1" width="9.140625" style="188"/>
    <col min="2" max="2" width="32.140625" customWidth="1"/>
    <col min="3" max="3" width="13.5703125" style="4" customWidth="1"/>
    <col min="4" max="4" width="13.5703125" style="305" customWidth="1"/>
    <col min="5" max="5" width="11.42578125" style="4" customWidth="1"/>
    <col min="6" max="6" width="23.7109375" style="4" customWidth="1"/>
    <col min="7" max="21" width="15.7109375" customWidth="1"/>
    <col min="23" max="23" width="12.7109375" customWidth="1"/>
    <col min="24" max="24" width="11.42578125" customWidth="1"/>
    <col min="26" max="26" width="10.7109375" customWidth="1"/>
    <col min="27" max="27" width="11" customWidth="1"/>
    <col min="28" max="28" width="11.140625" customWidth="1"/>
    <col min="29" max="29" width="11.28515625" customWidth="1"/>
    <col min="30" max="30" width="10.28515625" customWidth="1"/>
    <col min="31" max="31" width="10.5703125" customWidth="1"/>
    <col min="32" max="32" width="10.140625" customWidth="1"/>
    <col min="33" max="33" width="14.5703125" customWidth="1"/>
  </cols>
  <sheetData>
    <row r="1" spans="1:33" s="4" customFormat="1" ht="21" x14ac:dyDescent="0.35">
      <c r="A1" s="183" t="s">
        <v>0</v>
      </c>
      <c r="B1" s="41"/>
      <c r="C1" s="34" t="s">
        <v>57</v>
      </c>
      <c r="D1" s="308"/>
      <c r="E1" s="33"/>
      <c r="F1" s="35"/>
      <c r="G1" s="42"/>
      <c r="H1" s="41"/>
      <c r="I1" s="41"/>
      <c r="J1" s="41"/>
      <c r="K1" s="34" t="str">
        <f>C1</f>
        <v>Title II-B Math &amp; Science Partnerships</v>
      </c>
      <c r="L1" s="41"/>
      <c r="M1" s="41"/>
      <c r="N1" s="41"/>
      <c r="O1" s="41"/>
      <c r="P1" s="41"/>
      <c r="Q1" s="104" t="s">
        <v>57</v>
      </c>
      <c r="R1" s="41"/>
      <c r="S1" s="41"/>
      <c r="T1" s="41"/>
      <c r="U1" s="41"/>
      <c r="V1" s="109"/>
      <c r="W1" s="109"/>
      <c r="X1" s="109"/>
      <c r="Y1" s="109"/>
      <c r="Z1" s="104" t="str">
        <f>C1</f>
        <v>Title II-B Math &amp; Science Partnerships</v>
      </c>
      <c r="AA1" s="109"/>
      <c r="AB1" s="109"/>
      <c r="AC1" s="109"/>
      <c r="AD1" s="109"/>
      <c r="AE1" s="109"/>
      <c r="AF1" s="109"/>
      <c r="AG1" s="109"/>
    </row>
    <row r="2" spans="1:33" s="4" customFormat="1" ht="18.75" x14ac:dyDescent="0.3">
      <c r="A2" s="184" t="s">
        <v>1</v>
      </c>
      <c r="B2" s="41"/>
      <c r="C2" s="37">
        <v>84.366</v>
      </c>
      <c r="D2" s="311"/>
      <c r="E2" s="36"/>
      <c r="F2" s="38"/>
      <c r="G2" s="42"/>
      <c r="H2" s="41"/>
      <c r="I2" s="41"/>
      <c r="J2" s="41"/>
      <c r="K2" s="56" t="str">
        <f>"FY"&amp;C4</f>
        <v>FY2017-18</v>
      </c>
      <c r="L2" s="41"/>
      <c r="M2" s="41"/>
      <c r="N2" s="41"/>
      <c r="O2" s="41"/>
      <c r="P2" s="41"/>
      <c r="Q2" s="116" t="str">
        <f>"FY"&amp;C4</f>
        <v>FY2017-18</v>
      </c>
      <c r="R2" s="41"/>
      <c r="S2" s="41"/>
      <c r="T2" s="41"/>
      <c r="U2" s="41"/>
      <c r="V2" s="109"/>
      <c r="W2" s="109"/>
      <c r="X2" s="109"/>
      <c r="Y2" s="109"/>
      <c r="Z2" s="116" t="str">
        <f>"FY"&amp;C4</f>
        <v>FY2017-18</v>
      </c>
      <c r="AA2" s="109"/>
      <c r="AB2" s="109"/>
      <c r="AC2" s="109"/>
      <c r="AD2" s="109"/>
      <c r="AE2" s="109"/>
      <c r="AF2" s="109"/>
      <c r="AG2" s="109"/>
    </row>
    <row r="3" spans="1:33" s="4" customFormat="1" ht="15.75" x14ac:dyDescent="0.25">
      <c r="A3" s="184" t="s">
        <v>2</v>
      </c>
      <c r="B3" s="41"/>
      <c r="C3" s="37">
        <v>5366</v>
      </c>
      <c r="D3" s="311"/>
      <c r="E3" s="36"/>
      <c r="F3" s="38"/>
      <c r="G3" s="42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4" customFormat="1" ht="21" x14ac:dyDescent="0.35">
      <c r="A4" s="184" t="s">
        <v>3</v>
      </c>
      <c r="B4" s="41"/>
      <c r="C4" s="104" t="s">
        <v>797</v>
      </c>
      <c r="D4" s="308"/>
      <c r="E4" s="38"/>
      <c r="F4" s="38"/>
      <c r="G4" s="4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</row>
    <row r="5" spans="1:33" s="4" customFormat="1" ht="15.75" x14ac:dyDescent="0.25">
      <c r="A5" s="184" t="s">
        <v>55</v>
      </c>
      <c r="B5" s="41"/>
      <c r="C5" s="37" t="s">
        <v>58</v>
      </c>
      <c r="D5" s="311"/>
      <c r="E5" s="38"/>
      <c r="F5" s="38"/>
      <c r="G5" s="4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</row>
    <row r="6" spans="1:33" s="4" customFormat="1" ht="15.75" x14ac:dyDescent="0.25">
      <c r="A6" s="184" t="s">
        <v>41</v>
      </c>
      <c r="B6" s="41"/>
      <c r="C6" s="106" t="s">
        <v>771</v>
      </c>
      <c r="D6" s="310"/>
      <c r="E6" s="38"/>
      <c r="F6" s="38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4" customFormat="1" ht="15.75" x14ac:dyDescent="0.25">
      <c r="A7" s="184" t="s">
        <v>43</v>
      </c>
      <c r="B7" s="41"/>
      <c r="C7" s="37" t="s">
        <v>80</v>
      </c>
      <c r="D7" s="311"/>
      <c r="E7" s="38"/>
      <c r="F7" s="38"/>
      <c r="G7" s="40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</row>
    <row r="8" spans="1:33" s="4" customFormat="1" ht="15.75" x14ac:dyDescent="0.25">
      <c r="A8" s="184" t="s">
        <v>77</v>
      </c>
      <c r="B8" s="41"/>
      <c r="C8" s="107" t="s">
        <v>599</v>
      </c>
      <c r="D8" s="311"/>
      <c r="E8" s="38"/>
      <c r="F8" s="38"/>
      <c r="G8" s="40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</row>
    <row r="9" spans="1:33" s="4" customFormat="1" ht="21" x14ac:dyDescent="0.35">
      <c r="A9" s="183" t="s">
        <v>830</v>
      </c>
      <c r="B9" s="41"/>
      <c r="C9" s="37"/>
      <c r="D9" s="311"/>
      <c r="E9" s="38"/>
      <c r="F9" s="38"/>
      <c r="G9" s="40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</row>
    <row r="10" spans="1:33" s="236" customFormat="1" ht="21.75" thickBot="1" x14ac:dyDescent="0.4">
      <c r="A10" s="183"/>
      <c r="B10" s="109"/>
      <c r="C10" s="107"/>
      <c r="D10" s="311"/>
      <c r="E10" s="67"/>
      <c r="F10" s="67"/>
      <c r="G10" s="108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</row>
    <row r="11" spans="1:33" ht="45.75" thickBot="1" x14ac:dyDescent="0.3">
      <c r="A11" s="185" t="s">
        <v>4</v>
      </c>
      <c r="B11" s="54" t="s">
        <v>5</v>
      </c>
      <c r="C11" s="55" t="s">
        <v>20</v>
      </c>
      <c r="D11" s="55" t="s">
        <v>672</v>
      </c>
      <c r="E11" s="54" t="s">
        <v>21</v>
      </c>
      <c r="F11" s="47" t="s">
        <v>22</v>
      </c>
      <c r="G11" s="193" t="s">
        <v>394</v>
      </c>
      <c r="H11" s="193" t="s">
        <v>395</v>
      </c>
      <c r="I11" s="193" t="s">
        <v>396</v>
      </c>
      <c r="J11" s="193" t="s">
        <v>397</v>
      </c>
      <c r="K11" s="193" t="s">
        <v>398</v>
      </c>
      <c r="L11" s="193" t="s">
        <v>399</v>
      </c>
      <c r="M11" s="193" t="s">
        <v>400</v>
      </c>
      <c r="N11" s="193" t="s">
        <v>401</v>
      </c>
      <c r="O11" s="193" t="s">
        <v>402</v>
      </c>
      <c r="P11" s="193" t="s">
        <v>403</v>
      </c>
      <c r="Q11" s="193" t="s">
        <v>404</v>
      </c>
      <c r="R11" s="193" t="s">
        <v>405</v>
      </c>
      <c r="S11" s="193" t="s">
        <v>406</v>
      </c>
      <c r="T11" s="193" t="s">
        <v>407</v>
      </c>
      <c r="U11" s="193" t="s">
        <v>408</v>
      </c>
      <c r="V11" s="112" t="s">
        <v>799</v>
      </c>
      <c r="W11" s="110" t="s">
        <v>800</v>
      </c>
      <c r="X11" s="112" t="s">
        <v>810</v>
      </c>
      <c r="Y11" s="112" t="s">
        <v>801</v>
      </c>
      <c r="Z11" s="112" t="s">
        <v>802</v>
      </c>
      <c r="AA11" s="112" t="s">
        <v>803</v>
      </c>
      <c r="AB11" s="112" t="s">
        <v>804</v>
      </c>
      <c r="AC11" s="112" t="s">
        <v>805</v>
      </c>
      <c r="AD11" s="112" t="s">
        <v>806</v>
      </c>
      <c r="AE11" s="110" t="s">
        <v>807</v>
      </c>
      <c r="AF11" s="112" t="s">
        <v>808</v>
      </c>
      <c r="AG11" s="112" t="s">
        <v>809</v>
      </c>
    </row>
    <row r="12" spans="1:33" s="87" customFormat="1" ht="15.75" thickBot="1" x14ac:dyDescent="0.3">
      <c r="A12" s="189">
        <v>1195</v>
      </c>
      <c r="B12" s="92" t="s">
        <v>670</v>
      </c>
      <c r="C12" s="83">
        <v>0</v>
      </c>
      <c r="D12" s="83">
        <v>0</v>
      </c>
      <c r="E12" s="298">
        <f>SUM(G12:AG12)</f>
        <v>0</v>
      </c>
      <c r="F12" s="83">
        <f>(C12+D12)-E12</f>
        <v>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33" s="87" customFormat="1" ht="15.75" thickBot="1" x14ac:dyDescent="0.3">
      <c r="A13" s="189">
        <v>9095</v>
      </c>
      <c r="B13" s="92" t="s">
        <v>671</v>
      </c>
      <c r="C13" s="83">
        <v>0</v>
      </c>
      <c r="D13" s="83">
        <v>0</v>
      </c>
      <c r="E13" s="366">
        <v>0</v>
      </c>
      <c r="F13" s="83">
        <f>(C13+D13)-E13</f>
        <v>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33" s="87" customFormat="1" ht="15.75" thickBot="1" x14ac:dyDescent="0.3">
      <c r="A14" s="190"/>
      <c r="B14" s="92"/>
      <c r="C14" s="83"/>
      <c r="D14" s="85"/>
      <c r="E14" s="85"/>
      <c r="F14" s="83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33" s="58" customFormat="1" ht="15.75" thickBot="1" x14ac:dyDescent="0.3">
      <c r="A15" s="186" t="s">
        <v>290</v>
      </c>
      <c r="B15" s="90"/>
      <c r="C15" s="75">
        <f t="shared" ref="C15:AG15" si="0">SUM(C12:C13)</f>
        <v>0</v>
      </c>
      <c r="D15" s="319">
        <f>SUM(D12:D14)</f>
        <v>0</v>
      </c>
      <c r="E15" s="118">
        <f t="shared" si="0"/>
        <v>0</v>
      </c>
      <c r="F15" s="118">
        <f t="shared" si="0"/>
        <v>0</v>
      </c>
      <c r="G15" s="118">
        <f t="shared" si="0"/>
        <v>0</v>
      </c>
      <c r="H15" s="118">
        <f t="shared" si="0"/>
        <v>0</v>
      </c>
      <c r="I15" s="118">
        <f t="shared" si="0"/>
        <v>0</v>
      </c>
      <c r="J15" s="118">
        <f t="shared" si="0"/>
        <v>0</v>
      </c>
      <c r="K15" s="118">
        <f t="shared" si="0"/>
        <v>0</v>
      </c>
      <c r="L15" s="118">
        <f t="shared" si="0"/>
        <v>0</v>
      </c>
      <c r="M15" s="118">
        <f t="shared" si="0"/>
        <v>0</v>
      </c>
      <c r="N15" s="118">
        <f t="shared" si="0"/>
        <v>0</v>
      </c>
      <c r="O15" s="118">
        <f t="shared" si="0"/>
        <v>0</v>
      </c>
      <c r="P15" s="118">
        <f t="shared" si="0"/>
        <v>0</v>
      </c>
      <c r="Q15" s="118">
        <f t="shared" si="0"/>
        <v>0</v>
      </c>
      <c r="R15" s="118">
        <f t="shared" si="0"/>
        <v>0</v>
      </c>
      <c r="S15" s="118">
        <f t="shared" si="0"/>
        <v>0</v>
      </c>
      <c r="T15" s="118">
        <f t="shared" si="0"/>
        <v>0</v>
      </c>
      <c r="U15" s="118">
        <f t="shared" si="0"/>
        <v>0</v>
      </c>
      <c r="V15" s="118">
        <f t="shared" si="0"/>
        <v>0</v>
      </c>
      <c r="W15" s="118">
        <f t="shared" si="0"/>
        <v>0</v>
      </c>
      <c r="X15" s="118">
        <f t="shared" si="0"/>
        <v>0</v>
      </c>
      <c r="Y15" s="118">
        <f t="shared" si="0"/>
        <v>0</v>
      </c>
      <c r="Z15" s="118">
        <f t="shared" si="0"/>
        <v>0</v>
      </c>
      <c r="AA15" s="118">
        <f t="shared" si="0"/>
        <v>0</v>
      </c>
      <c r="AB15" s="118">
        <f t="shared" si="0"/>
        <v>0</v>
      </c>
      <c r="AC15" s="118">
        <f t="shared" si="0"/>
        <v>0</v>
      </c>
      <c r="AD15" s="118">
        <f t="shared" si="0"/>
        <v>0</v>
      </c>
      <c r="AE15" s="118">
        <f t="shared" si="0"/>
        <v>0</v>
      </c>
      <c r="AF15" s="118">
        <f t="shared" si="0"/>
        <v>0</v>
      </c>
      <c r="AG15" s="118">
        <f t="shared" si="0"/>
        <v>0</v>
      </c>
    </row>
    <row r="16" spans="1:33" s="62" customFormat="1" x14ac:dyDescent="0.25">
      <c r="A16" s="187"/>
      <c r="C16" s="61"/>
      <c r="D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s="62" customFormat="1" x14ac:dyDescent="0.25">
      <c r="A17" s="187"/>
      <c r="C17" s="61"/>
      <c r="D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1" s="62" customFormat="1" x14ac:dyDescent="0.25">
      <c r="A18" s="187"/>
      <c r="C18" s="61"/>
      <c r="D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s="62" customFormat="1" x14ac:dyDescent="0.25">
      <c r="A19" s="187"/>
      <c r="C19" s="61"/>
      <c r="D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</row>
    <row r="20" spans="1:21" s="62" customFormat="1" x14ac:dyDescent="0.25">
      <c r="A20" s="187"/>
      <c r="C20" s="61"/>
      <c r="D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  <row r="21" spans="1:21" s="62" customFormat="1" x14ac:dyDescent="0.25">
      <c r="A21" s="187"/>
      <c r="C21" s="61"/>
      <c r="D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s="62" customFormat="1" x14ac:dyDescent="0.25">
      <c r="A22" s="187"/>
      <c r="C22" s="61"/>
      <c r="D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</row>
    <row r="23" spans="1:21" s="62" customFormat="1" x14ac:dyDescent="0.25">
      <c r="A23" s="187"/>
      <c r="C23" s="61"/>
      <c r="D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s="62" customFormat="1" x14ac:dyDescent="0.25">
      <c r="A24" s="187"/>
      <c r="C24" s="61"/>
      <c r="D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s="62" customFormat="1" x14ac:dyDescent="0.25">
      <c r="A25" s="187"/>
      <c r="C25" s="61"/>
      <c r="D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</row>
    <row r="26" spans="1:21" s="62" customFormat="1" x14ac:dyDescent="0.25">
      <c r="A26" s="187"/>
      <c r="C26" s="61"/>
      <c r="D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s="62" customFormat="1" x14ac:dyDescent="0.25">
      <c r="A27" s="187"/>
      <c r="C27" s="61"/>
      <c r="D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 s="62" customFormat="1" x14ac:dyDescent="0.25">
      <c r="A28" s="187"/>
      <c r="C28" s="61"/>
      <c r="D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29" spans="1:21" s="62" customFormat="1" x14ac:dyDescent="0.25">
      <c r="A29" s="187"/>
      <c r="C29" s="61"/>
      <c r="D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s="62" customFormat="1" x14ac:dyDescent="0.25">
      <c r="A30" s="187"/>
      <c r="C30" s="61"/>
      <c r="D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s="62" customFormat="1" x14ac:dyDescent="0.25">
      <c r="A31" s="187"/>
      <c r="C31" s="61"/>
      <c r="D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s="62" customFormat="1" x14ac:dyDescent="0.25">
      <c r="A32" s="187"/>
      <c r="C32" s="61"/>
      <c r="D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s="62" customFormat="1" x14ac:dyDescent="0.25">
      <c r="A33" s="187"/>
      <c r="C33" s="61"/>
      <c r="D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</row>
    <row r="34" spans="1:21" s="62" customFormat="1" x14ac:dyDescent="0.25">
      <c r="A34" s="187"/>
      <c r="C34" s="61"/>
      <c r="D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s="62" customFormat="1" x14ac:dyDescent="0.25">
      <c r="A35" s="187"/>
      <c r="C35" s="61"/>
      <c r="D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</row>
    <row r="36" spans="1:21" s="62" customFormat="1" x14ac:dyDescent="0.25">
      <c r="A36" s="187"/>
      <c r="C36" s="61"/>
      <c r="D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2" customFormat="1" x14ac:dyDescent="0.25">
      <c r="A37" s="187"/>
      <c r="C37" s="61"/>
      <c r="D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</row>
    <row r="38" spans="1:21" s="62" customFormat="1" x14ac:dyDescent="0.25">
      <c r="A38" s="187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s="62" customFormat="1" x14ac:dyDescent="0.25">
      <c r="A39" s="187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</row>
    <row r="40" spans="1:21" s="62" customFormat="1" x14ac:dyDescent="0.25">
      <c r="A40" s="187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</row>
    <row r="41" spans="1:21" s="62" customFormat="1" x14ac:dyDescent="0.25">
      <c r="A41" s="187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</row>
    <row r="42" spans="1:21" s="62" customFormat="1" x14ac:dyDescent="0.25">
      <c r="A42" s="187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</row>
    <row r="43" spans="1:21" s="62" customFormat="1" x14ac:dyDescent="0.25">
      <c r="A43" s="187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</row>
    <row r="44" spans="1:21" s="62" customFormat="1" x14ac:dyDescent="0.25">
      <c r="A44" s="187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</row>
    <row r="45" spans="1:21" s="62" customFormat="1" x14ac:dyDescent="0.25">
      <c r="A45" s="187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1" s="62" customFormat="1" x14ac:dyDescent="0.25">
      <c r="A46" s="187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1" s="62" customFormat="1" x14ac:dyDescent="0.25">
      <c r="A47" s="187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</row>
    <row r="48" spans="1:21" x14ac:dyDescent="0.25"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7:21" x14ac:dyDescent="0.25"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7:21" x14ac:dyDescent="0.25"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7:21" x14ac:dyDescent="0.25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7:21" x14ac:dyDescent="0.2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7:21" x14ac:dyDescent="0.25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7:21" x14ac:dyDescent="0.25"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7:21" x14ac:dyDescent="0.25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</sheetData>
  <sheetProtection password="EF32" sheet="1" objects="1" scenarios="1"/>
  <sortState ref="A12:AK17">
    <sortCondition ref="A12"/>
  </sortState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CFFCC"/>
  </sheetPr>
  <dimension ref="A1:AH65"/>
  <sheetViews>
    <sheetView workbookViewId="0">
      <pane xSplit="7" ySplit="11" topLeftCell="K12" activePane="bottomRight" state="frozen"/>
      <selection pane="topRight" activeCell="F1" sqref="F1"/>
      <selection pane="bottomLeft" activeCell="A12" sqref="A12"/>
      <selection pane="bottomRight" activeCell="O23" sqref="O23"/>
    </sheetView>
  </sheetViews>
  <sheetFormatPr defaultColWidth="9.140625" defaultRowHeight="15" x14ac:dyDescent="0.25"/>
  <cols>
    <col min="1" max="1" width="9.140625" style="305"/>
    <col min="2" max="2" width="32.140625" style="305" customWidth="1"/>
    <col min="3" max="3" width="15.140625" style="305" customWidth="1"/>
    <col min="4" max="4" width="38.7109375" style="305" customWidth="1"/>
    <col min="5" max="5" width="14.42578125" style="305" customWidth="1"/>
    <col min="6" max="6" width="14.85546875" style="305" customWidth="1"/>
    <col min="7" max="7" width="14.140625" style="305" customWidth="1"/>
    <col min="8" max="8" width="14.5703125" style="305" customWidth="1"/>
    <col min="9" max="9" width="18" style="305" customWidth="1"/>
    <col min="10" max="34" width="15.7109375" style="305" customWidth="1"/>
    <col min="35" max="16384" width="9.140625" style="305"/>
  </cols>
  <sheetData>
    <row r="1" spans="1:34" ht="21" x14ac:dyDescent="0.35">
      <c r="A1" s="307" t="s">
        <v>0</v>
      </c>
      <c r="B1" s="313"/>
      <c r="C1" s="308" t="s">
        <v>960</v>
      </c>
      <c r="D1" s="313"/>
      <c r="E1" s="308"/>
      <c r="F1" s="308"/>
      <c r="G1" s="308"/>
      <c r="H1" s="307"/>
      <c r="I1" s="309"/>
      <c r="J1" s="308" t="str">
        <f>C1</f>
        <v>Pathways Implementation</v>
      </c>
      <c r="K1" s="313"/>
      <c r="L1" s="313"/>
      <c r="M1" s="313"/>
      <c r="N1" s="313"/>
      <c r="O1" s="313"/>
      <c r="P1" s="313"/>
      <c r="Q1" s="308" t="str">
        <f>C1</f>
        <v>Pathways Implementation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</row>
    <row r="2" spans="1:34" ht="21" x14ac:dyDescent="0.35">
      <c r="A2" s="310" t="s">
        <v>1</v>
      </c>
      <c r="B2" s="313"/>
      <c r="C2" s="218" t="s">
        <v>63</v>
      </c>
      <c r="D2" s="313"/>
      <c r="E2" s="218"/>
      <c r="F2" s="308"/>
      <c r="G2" s="218"/>
      <c r="H2" s="310"/>
      <c r="I2" s="67"/>
      <c r="J2" s="317" t="str">
        <f>"FY"&amp;C4</f>
        <v>FY2017-18</v>
      </c>
      <c r="K2" s="313"/>
      <c r="L2" s="313"/>
      <c r="M2" s="313"/>
      <c r="N2" s="313"/>
      <c r="O2" s="313"/>
      <c r="P2" s="313"/>
      <c r="Q2" s="317" t="str">
        <f>"FY"&amp;C4</f>
        <v>FY2017-18</v>
      </c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</row>
    <row r="3" spans="1:34" ht="21" x14ac:dyDescent="0.35">
      <c r="A3" s="310" t="s">
        <v>2</v>
      </c>
      <c r="B3" s="313"/>
      <c r="C3" s="311">
        <v>5010</v>
      </c>
      <c r="D3" s="313"/>
      <c r="E3" s="311"/>
      <c r="F3" s="308"/>
      <c r="G3" s="311"/>
      <c r="H3" s="310"/>
      <c r="I3" s="67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</row>
    <row r="4" spans="1:34" ht="21" x14ac:dyDescent="0.35">
      <c r="A4" s="310" t="s">
        <v>3</v>
      </c>
      <c r="B4" s="313"/>
      <c r="C4" s="311" t="s">
        <v>797</v>
      </c>
      <c r="D4" s="313"/>
      <c r="E4" s="311"/>
      <c r="F4" s="308"/>
      <c r="G4" s="311"/>
      <c r="H4" s="310"/>
      <c r="I4" s="67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</row>
    <row r="5" spans="1:34" ht="21" x14ac:dyDescent="0.35">
      <c r="A5" s="310" t="s">
        <v>55</v>
      </c>
      <c r="B5" s="313"/>
      <c r="C5" s="311" t="s">
        <v>56</v>
      </c>
      <c r="D5" s="313"/>
      <c r="E5" s="311"/>
      <c r="F5" s="308"/>
      <c r="G5" s="311"/>
      <c r="H5" s="67"/>
      <c r="I5" s="67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</row>
    <row r="6" spans="1:34" ht="21" x14ac:dyDescent="0.35">
      <c r="A6" s="310" t="s">
        <v>41</v>
      </c>
      <c r="B6" s="313"/>
      <c r="C6" s="310" t="s">
        <v>771</v>
      </c>
      <c r="D6" s="313"/>
      <c r="E6" s="310"/>
      <c r="F6" s="308"/>
      <c r="G6" s="310"/>
      <c r="H6" s="67"/>
      <c r="I6" s="67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</row>
    <row r="7" spans="1:34" ht="21" x14ac:dyDescent="0.35">
      <c r="A7" s="310" t="s">
        <v>43</v>
      </c>
      <c r="B7" s="313"/>
      <c r="C7" s="310" t="s">
        <v>223</v>
      </c>
      <c r="D7" s="313"/>
      <c r="E7" s="310"/>
      <c r="F7" s="308"/>
      <c r="G7" s="310"/>
      <c r="H7" s="67"/>
      <c r="I7" s="67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</row>
    <row r="8" spans="1:34" s="26" customFormat="1" ht="21" x14ac:dyDescent="0.35">
      <c r="A8" s="307" t="s">
        <v>812</v>
      </c>
      <c r="B8" s="309"/>
      <c r="C8" s="309"/>
      <c r="D8" s="309"/>
      <c r="E8" s="309"/>
      <c r="F8" s="308"/>
      <c r="G8" s="30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</row>
    <row r="9" spans="1:34" s="26" customFormat="1" ht="21" x14ac:dyDescent="0.35">
      <c r="A9" s="307"/>
      <c r="B9" s="309"/>
      <c r="C9" s="309"/>
      <c r="D9" s="309"/>
      <c r="E9" s="309"/>
      <c r="F9" s="308"/>
      <c r="G9" s="308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</row>
    <row r="10" spans="1:34" ht="15.75" thickBot="1" x14ac:dyDescent="0.3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</row>
    <row r="11" spans="1:34" ht="30.75" thickBot="1" x14ac:dyDescent="0.3">
      <c r="A11" s="316" t="s">
        <v>983</v>
      </c>
      <c r="B11" s="316" t="s">
        <v>187</v>
      </c>
      <c r="C11" s="316" t="s">
        <v>975</v>
      </c>
      <c r="D11" s="316" t="s">
        <v>186</v>
      </c>
      <c r="E11" s="316" t="s">
        <v>20</v>
      </c>
      <c r="F11" s="316" t="s">
        <v>21</v>
      </c>
      <c r="G11" s="100" t="s">
        <v>22</v>
      </c>
      <c r="H11" s="321" t="s">
        <v>394</v>
      </c>
      <c r="I11" s="316" t="s">
        <v>395</v>
      </c>
      <c r="J11" s="321" t="s">
        <v>396</v>
      </c>
      <c r="K11" s="316" t="s">
        <v>397</v>
      </c>
      <c r="L11" s="321" t="s">
        <v>398</v>
      </c>
      <c r="M11" s="316" t="s">
        <v>399</v>
      </c>
      <c r="N11" s="321" t="s">
        <v>400</v>
      </c>
      <c r="O11" s="316" t="s">
        <v>401</v>
      </c>
      <c r="P11" s="321" t="s">
        <v>402</v>
      </c>
      <c r="Q11" s="316" t="s">
        <v>403</v>
      </c>
      <c r="R11" s="321" t="s">
        <v>404</v>
      </c>
      <c r="S11" s="316" t="s">
        <v>405</v>
      </c>
      <c r="T11" s="316" t="s">
        <v>406</v>
      </c>
      <c r="U11" s="316" t="s">
        <v>407</v>
      </c>
      <c r="V11" s="316" t="s">
        <v>408</v>
      </c>
      <c r="W11" s="316" t="s">
        <v>799</v>
      </c>
      <c r="X11" s="316" t="s">
        <v>800</v>
      </c>
      <c r="Y11" s="316" t="s">
        <v>810</v>
      </c>
      <c r="Z11" s="316" t="s">
        <v>801</v>
      </c>
      <c r="AA11" s="316" t="s">
        <v>802</v>
      </c>
      <c r="AB11" s="316" t="s">
        <v>803</v>
      </c>
      <c r="AC11" s="316" t="s">
        <v>804</v>
      </c>
      <c r="AD11" s="316" t="s">
        <v>805</v>
      </c>
      <c r="AE11" s="316" t="s">
        <v>806</v>
      </c>
      <c r="AF11" s="316" t="s">
        <v>807</v>
      </c>
      <c r="AG11" s="316" t="s">
        <v>808</v>
      </c>
      <c r="AH11" s="316" t="s">
        <v>809</v>
      </c>
    </row>
    <row r="12" spans="1:34" ht="15.75" thickBot="1" x14ac:dyDescent="0.3">
      <c r="A12" s="246" t="s">
        <v>6</v>
      </c>
      <c r="B12" s="121" t="s">
        <v>101</v>
      </c>
      <c r="C12" s="98" t="s">
        <v>1082</v>
      </c>
      <c r="D12" s="121" t="s">
        <v>1088</v>
      </c>
      <c r="E12" s="331">
        <v>138889</v>
      </c>
      <c r="F12" s="265">
        <f>SUM(H12:AH12)</f>
        <v>0</v>
      </c>
      <c r="G12" s="265">
        <f t="shared" ref="G12:G23" si="0">E12-F12</f>
        <v>138889</v>
      </c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</row>
    <row r="13" spans="1:34" ht="15.75" thickBot="1" x14ac:dyDescent="0.3">
      <c r="A13" s="246" t="s">
        <v>297</v>
      </c>
      <c r="B13" s="121" t="s">
        <v>526</v>
      </c>
      <c r="C13" s="98" t="s">
        <v>87</v>
      </c>
      <c r="D13" s="121"/>
      <c r="E13" s="331">
        <v>100000</v>
      </c>
      <c r="F13" s="265">
        <f t="shared" ref="F13:F23" si="1">SUM(H13:AH13)</f>
        <v>70093</v>
      </c>
      <c r="G13" s="265">
        <f t="shared" si="0"/>
        <v>29907</v>
      </c>
      <c r="H13" s="324"/>
      <c r="I13" s="324"/>
      <c r="J13" s="324"/>
      <c r="K13" s="324"/>
      <c r="L13" s="324">
        <v>29910</v>
      </c>
      <c r="M13" s="324">
        <v>40183</v>
      </c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</row>
    <row r="14" spans="1:34" ht="15.75" thickBot="1" x14ac:dyDescent="0.3">
      <c r="A14" s="246" t="s">
        <v>519</v>
      </c>
      <c r="B14" s="121" t="s">
        <v>520</v>
      </c>
      <c r="C14" s="98" t="s">
        <v>1083</v>
      </c>
      <c r="D14" s="121" t="s">
        <v>1089</v>
      </c>
      <c r="E14" s="331">
        <v>58000</v>
      </c>
      <c r="F14" s="265">
        <f t="shared" si="1"/>
        <v>30991</v>
      </c>
      <c r="G14" s="265">
        <f t="shared" si="0"/>
        <v>27009</v>
      </c>
      <c r="H14" s="324"/>
      <c r="I14" s="324"/>
      <c r="J14" s="324"/>
      <c r="K14" s="324"/>
      <c r="L14" s="324"/>
      <c r="M14" s="324"/>
      <c r="N14" s="324"/>
      <c r="O14" s="324">
        <v>30991</v>
      </c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</row>
    <row r="15" spans="1:34" ht="15.75" thickBot="1" x14ac:dyDescent="0.3">
      <c r="A15" s="246" t="s">
        <v>519</v>
      </c>
      <c r="B15" s="121" t="s">
        <v>520</v>
      </c>
      <c r="C15" s="98" t="s">
        <v>1084</v>
      </c>
      <c r="D15" s="121" t="s">
        <v>1090</v>
      </c>
      <c r="E15" s="331">
        <v>58000</v>
      </c>
      <c r="F15" s="265">
        <f t="shared" si="1"/>
        <v>30992</v>
      </c>
      <c r="G15" s="265">
        <f t="shared" si="0"/>
        <v>27008</v>
      </c>
      <c r="H15" s="324"/>
      <c r="I15" s="324"/>
      <c r="J15" s="324"/>
      <c r="K15" s="324"/>
      <c r="L15" s="324"/>
      <c r="M15" s="324"/>
      <c r="N15" s="324"/>
      <c r="O15" s="324">
        <v>30992</v>
      </c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</row>
    <row r="16" spans="1:34" ht="15.75" thickBot="1" x14ac:dyDescent="0.3">
      <c r="A16" s="246" t="s">
        <v>538</v>
      </c>
      <c r="B16" s="121" t="s">
        <v>964</v>
      </c>
      <c r="C16" s="98" t="s">
        <v>1085</v>
      </c>
      <c r="D16" s="337" t="s">
        <v>1091</v>
      </c>
      <c r="E16" s="265">
        <v>60000</v>
      </c>
      <c r="F16" s="265">
        <f t="shared" si="1"/>
        <v>0</v>
      </c>
      <c r="G16" s="265">
        <f>E16-F16</f>
        <v>60000</v>
      </c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</row>
    <row r="17" spans="1:34" ht="15.75" thickBot="1" x14ac:dyDescent="0.3">
      <c r="A17" s="246" t="s">
        <v>963</v>
      </c>
      <c r="B17" s="121" t="s">
        <v>965</v>
      </c>
      <c r="C17" s="98" t="s">
        <v>1086</v>
      </c>
      <c r="D17" s="337" t="s">
        <v>1092</v>
      </c>
      <c r="E17" s="265">
        <v>105625</v>
      </c>
      <c r="F17" s="265">
        <f t="shared" si="1"/>
        <v>0</v>
      </c>
      <c r="G17" s="265">
        <f t="shared" si="0"/>
        <v>105625</v>
      </c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</row>
    <row r="18" spans="1:34" ht="15.75" thickBot="1" x14ac:dyDescent="0.3">
      <c r="A18" s="246" t="s">
        <v>71</v>
      </c>
      <c r="B18" s="121" t="s">
        <v>418</v>
      </c>
      <c r="C18" s="98" t="s">
        <v>87</v>
      </c>
      <c r="D18" s="337"/>
      <c r="E18" s="265">
        <v>100000</v>
      </c>
      <c r="F18" s="265">
        <f t="shared" si="1"/>
        <v>59600</v>
      </c>
      <c r="G18" s="265">
        <f t="shared" si="0"/>
        <v>40400</v>
      </c>
      <c r="H18" s="324"/>
      <c r="I18" s="324"/>
      <c r="J18" s="324"/>
      <c r="K18" s="324"/>
      <c r="L18" s="324"/>
      <c r="M18" s="324"/>
      <c r="N18" s="324">
        <v>54650</v>
      </c>
      <c r="O18" s="324">
        <v>4950</v>
      </c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</row>
    <row r="19" spans="1:34" ht="15.75" thickBot="1" x14ac:dyDescent="0.3">
      <c r="A19" s="246" t="s">
        <v>98</v>
      </c>
      <c r="B19" s="121" t="s">
        <v>73</v>
      </c>
      <c r="C19" s="98" t="s">
        <v>524</v>
      </c>
      <c r="D19" s="337" t="s">
        <v>1093</v>
      </c>
      <c r="E19" s="265">
        <v>45900</v>
      </c>
      <c r="F19" s="265">
        <f t="shared" si="1"/>
        <v>0</v>
      </c>
      <c r="G19" s="265">
        <f t="shared" si="0"/>
        <v>45900</v>
      </c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</row>
    <row r="20" spans="1:34" ht="15.75" thickBot="1" x14ac:dyDescent="0.3">
      <c r="A20" s="246" t="s">
        <v>98</v>
      </c>
      <c r="B20" s="121" t="s">
        <v>73</v>
      </c>
      <c r="C20" s="98" t="s">
        <v>855</v>
      </c>
      <c r="D20" s="337" t="s">
        <v>1094</v>
      </c>
      <c r="E20" s="265">
        <v>50550</v>
      </c>
      <c r="F20" s="265">
        <f t="shared" si="1"/>
        <v>0</v>
      </c>
      <c r="G20" s="265">
        <f t="shared" si="0"/>
        <v>50550</v>
      </c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</row>
    <row r="21" spans="1:34" ht="15.75" thickBot="1" x14ac:dyDescent="0.3">
      <c r="A21" s="246" t="s">
        <v>98</v>
      </c>
      <c r="B21" s="121" t="s">
        <v>73</v>
      </c>
      <c r="C21" s="98" t="s">
        <v>1087</v>
      </c>
      <c r="D21" s="337" t="s">
        <v>1095</v>
      </c>
      <c r="E21" s="265">
        <v>43435</v>
      </c>
      <c r="F21" s="265">
        <f t="shared" si="1"/>
        <v>0</v>
      </c>
      <c r="G21" s="265">
        <f t="shared" si="0"/>
        <v>43435</v>
      </c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</row>
    <row r="22" spans="1:34" ht="15.75" thickBot="1" x14ac:dyDescent="0.3">
      <c r="A22" s="246" t="s">
        <v>62</v>
      </c>
      <c r="B22" s="121" t="s">
        <v>539</v>
      </c>
      <c r="C22" s="98" t="s">
        <v>857</v>
      </c>
      <c r="D22" s="337" t="s">
        <v>536</v>
      </c>
      <c r="E22" s="265">
        <v>60000</v>
      </c>
      <c r="F22" s="265">
        <f t="shared" si="1"/>
        <v>13128</v>
      </c>
      <c r="G22" s="265">
        <f t="shared" si="0"/>
        <v>46872</v>
      </c>
      <c r="H22" s="324"/>
      <c r="I22" s="324"/>
      <c r="J22" s="324"/>
      <c r="K22" s="324"/>
      <c r="L22" s="324">
        <v>915</v>
      </c>
      <c r="M22" s="324">
        <v>2454</v>
      </c>
      <c r="N22" s="324">
        <f>913+2494</f>
        <v>3407</v>
      </c>
      <c r="O22" s="324">
        <v>6352</v>
      </c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</row>
    <row r="23" spans="1:34" ht="15.75" thickBot="1" x14ac:dyDescent="0.3">
      <c r="A23" s="246" t="s">
        <v>62</v>
      </c>
      <c r="B23" s="121" t="s">
        <v>539</v>
      </c>
      <c r="C23" s="98" t="s">
        <v>858</v>
      </c>
      <c r="D23" s="337" t="s">
        <v>887</v>
      </c>
      <c r="E23" s="265">
        <v>60000</v>
      </c>
      <c r="F23" s="265">
        <f t="shared" si="1"/>
        <v>5854</v>
      </c>
      <c r="G23" s="265">
        <f t="shared" si="0"/>
        <v>54146</v>
      </c>
      <c r="H23" s="324"/>
      <c r="I23" s="324"/>
      <c r="J23" s="324"/>
      <c r="K23" s="324">
        <v>3517</v>
      </c>
      <c r="L23" s="324">
        <v>308</v>
      </c>
      <c r="M23" s="324">
        <v>1661</v>
      </c>
      <c r="N23" s="324">
        <v>230</v>
      </c>
      <c r="O23" s="324">
        <v>138</v>
      </c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</row>
    <row r="24" spans="1:34" ht="15.75" thickBot="1" x14ac:dyDescent="0.3">
      <c r="A24" s="340"/>
      <c r="B24" s="121"/>
      <c r="C24" s="98"/>
      <c r="D24" s="337"/>
      <c r="E24" s="265"/>
      <c r="F24" s="265"/>
      <c r="G24" s="265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</row>
    <row r="25" spans="1:34" s="99" customFormat="1" ht="15.75" thickBot="1" x14ac:dyDescent="0.3">
      <c r="A25" s="76" t="s">
        <v>290</v>
      </c>
      <c r="B25" s="121"/>
      <c r="C25" s="580"/>
      <c r="D25" s="580"/>
      <c r="E25" s="268">
        <f>SUM(E12:E23)</f>
        <v>880399</v>
      </c>
      <c r="F25" s="268">
        <f t="shared" ref="F25:G25" si="2">SUM(F12:F23)</f>
        <v>210658</v>
      </c>
      <c r="G25" s="268">
        <f t="shared" si="2"/>
        <v>669741</v>
      </c>
      <c r="H25" s="268">
        <f t="shared" ref="H25:AH25" si="3">SUM(H12:H23)</f>
        <v>0</v>
      </c>
      <c r="I25" s="268">
        <f t="shared" si="3"/>
        <v>0</v>
      </c>
      <c r="J25" s="268">
        <f t="shared" si="3"/>
        <v>0</v>
      </c>
      <c r="K25" s="268">
        <f t="shared" si="3"/>
        <v>3517</v>
      </c>
      <c r="L25" s="268">
        <f t="shared" si="3"/>
        <v>31133</v>
      </c>
      <c r="M25" s="268">
        <f t="shared" si="3"/>
        <v>44298</v>
      </c>
      <c r="N25" s="268">
        <f t="shared" si="3"/>
        <v>58287</v>
      </c>
      <c r="O25" s="268">
        <f t="shared" si="3"/>
        <v>73423</v>
      </c>
      <c r="P25" s="268">
        <f t="shared" si="3"/>
        <v>0</v>
      </c>
      <c r="Q25" s="268">
        <f t="shared" si="3"/>
        <v>0</v>
      </c>
      <c r="R25" s="268">
        <f t="shared" si="3"/>
        <v>0</v>
      </c>
      <c r="S25" s="268">
        <f t="shared" si="3"/>
        <v>0</v>
      </c>
      <c r="T25" s="268">
        <f t="shared" si="3"/>
        <v>0</v>
      </c>
      <c r="U25" s="268">
        <f t="shared" si="3"/>
        <v>0</v>
      </c>
      <c r="V25" s="268">
        <f t="shared" si="3"/>
        <v>0</v>
      </c>
      <c r="W25" s="268">
        <f t="shared" si="3"/>
        <v>0</v>
      </c>
      <c r="X25" s="268">
        <f t="shared" si="3"/>
        <v>0</v>
      </c>
      <c r="Y25" s="268">
        <f t="shared" si="3"/>
        <v>0</v>
      </c>
      <c r="Z25" s="268">
        <f t="shared" si="3"/>
        <v>0</v>
      </c>
      <c r="AA25" s="268">
        <f t="shared" si="3"/>
        <v>0</v>
      </c>
      <c r="AB25" s="268">
        <f t="shared" si="3"/>
        <v>0</v>
      </c>
      <c r="AC25" s="268">
        <f t="shared" si="3"/>
        <v>0</v>
      </c>
      <c r="AD25" s="268">
        <f t="shared" si="3"/>
        <v>0</v>
      </c>
      <c r="AE25" s="268">
        <f t="shared" si="3"/>
        <v>0</v>
      </c>
      <c r="AF25" s="268">
        <f t="shared" si="3"/>
        <v>0</v>
      </c>
      <c r="AG25" s="268">
        <f t="shared" si="3"/>
        <v>0</v>
      </c>
      <c r="AH25" s="268">
        <f t="shared" si="3"/>
        <v>0</v>
      </c>
    </row>
    <row r="26" spans="1:34" x14ac:dyDescent="0.25">
      <c r="A26" s="31"/>
      <c r="B26" s="20"/>
      <c r="C26" s="20"/>
      <c r="D26" s="20"/>
      <c r="E26" s="20"/>
      <c r="F26" s="306"/>
      <c r="G26" s="247"/>
      <c r="H26" s="247"/>
      <c r="I26" s="247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</row>
    <row r="27" spans="1:34" x14ac:dyDescent="0.25">
      <c r="A27" s="31"/>
      <c r="B27" s="20"/>
      <c r="C27" s="20"/>
      <c r="D27" s="20"/>
      <c r="E27" s="20"/>
      <c r="F27" s="306"/>
      <c r="G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</row>
    <row r="28" spans="1:34" x14ac:dyDescent="0.25">
      <c r="A28" s="31"/>
      <c r="B28" s="20"/>
      <c r="C28" s="20"/>
      <c r="D28" s="20"/>
      <c r="E28" s="20"/>
      <c r="F28" s="306"/>
      <c r="G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</row>
    <row r="29" spans="1:34" x14ac:dyDescent="0.25">
      <c r="F29" s="306"/>
      <c r="G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</row>
    <row r="30" spans="1:34" x14ac:dyDescent="0.25">
      <c r="F30" s="306"/>
      <c r="G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</row>
    <row r="31" spans="1:34" x14ac:dyDescent="0.25">
      <c r="F31" s="306"/>
      <c r="G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</row>
    <row r="32" spans="1:34" x14ac:dyDescent="0.25">
      <c r="F32" s="306"/>
      <c r="G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</row>
    <row r="33" spans="6:34" x14ac:dyDescent="0.25">
      <c r="F33" s="306"/>
      <c r="G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</row>
    <row r="34" spans="6:34" x14ac:dyDescent="0.25">
      <c r="F34" s="306"/>
      <c r="G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</row>
    <row r="35" spans="6:34" x14ac:dyDescent="0.25">
      <c r="F35" s="306"/>
      <c r="G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</row>
    <row r="36" spans="6:34" x14ac:dyDescent="0.25">
      <c r="F36" s="306"/>
      <c r="G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</row>
    <row r="37" spans="6:34" x14ac:dyDescent="0.25">
      <c r="F37" s="306"/>
      <c r="G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</row>
    <row r="38" spans="6:34" x14ac:dyDescent="0.25">
      <c r="F38" s="306"/>
      <c r="G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</row>
    <row r="39" spans="6:34" x14ac:dyDescent="0.25">
      <c r="F39" s="306"/>
      <c r="G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</row>
    <row r="40" spans="6:34" x14ac:dyDescent="0.25">
      <c r="F40" s="306"/>
      <c r="G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/>
      <c r="AH40" s="306"/>
    </row>
    <row r="41" spans="6:34" x14ac:dyDescent="0.25">
      <c r="F41" s="306"/>
      <c r="G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</row>
    <row r="42" spans="6:34" x14ac:dyDescent="0.25">
      <c r="F42" s="306"/>
      <c r="G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</row>
    <row r="43" spans="6:34" x14ac:dyDescent="0.25">
      <c r="F43" s="306"/>
      <c r="G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</row>
    <row r="44" spans="6:34" x14ac:dyDescent="0.25">
      <c r="F44" s="306"/>
      <c r="G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</row>
    <row r="45" spans="6:34" x14ac:dyDescent="0.25">
      <c r="F45" s="306"/>
      <c r="G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</row>
    <row r="46" spans="6:34" x14ac:dyDescent="0.25">
      <c r="F46" s="306"/>
      <c r="G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</row>
    <row r="47" spans="6:34" x14ac:dyDescent="0.25">
      <c r="F47" s="306"/>
      <c r="G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</row>
    <row r="48" spans="6:34" x14ac:dyDescent="0.25"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</row>
    <row r="49" spans="10:34" x14ac:dyDescent="0.25"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06"/>
    </row>
    <row r="50" spans="10:34" x14ac:dyDescent="0.25"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</row>
    <row r="51" spans="10:34" x14ac:dyDescent="0.25"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</row>
    <row r="52" spans="10:34" x14ac:dyDescent="0.25"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</row>
    <row r="53" spans="10:34" x14ac:dyDescent="0.25"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</row>
    <row r="54" spans="10:34" x14ac:dyDescent="0.25"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</row>
    <row r="55" spans="10:34" x14ac:dyDescent="0.25"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</row>
    <row r="56" spans="10:34" x14ac:dyDescent="0.25"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</row>
    <row r="57" spans="10:34" x14ac:dyDescent="0.25"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</row>
    <row r="58" spans="10:34" x14ac:dyDescent="0.25"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</row>
    <row r="59" spans="10:34" x14ac:dyDescent="0.25"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</row>
    <row r="60" spans="10:34" x14ac:dyDescent="0.25"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  <c r="AG60" s="306"/>
      <c r="AH60" s="306"/>
    </row>
    <row r="61" spans="10:34" x14ac:dyDescent="0.25"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</row>
    <row r="62" spans="10:34" x14ac:dyDescent="0.25"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</row>
    <row r="63" spans="10:34" x14ac:dyDescent="0.25"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</row>
    <row r="64" spans="10:34" x14ac:dyDescent="0.25"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</row>
    <row r="65" spans="10:34" x14ac:dyDescent="0.25"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rgb="FFCCFFCC"/>
  </sheetPr>
  <dimension ref="A1:AC74"/>
  <sheetViews>
    <sheetView topLeftCell="A4" workbookViewId="0">
      <pane xSplit="5" topLeftCell="F1" activePane="topRight" state="frozen"/>
      <selection activeCell="D43" sqref="D43"/>
      <selection pane="topRight" activeCell="J32" sqref="J32"/>
    </sheetView>
  </sheetViews>
  <sheetFormatPr defaultColWidth="9.140625" defaultRowHeight="15" x14ac:dyDescent="0.25"/>
  <cols>
    <col min="1" max="1" width="9.140625" style="305"/>
    <col min="2" max="2" width="32.140625" style="305" customWidth="1"/>
    <col min="3" max="5" width="14.7109375" style="305" customWidth="1"/>
    <col min="6" max="29" width="12.7109375" style="305" customWidth="1"/>
    <col min="30" max="16384" width="9.140625" style="305"/>
  </cols>
  <sheetData>
    <row r="1" spans="1:29" ht="21" x14ac:dyDescent="0.35">
      <c r="A1" s="307" t="s">
        <v>0</v>
      </c>
      <c r="B1" s="313"/>
      <c r="C1" s="308" t="s">
        <v>769</v>
      </c>
      <c r="D1" s="308"/>
      <c r="E1" s="308"/>
      <c r="F1" s="307"/>
      <c r="G1" s="309"/>
      <c r="H1" s="308" t="str">
        <f>C1</f>
        <v>Multi-Tiered System of Supports (MTSS)</v>
      </c>
      <c r="I1" s="313"/>
      <c r="J1" s="313"/>
      <c r="K1" s="313"/>
      <c r="L1" s="313"/>
      <c r="M1" s="313"/>
      <c r="N1" s="313"/>
      <c r="O1" s="308" t="str">
        <f>C1</f>
        <v>Multi-Tiered System of Supports (MTSS)</v>
      </c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21" x14ac:dyDescent="0.35">
      <c r="A2" s="310" t="s">
        <v>1</v>
      </c>
      <c r="B2" s="313"/>
      <c r="C2" s="218" t="s">
        <v>770</v>
      </c>
      <c r="D2" s="308"/>
      <c r="E2" s="218"/>
      <c r="F2" s="310"/>
      <c r="G2" s="67"/>
      <c r="H2" s="317" t="str">
        <f>"FY"&amp;C4</f>
        <v>FY2017-18</v>
      </c>
      <c r="I2" s="313"/>
      <c r="J2" s="313"/>
      <c r="K2" s="313"/>
      <c r="L2" s="313"/>
      <c r="M2" s="313"/>
      <c r="N2" s="313"/>
      <c r="O2" s="317" t="str">
        <f>"FY"&amp;C4</f>
        <v>FY2017-18</v>
      </c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1:29" ht="21" x14ac:dyDescent="0.35">
      <c r="A3" s="310" t="s">
        <v>2</v>
      </c>
      <c r="B3" s="313"/>
      <c r="C3" s="311">
        <v>5323</v>
      </c>
      <c r="D3" s="308"/>
      <c r="E3" s="311"/>
      <c r="F3" s="310"/>
      <c r="G3" s="67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1:29" ht="21" x14ac:dyDescent="0.35">
      <c r="A4" s="310" t="s">
        <v>3</v>
      </c>
      <c r="B4" s="313"/>
      <c r="C4" s="311" t="s">
        <v>797</v>
      </c>
      <c r="D4" s="308"/>
      <c r="E4" s="311"/>
      <c r="F4" s="310"/>
      <c r="G4" s="67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1:29" ht="21" x14ac:dyDescent="0.35">
      <c r="A5" s="310" t="s">
        <v>55</v>
      </c>
      <c r="B5" s="313"/>
      <c r="C5" s="311"/>
      <c r="D5" s="308"/>
      <c r="E5" s="311"/>
      <c r="F5" s="67"/>
      <c r="G5" s="67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1:29" ht="21" x14ac:dyDescent="0.35">
      <c r="A6" s="310" t="s">
        <v>41</v>
      </c>
      <c r="B6" s="313"/>
      <c r="C6" s="310" t="s">
        <v>771</v>
      </c>
      <c r="D6" s="308"/>
      <c r="E6" s="310"/>
      <c r="F6" s="67"/>
      <c r="G6" s="67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</row>
    <row r="7" spans="1:29" ht="21" x14ac:dyDescent="0.35">
      <c r="A7" s="310" t="s">
        <v>43</v>
      </c>
      <c r="B7" s="313"/>
      <c r="C7" s="310" t="s">
        <v>223</v>
      </c>
      <c r="D7" s="308"/>
      <c r="E7" s="310"/>
      <c r="F7" s="67"/>
      <c r="G7" s="67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</row>
    <row r="8" spans="1:29" s="26" customFormat="1" ht="21" x14ac:dyDescent="0.35">
      <c r="A8" s="307" t="s">
        <v>812</v>
      </c>
      <c r="B8" s="309"/>
      <c r="C8" s="309"/>
      <c r="D8" s="308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</row>
    <row r="9" spans="1:29" s="26" customFormat="1" ht="21" x14ac:dyDescent="0.35">
      <c r="A9" s="307"/>
      <c r="B9" s="309"/>
      <c r="C9" s="309"/>
      <c r="D9" s="308"/>
      <c r="E9" s="308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</row>
    <row r="10" spans="1:29" ht="15.75" thickBot="1" x14ac:dyDescent="0.3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</row>
    <row r="11" spans="1:29" ht="30.75" thickBot="1" x14ac:dyDescent="0.3">
      <c r="A11" s="112" t="s">
        <v>983</v>
      </c>
      <c r="B11" s="112" t="s">
        <v>187</v>
      </c>
      <c r="C11" s="112" t="s">
        <v>20</v>
      </c>
      <c r="D11" s="112" t="s">
        <v>21</v>
      </c>
      <c r="E11" s="322" t="s">
        <v>22</v>
      </c>
      <c r="F11" s="110" t="s">
        <v>397</v>
      </c>
      <c r="G11" s="112" t="s">
        <v>398</v>
      </c>
      <c r="H11" s="110" t="s">
        <v>399</v>
      </c>
      <c r="I11" s="112" t="s">
        <v>400</v>
      </c>
      <c r="J11" s="110" t="s">
        <v>401</v>
      </c>
      <c r="K11" s="112" t="s">
        <v>402</v>
      </c>
      <c r="L11" s="110" t="s">
        <v>403</v>
      </c>
      <c r="M11" s="112" t="s">
        <v>404</v>
      </c>
      <c r="N11" s="110" t="s">
        <v>405</v>
      </c>
      <c r="O11" s="112" t="s">
        <v>406</v>
      </c>
      <c r="P11" s="110" t="s">
        <v>407</v>
      </c>
      <c r="Q11" s="112" t="s">
        <v>408</v>
      </c>
      <c r="R11" s="112" t="s">
        <v>799</v>
      </c>
      <c r="S11" s="112" t="s">
        <v>800</v>
      </c>
      <c r="T11" s="112" t="s">
        <v>810</v>
      </c>
      <c r="U11" s="112" t="s">
        <v>801</v>
      </c>
      <c r="V11" s="112" t="s">
        <v>802</v>
      </c>
      <c r="W11" s="112" t="s">
        <v>803</v>
      </c>
      <c r="X11" s="112" t="s">
        <v>804</v>
      </c>
      <c r="Y11" s="112" t="s">
        <v>805</v>
      </c>
      <c r="Z11" s="112" t="s">
        <v>806</v>
      </c>
      <c r="AA11" s="112" t="s">
        <v>807</v>
      </c>
      <c r="AB11" s="112" t="s">
        <v>808</v>
      </c>
      <c r="AC11" s="112" t="s">
        <v>809</v>
      </c>
    </row>
    <row r="12" spans="1:29" ht="15.75" thickBot="1" x14ac:dyDescent="0.3">
      <c r="A12" s="430" t="s">
        <v>6</v>
      </c>
      <c r="B12" s="431" t="s">
        <v>780</v>
      </c>
      <c r="C12" s="470">
        <v>11021</v>
      </c>
      <c r="D12" s="489">
        <f>SUM(F12:AW12)</f>
        <v>0</v>
      </c>
      <c r="E12" s="489">
        <f t="shared" ref="E12:E32" si="0">C12-D12</f>
        <v>11021</v>
      </c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405"/>
      <c r="U12" s="405"/>
      <c r="V12" s="405"/>
      <c r="W12" s="405"/>
      <c r="X12" s="405"/>
      <c r="Y12" s="405"/>
      <c r="Z12" s="405"/>
      <c r="AA12" s="405"/>
      <c r="AB12" s="405"/>
      <c r="AC12" s="405"/>
    </row>
    <row r="13" spans="1:29" ht="15.75" thickBot="1" x14ac:dyDescent="0.3">
      <c r="A13" s="430" t="s">
        <v>49</v>
      </c>
      <c r="B13" s="431" t="s">
        <v>781</v>
      </c>
      <c r="C13" s="470">
        <v>10947</v>
      </c>
      <c r="D13" s="489">
        <f>SUM(F13:AW13)</f>
        <v>0</v>
      </c>
      <c r="E13" s="489">
        <f t="shared" si="0"/>
        <v>10947</v>
      </c>
      <c r="F13" s="405"/>
      <c r="G13" s="405"/>
      <c r="H13" s="405"/>
      <c r="I13" s="405"/>
      <c r="J13" s="405"/>
      <c r="K13" s="405"/>
      <c r="L13" s="405"/>
      <c r="M13" s="405"/>
      <c r="N13" s="405"/>
      <c r="O13" s="405"/>
      <c r="P13" s="405"/>
      <c r="Q13" s="405"/>
      <c r="R13" s="405"/>
      <c r="S13" s="405"/>
      <c r="T13" s="405"/>
      <c r="U13" s="405"/>
      <c r="V13" s="405"/>
      <c r="W13" s="405"/>
      <c r="X13" s="405"/>
      <c r="Y13" s="405"/>
      <c r="Z13" s="405"/>
      <c r="AA13" s="405"/>
      <c r="AB13" s="405"/>
      <c r="AC13" s="405"/>
    </row>
    <row r="14" spans="1:29" ht="15.75" thickBot="1" x14ac:dyDescent="0.3">
      <c r="A14" s="430" t="s">
        <v>7</v>
      </c>
      <c r="B14" s="431" t="s">
        <v>529</v>
      </c>
      <c r="C14" s="470">
        <v>15395</v>
      </c>
      <c r="D14" s="489">
        <f t="shared" ref="D14:D32" si="1">SUM(F14:AW14)</f>
        <v>6615</v>
      </c>
      <c r="E14" s="489">
        <f t="shared" si="0"/>
        <v>8780</v>
      </c>
      <c r="F14" s="405"/>
      <c r="G14" s="405"/>
      <c r="H14" s="405"/>
      <c r="I14" s="405">
        <v>2694</v>
      </c>
      <c r="J14" s="405">
        <v>3921</v>
      </c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</row>
    <row r="15" spans="1:29" ht="15.75" thickBot="1" x14ac:dyDescent="0.3">
      <c r="A15" s="430" t="s">
        <v>127</v>
      </c>
      <c r="B15" s="431" t="s">
        <v>782</v>
      </c>
      <c r="C15" s="470">
        <v>10748</v>
      </c>
      <c r="D15" s="489">
        <f t="shared" si="1"/>
        <v>0</v>
      </c>
      <c r="E15" s="489">
        <f t="shared" si="0"/>
        <v>10748</v>
      </c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</row>
    <row r="16" spans="1:29" ht="15.75" thickBot="1" x14ac:dyDescent="0.3">
      <c r="A16" s="430" t="s">
        <v>519</v>
      </c>
      <c r="B16" s="431" t="s">
        <v>783</v>
      </c>
      <c r="C16" s="470">
        <v>21971</v>
      </c>
      <c r="D16" s="489">
        <f t="shared" si="1"/>
        <v>0</v>
      </c>
      <c r="E16" s="489">
        <f t="shared" si="0"/>
        <v>21971</v>
      </c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</row>
    <row r="17" spans="1:29" ht="15.75" thickBot="1" x14ac:dyDescent="0.3">
      <c r="A17" s="430" t="s">
        <v>532</v>
      </c>
      <c r="B17" s="431" t="s">
        <v>784</v>
      </c>
      <c r="C17" s="470">
        <v>10779</v>
      </c>
      <c r="D17" s="489">
        <f t="shared" si="1"/>
        <v>0</v>
      </c>
      <c r="E17" s="489">
        <f t="shared" si="0"/>
        <v>10779</v>
      </c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</row>
    <row r="18" spans="1:29" ht="15.75" thickBot="1" x14ac:dyDescent="0.3">
      <c r="A18" s="430" t="s">
        <v>468</v>
      </c>
      <c r="B18" s="431" t="s">
        <v>47</v>
      </c>
      <c r="C18" s="470">
        <v>12836</v>
      </c>
      <c r="D18" s="489">
        <f t="shared" si="1"/>
        <v>0</v>
      </c>
      <c r="E18" s="489">
        <f t="shared" si="0"/>
        <v>12836</v>
      </c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</row>
    <row r="19" spans="1:29" ht="15.75" thickBot="1" x14ac:dyDescent="0.3">
      <c r="A19" s="430" t="s">
        <v>772</v>
      </c>
      <c r="B19" s="431" t="s">
        <v>785</v>
      </c>
      <c r="C19" s="470">
        <v>11323</v>
      </c>
      <c r="D19" s="489">
        <f t="shared" si="1"/>
        <v>0</v>
      </c>
      <c r="E19" s="489">
        <f t="shared" si="0"/>
        <v>11323</v>
      </c>
      <c r="F19" s="405"/>
      <c r="G19" s="405"/>
      <c r="H19" s="405"/>
      <c r="I19" s="405"/>
      <c r="J19" s="405"/>
      <c r="K19" s="405"/>
      <c r="L19" s="405"/>
      <c r="M19" s="405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</row>
    <row r="20" spans="1:29" ht="15.75" thickBot="1" x14ac:dyDescent="0.3">
      <c r="A20" s="430" t="s">
        <v>773</v>
      </c>
      <c r="B20" s="431" t="s">
        <v>786</v>
      </c>
      <c r="C20" s="470">
        <v>9750</v>
      </c>
      <c r="D20" s="489">
        <f t="shared" si="1"/>
        <v>0</v>
      </c>
      <c r="E20" s="489">
        <f t="shared" si="0"/>
        <v>9750</v>
      </c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</row>
    <row r="21" spans="1:29" ht="15.75" thickBot="1" x14ac:dyDescent="0.3">
      <c r="A21" s="430" t="s">
        <v>748</v>
      </c>
      <c r="B21" s="431" t="s">
        <v>787</v>
      </c>
      <c r="C21" s="470">
        <v>9473</v>
      </c>
      <c r="D21" s="489">
        <f t="shared" si="1"/>
        <v>0</v>
      </c>
      <c r="E21" s="489">
        <f t="shared" si="0"/>
        <v>9473</v>
      </c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</row>
    <row r="22" spans="1:29" ht="15.75" thickBot="1" x14ac:dyDescent="0.3">
      <c r="A22" s="430" t="s">
        <v>303</v>
      </c>
      <c r="B22" s="431" t="s">
        <v>788</v>
      </c>
      <c r="C22" s="470">
        <v>10969</v>
      </c>
      <c r="D22" s="489">
        <f t="shared" si="1"/>
        <v>6295</v>
      </c>
      <c r="E22" s="489">
        <f t="shared" si="0"/>
        <v>4674</v>
      </c>
      <c r="F22" s="405"/>
      <c r="G22" s="405"/>
      <c r="H22" s="405"/>
      <c r="I22" s="405">
        <v>5890</v>
      </c>
      <c r="J22" s="405">
        <v>405</v>
      </c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</row>
    <row r="23" spans="1:29" ht="15.75" thickBot="1" x14ac:dyDescent="0.3">
      <c r="A23" s="430" t="s">
        <v>136</v>
      </c>
      <c r="B23" s="431" t="s">
        <v>503</v>
      </c>
      <c r="C23" s="470">
        <v>9229</v>
      </c>
      <c r="D23" s="489">
        <f t="shared" si="1"/>
        <v>2616</v>
      </c>
      <c r="E23" s="489">
        <f t="shared" si="0"/>
        <v>6613</v>
      </c>
      <c r="F23" s="405"/>
      <c r="G23" s="405"/>
      <c r="H23" s="405">
        <v>1258</v>
      </c>
      <c r="I23" s="405">
        <v>944</v>
      </c>
      <c r="J23" s="405">
        <v>414</v>
      </c>
      <c r="K23" s="405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</row>
    <row r="24" spans="1:29" ht="15.75" thickBot="1" x14ac:dyDescent="0.3">
      <c r="A24" s="430" t="s">
        <v>504</v>
      </c>
      <c r="B24" s="431" t="s">
        <v>789</v>
      </c>
      <c r="C24" s="470">
        <v>14911</v>
      </c>
      <c r="D24" s="489">
        <f t="shared" si="1"/>
        <v>0</v>
      </c>
      <c r="E24" s="489">
        <f t="shared" si="0"/>
        <v>14911</v>
      </c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</row>
    <row r="25" spans="1:29" ht="15.75" thickBot="1" x14ac:dyDescent="0.3">
      <c r="A25" s="430" t="s">
        <v>664</v>
      </c>
      <c r="B25" s="431" t="s">
        <v>790</v>
      </c>
      <c r="C25" s="470">
        <v>11133</v>
      </c>
      <c r="D25" s="489">
        <f t="shared" si="1"/>
        <v>658</v>
      </c>
      <c r="E25" s="489">
        <f t="shared" si="0"/>
        <v>10475</v>
      </c>
      <c r="F25" s="405"/>
      <c r="G25" s="405">
        <v>658</v>
      </c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</row>
    <row r="26" spans="1:29" ht="15.75" thickBot="1" x14ac:dyDescent="0.3">
      <c r="A26" s="430" t="s">
        <v>774</v>
      </c>
      <c r="B26" s="431" t="s">
        <v>791</v>
      </c>
      <c r="C26" s="470">
        <v>9103</v>
      </c>
      <c r="D26" s="489">
        <f t="shared" si="1"/>
        <v>0</v>
      </c>
      <c r="E26" s="489">
        <f t="shared" si="0"/>
        <v>9103</v>
      </c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</row>
    <row r="27" spans="1:29" ht="15.75" thickBot="1" x14ac:dyDescent="0.3">
      <c r="A27" s="430" t="s">
        <v>775</v>
      </c>
      <c r="B27" s="431" t="s">
        <v>792</v>
      </c>
      <c r="C27" s="489">
        <v>8905</v>
      </c>
      <c r="D27" s="489">
        <f t="shared" si="1"/>
        <v>0</v>
      </c>
      <c r="E27" s="489">
        <f t="shared" si="0"/>
        <v>8905</v>
      </c>
      <c r="F27" s="405"/>
      <c r="G27" s="405"/>
      <c r="H27" s="405"/>
      <c r="I27" s="405"/>
      <c r="J27" s="405"/>
      <c r="K27" s="405"/>
      <c r="L27" s="405"/>
      <c r="M27" s="405"/>
      <c r="N27" s="405"/>
      <c r="O27" s="405"/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</row>
    <row r="28" spans="1:29" ht="15.75" thickBot="1" x14ac:dyDescent="0.3">
      <c r="A28" s="430" t="s">
        <v>777</v>
      </c>
      <c r="B28" s="431" t="s">
        <v>794</v>
      </c>
      <c r="C28" s="489">
        <v>8047</v>
      </c>
      <c r="D28" s="489">
        <f t="shared" si="1"/>
        <v>3260</v>
      </c>
      <c r="E28" s="489">
        <f t="shared" si="0"/>
        <v>4787</v>
      </c>
      <c r="F28" s="405"/>
      <c r="G28" s="405">
        <v>1885</v>
      </c>
      <c r="H28" s="405">
        <v>1375</v>
      </c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</row>
    <row r="29" spans="1:29" ht="15.75" thickBot="1" x14ac:dyDescent="0.3">
      <c r="A29" s="430" t="s">
        <v>778</v>
      </c>
      <c r="B29" s="431" t="s">
        <v>795</v>
      </c>
      <c r="C29" s="489">
        <v>9521</v>
      </c>
      <c r="D29" s="489">
        <f t="shared" si="1"/>
        <v>0</v>
      </c>
      <c r="E29" s="489">
        <f t="shared" si="0"/>
        <v>9521</v>
      </c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</row>
    <row r="30" spans="1:29" ht="15.75" thickBot="1" x14ac:dyDescent="0.3">
      <c r="A30" s="430" t="s">
        <v>779</v>
      </c>
      <c r="B30" s="431" t="s">
        <v>796</v>
      </c>
      <c r="C30" s="489">
        <v>9074</v>
      </c>
      <c r="D30" s="489">
        <f t="shared" si="1"/>
        <v>0</v>
      </c>
      <c r="E30" s="489">
        <f t="shared" si="0"/>
        <v>9074</v>
      </c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</row>
    <row r="31" spans="1:29" ht="15.75" thickBot="1" x14ac:dyDescent="0.3">
      <c r="A31" s="430" t="s">
        <v>306</v>
      </c>
      <c r="B31" s="431" t="s">
        <v>317</v>
      </c>
      <c r="C31" s="489">
        <v>9169</v>
      </c>
      <c r="D31" s="489">
        <f t="shared" si="1"/>
        <v>93</v>
      </c>
      <c r="E31" s="489">
        <f t="shared" si="0"/>
        <v>9076</v>
      </c>
      <c r="F31" s="405"/>
      <c r="G31" s="405"/>
      <c r="H31" s="405"/>
      <c r="I31" s="405"/>
      <c r="J31" s="405">
        <v>93</v>
      </c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</row>
    <row r="32" spans="1:29" ht="15.75" thickBot="1" x14ac:dyDescent="0.3">
      <c r="A32" s="430" t="s">
        <v>448</v>
      </c>
      <c r="B32" s="431" t="s">
        <v>639</v>
      </c>
      <c r="C32" s="489">
        <v>10696</v>
      </c>
      <c r="D32" s="489">
        <f t="shared" si="1"/>
        <v>825</v>
      </c>
      <c r="E32" s="489">
        <f t="shared" si="0"/>
        <v>9871</v>
      </c>
      <c r="F32" s="405"/>
      <c r="G32" s="405"/>
      <c r="H32" s="405">
        <v>745</v>
      </c>
      <c r="I32" s="405"/>
      <c r="J32" s="405">
        <v>80</v>
      </c>
      <c r="K32" s="405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</row>
    <row r="33" spans="1:29" ht="15.75" thickBot="1" x14ac:dyDescent="0.3">
      <c r="A33" s="476"/>
      <c r="B33" s="121"/>
      <c r="C33" s="489"/>
      <c r="D33" s="489"/>
      <c r="E33" s="489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</row>
    <row r="34" spans="1:29" s="99" customFormat="1" ht="15.75" thickBot="1" x14ac:dyDescent="0.3">
      <c r="A34" s="510" t="s">
        <v>290</v>
      </c>
      <c r="B34" s="121"/>
      <c r="C34" s="487">
        <f t="shared" ref="C34:AC34" si="2">SUM(C12:C32)</f>
        <v>235000</v>
      </c>
      <c r="D34" s="487">
        <f t="shared" si="2"/>
        <v>20362</v>
      </c>
      <c r="E34" s="487">
        <f t="shared" si="2"/>
        <v>214638</v>
      </c>
      <c r="F34" s="487">
        <f t="shared" si="2"/>
        <v>0</v>
      </c>
      <c r="G34" s="487">
        <f t="shared" si="2"/>
        <v>2543</v>
      </c>
      <c r="H34" s="487">
        <f t="shared" si="2"/>
        <v>3378</v>
      </c>
      <c r="I34" s="487">
        <f t="shared" si="2"/>
        <v>9528</v>
      </c>
      <c r="J34" s="487">
        <f t="shared" si="2"/>
        <v>4913</v>
      </c>
      <c r="K34" s="487">
        <f t="shared" si="2"/>
        <v>0</v>
      </c>
      <c r="L34" s="487">
        <f t="shared" si="2"/>
        <v>0</v>
      </c>
      <c r="M34" s="487">
        <f t="shared" si="2"/>
        <v>0</v>
      </c>
      <c r="N34" s="487">
        <f t="shared" si="2"/>
        <v>0</v>
      </c>
      <c r="O34" s="487">
        <f t="shared" si="2"/>
        <v>0</v>
      </c>
      <c r="P34" s="487">
        <f t="shared" si="2"/>
        <v>0</v>
      </c>
      <c r="Q34" s="487">
        <f t="shared" si="2"/>
        <v>0</v>
      </c>
      <c r="R34" s="487">
        <f t="shared" si="2"/>
        <v>0</v>
      </c>
      <c r="S34" s="487">
        <f t="shared" si="2"/>
        <v>0</v>
      </c>
      <c r="T34" s="487">
        <f t="shared" si="2"/>
        <v>0</v>
      </c>
      <c r="U34" s="487">
        <f t="shared" si="2"/>
        <v>0</v>
      </c>
      <c r="V34" s="487">
        <f t="shared" si="2"/>
        <v>0</v>
      </c>
      <c r="W34" s="487">
        <f t="shared" si="2"/>
        <v>0</v>
      </c>
      <c r="X34" s="487">
        <f t="shared" si="2"/>
        <v>0</v>
      </c>
      <c r="Y34" s="487">
        <f t="shared" si="2"/>
        <v>0</v>
      </c>
      <c r="Z34" s="487">
        <f t="shared" si="2"/>
        <v>0</v>
      </c>
      <c r="AA34" s="487">
        <f t="shared" si="2"/>
        <v>0</v>
      </c>
      <c r="AB34" s="487">
        <f t="shared" si="2"/>
        <v>0</v>
      </c>
      <c r="AC34" s="487">
        <f t="shared" si="2"/>
        <v>0</v>
      </c>
    </row>
    <row r="35" spans="1:29" x14ac:dyDescent="0.25">
      <c r="A35" s="31"/>
      <c r="B35" s="20"/>
      <c r="C35" s="20"/>
      <c r="D35" s="306"/>
      <c r="E35" s="247"/>
      <c r="F35" s="247"/>
      <c r="G35" s="247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</row>
    <row r="36" spans="1:29" x14ac:dyDescent="0.25">
      <c r="A36" s="31"/>
      <c r="B36" s="20"/>
      <c r="C36" s="20"/>
      <c r="D36" s="306"/>
      <c r="E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</row>
    <row r="37" spans="1:29" x14ac:dyDescent="0.25">
      <c r="A37" s="31"/>
      <c r="B37" s="20"/>
      <c r="C37" s="20"/>
      <c r="D37" s="306"/>
      <c r="E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</row>
    <row r="38" spans="1:29" x14ac:dyDescent="0.25">
      <c r="D38" s="306"/>
      <c r="E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</row>
    <row r="39" spans="1:29" x14ac:dyDescent="0.25">
      <c r="D39" s="306"/>
      <c r="E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</row>
    <row r="40" spans="1:29" x14ac:dyDescent="0.25">
      <c r="D40" s="306"/>
      <c r="E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</row>
    <row r="41" spans="1:29" x14ac:dyDescent="0.25">
      <c r="D41" s="306"/>
      <c r="E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</row>
    <row r="42" spans="1:29" x14ac:dyDescent="0.25">
      <c r="D42" s="306"/>
      <c r="E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</row>
    <row r="43" spans="1:29" x14ac:dyDescent="0.25">
      <c r="D43" s="306"/>
      <c r="E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</row>
    <row r="44" spans="1:29" x14ac:dyDescent="0.25">
      <c r="D44" s="306"/>
      <c r="E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</row>
    <row r="45" spans="1:29" x14ac:dyDescent="0.25">
      <c r="D45" s="306"/>
      <c r="E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</row>
    <row r="46" spans="1:29" x14ac:dyDescent="0.25">
      <c r="D46" s="306"/>
      <c r="E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</row>
    <row r="47" spans="1:29" x14ac:dyDescent="0.25">
      <c r="D47" s="306"/>
      <c r="E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</row>
    <row r="48" spans="1:29" x14ac:dyDescent="0.25">
      <c r="D48" s="306"/>
      <c r="E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</row>
    <row r="49" spans="4:29" x14ac:dyDescent="0.25">
      <c r="D49" s="306"/>
      <c r="E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</row>
    <row r="50" spans="4:29" x14ac:dyDescent="0.25">
      <c r="D50" s="306"/>
      <c r="E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</row>
    <row r="51" spans="4:29" x14ac:dyDescent="0.25">
      <c r="D51" s="306"/>
      <c r="E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</row>
    <row r="52" spans="4:29" x14ac:dyDescent="0.25">
      <c r="D52" s="306"/>
      <c r="E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</row>
    <row r="53" spans="4:29" x14ac:dyDescent="0.25">
      <c r="D53" s="306"/>
      <c r="E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</row>
    <row r="54" spans="4:29" x14ac:dyDescent="0.25">
      <c r="D54" s="306"/>
      <c r="E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</row>
    <row r="55" spans="4:29" x14ac:dyDescent="0.25">
      <c r="D55" s="306"/>
      <c r="E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</row>
    <row r="56" spans="4:29" x14ac:dyDescent="0.25">
      <c r="D56" s="306"/>
      <c r="E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</row>
    <row r="57" spans="4:29" x14ac:dyDescent="0.25"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</row>
    <row r="58" spans="4:29" x14ac:dyDescent="0.25"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</row>
    <row r="59" spans="4:29" x14ac:dyDescent="0.25"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</row>
    <row r="60" spans="4:29" x14ac:dyDescent="0.25"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</row>
    <row r="61" spans="4:29" x14ac:dyDescent="0.25"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</row>
    <row r="62" spans="4:29" x14ac:dyDescent="0.25"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</row>
    <row r="63" spans="4:29" x14ac:dyDescent="0.25"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</row>
    <row r="64" spans="4:29" x14ac:dyDescent="0.25"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</row>
    <row r="65" spans="8:29" x14ac:dyDescent="0.25"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</row>
    <row r="66" spans="8:29" x14ac:dyDescent="0.25"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</row>
    <row r="67" spans="8:29" x14ac:dyDescent="0.25"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</row>
    <row r="68" spans="8:29" x14ac:dyDescent="0.25"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</row>
    <row r="69" spans="8:29" x14ac:dyDescent="0.25"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</row>
    <row r="70" spans="8:29" x14ac:dyDescent="0.25"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</row>
    <row r="71" spans="8:29" x14ac:dyDescent="0.25"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</row>
    <row r="72" spans="8:29" x14ac:dyDescent="0.25"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</row>
    <row r="73" spans="8:29" x14ac:dyDescent="0.25"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</row>
    <row r="74" spans="8:29" x14ac:dyDescent="0.25"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rgb="FFCCFFCC"/>
  </sheetPr>
  <dimension ref="A1:Z17"/>
  <sheetViews>
    <sheetView workbookViewId="0">
      <pane xSplit="5" ySplit="10" topLeftCell="F11" activePane="bottomRight" state="frozen"/>
      <selection activeCell="D43" sqref="D43"/>
      <selection pane="topRight" activeCell="D43" sqref="D43"/>
      <selection pane="bottomLeft" activeCell="D43" sqref="D43"/>
      <selection pane="bottomRight" activeCell="C4" sqref="C4"/>
    </sheetView>
  </sheetViews>
  <sheetFormatPr defaultColWidth="8.85546875" defaultRowHeight="15" x14ac:dyDescent="0.25"/>
  <cols>
    <col min="1" max="1" width="21" style="304" customWidth="1"/>
    <col min="2" max="2" width="31.85546875" style="304" customWidth="1"/>
    <col min="3" max="5" width="14.7109375" style="304" customWidth="1"/>
    <col min="6" max="26" width="12.7109375" style="304" customWidth="1"/>
    <col min="27" max="16384" width="8.85546875" style="304"/>
  </cols>
  <sheetData>
    <row r="1" spans="1:26" ht="21" x14ac:dyDescent="0.35">
      <c r="A1" s="307" t="s">
        <v>0</v>
      </c>
      <c r="B1" s="313"/>
      <c r="C1" s="308" t="s">
        <v>833</v>
      </c>
      <c r="D1" s="307"/>
      <c r="E1" s="309"/>
      <c r="F1" s="308" t="str">
        <f>C1</f>
        <v xml:space="preserve">Javits Gifted and Talented - Right 4 Rural </v>
      </c>
      <c r="G1" s="308"/>
      <c r="H1" s="308"/>
      <c r="I1" s="307"/>
      <c r="J1" s="307"/>
      <c r="K1" s="309"/>
      <c r="L1" s="309"/>
      <c r="M1" s="314"/>
      <c r="N1" s="314"/>
      <c r="O1" s="308" t="str">
        <f>C1</f>
        <v xml:space="preserve">Javits Gifted and Talented - Right 4 Rural </v>
      </c>
      <c r="P1" s="308"/>
      <c r="Q1" s="307"/>
      <c r="R1" s="307"/>
      <c r="S1" s="307"/>
      <c r="T1" s="307"/>
      <c r="U1" s="307"/>
      <c r="V1" s="307"/>
      <c r="W1" s="307"/>
      <c r="X1" s="307"/>
      <c r="Y1" s="307"/>
      <c r="Z1" s="307"/>
    </row>
    <row r="2" spans="1:26" ht="15.75" x14ac:dyDescent="0.25">
      <c r="A2" s="310" t="s">
        <v>1</v>
      </c>
      <c r="B2" s="313"/>
      <c r="C2" s="311" t="s">
        <v>542</v>
      </c>
      <c r="D2" s="310"/>
      <c r="E2" s="67"/>
      <c r="F2" s="310" t="str">
        <f>"FY"&amp;C4</f>
        <v>FY2017-18</v>
      </c>
      <c r="G2" s="310"/>
      <c r="H2" s="310"/>
      <c r="I2" s="311"/>
      <c r="J2" s="311"/>
      <c r="K2" s="67"/>
      <c r="L2" s="67"/>
      <c r="M2" s="67"/>
      <c r="N2" s="67"/>
      <c r="O2" s="310" t="str">
        <f>"FY"&amp;C4</f>
        <v>FY2017-18</v>
      </c>
      <c r="P2" s="310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6" ht="15.75" x14ac:dyDescent="0.25">
      <c r="A3" s="310" t="s">
        <v>2</v>
      </c>
      <c r="B3" s="313"/>
      <c r="C3" s="311">
        <v>5206</v>
      </c>
      <c r="D3" s="310"/>
      <c r="E3" s="67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</row>
    <row r="4" spans="1:26" ht="15.75" x14ac:dyDescent="0.25">
      <c r="A4" s="310" t="s">
        <v>3</v>
      </c>
      <c r="B4" s="313"/>
      <c r="C4" s="311" t="s">
        <v>797</v>
      </c>
      <c r="D4" s="310"/>
      <c r="E4" s="67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</row>
    <row r="5" spans="1:26" ht="15.75" x14ac:dyDescent="0.25">
      <c r="A5" s="310" t="s">
        <v>55</v>
      </c>
      <c r="B5" s="313"/>
      <c r="C5" s="311" t="s">
        <v>56</v>
      </c>
      <c r="D5" s="310"/>
      <c r="E5" s="67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</row>
    <row r="6" spans="1:26" ht="15.75" x14ac:dyDescent="0.25">
      <c r="A6" s="310" t="s">
        <v>41</v>
      </c>
      <c r="B6" s="313"/>
      <c r="C6" s="310" t="s">
        <v>771</v>
      </c>
      <c r="D6" s="310"/>
      <c r="E6" s="39"/>
      <c r="F6" s="39"/>
      <c r="G6" s="39"/>
      <c r="H6" s="39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</row>
    <row r="7" spans="1:26" ht="15.75" x14ac:dyDescent="0.25">
      <c r="A7" s="310" t="s">
        <v>43</v>
      </c>
      <c r="B7" s="313"/>
      <c r="C7" s="310" t="s">
        <v>223</v>
      </c>
      <c r="D7" s="310"/>
      <c r="E7" s="39"/>
      <c r="F7" s="39"/>
      <c r="G7" s="39"/>
      <c r="H7" s="39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</row>
    <row r="8" spans="1:26" ht="15.75" x14ac:dyDescent="0.25">
      <c r="A8" s="310" t="s">
        <v>78</v>
      </c>
      <c r="B8" s="313"/>
      <c r="C8" s="310" t="s">
        <v>606</v>
      </c>
      <c r="D8" s="310"/>
      <c r="E8" s="39"/>
      <c r="F8" s="39"/>
      <c r="G8" s="39"/>
      <c r="H8" s="39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</row>
    <row r="9" spans="1:26" ht="21.75" thickBot="1" x14ac:dyDescent="0.4">
      <c r="A9" s="307" t="s">
        <v>798</v>
      </c>
      <c r="B9" s="313"/>
      <c r="C9" s="67"/>
      <c r="D9" s="67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</row>
    <row r="10" spans="1:26" ht="30.75" thickBot="1" x14ac:dyDescent="0.3">
      <c r="A10" s="49" t="s">
        <v>895</v>
      </c>
      <c r="B10" s="50" t="s">
        <v>896</v>
      </c>
      <c r="C10" s="50" t="s">
        <v>20</v>
      </c>
      <c r="D10" s="51" t="s">
        <v>21</v>
      </c>
      <c r="E10" s="43" t="s">
        <v>22</v>
      </c>
      <c r="F10" s="110" t="s">
        <v>400</v>
      </c>
      <c r="G10" s="112" t="s">
        <v>401</v>
      </c>
      <c r="H10" s="110" t="s">
        <v>402</v>
      </c>
      <c r="I10" s="112" t="s">
        <v>403</v>
      </c>
      <c r="J10" s="110" t="s">
        <v>404</v>
      </c>
      <c r="K10" s="112" t="s">
        <v>405</v>
      </c>
      <c r="L10" s="112" t="s">
        <v>406</v>
      </c>
      <c r="M10" s="112" t="s">
        <v>407</v>
      </c>
      <c r="N10" s="112" t="s">
        <v>408</v>
      </c>
      <c r="O10" s="112" t="s">
        <v>799</v>
      </c>
      <c r="P10" s="112" t="s">
        <v>800</v>
      </c>
      <c r="Q10" s="112" t="s">
        <v>810</v>
      </c>
      <c r="R10" s="112" t="s">
        <v>801</v>
      </c>
      <c r="S10" s="112" t="s">
        <v>802</v>
      </c>
      <c r="T10" s="112" t="s">
        <v>803</v>
      </c>
      <c r="U10" s="112" t="s">
        <v>804</v>
      </c>
      <c r="V10" s="112" t="s">
        <v>805</v>
      </c>
      <c r="W10" s="112" t="s">
        <v>806</v>
      </c>
      <c r="X10" s="112" t="s">
        <v>807</v>
      </c>
      <c r="Y10" s="112" t="s">
        <v>808</v>
      </c>
      <c r="Z10" s="112" t="s">
        <v>809</v>
      </c>
    </row>
    <row r="11" spans="1:26" ht="15.75" thickBot="1" x14ac:dyDescent="0.3">
      <c r="A11" s="481">
        <v>2180</v>
      </c>
      <c r="B11" s="482" t="s">
        <v>637</v>
      </c>
      <c r="C11" s="483">
        <v>36960</v>
      </c>
      <c r="D11" s="483">
        <f>SUM(F11:AA11)</f>
        <v>0</v>
      </c>
      <c r="E11" s="483">
        <f>C11-D11</f>
        <v>36960</v>
      </c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</row>
    <row r="12" spans="1:26" ht="15.75" thickBot="1" x14ac:dyDescent="0.3">
      <c r="A12" s="396" t="s">
        <v>634</v>
      </c>
      <c r="B12" s="581" t="s">
        <v>638</v>
      </c>
      <c r="C12" s="483">
        <v>39440</v>
      </c>
      <c r="D12" s="483">
        <f>SUM(F12:AA12)</f>
        <v>0</v>
      </c>
      <c r="E12" s="483">
        <f t="shared" ref="E12:E15" si="0">C12-D12</f>
        <v>39440</v>
      </c>
      <c r="F12" s="484"/>
      <c r="G12" s="484"/>
      <c r="H12" s="484"/>
      <c r="I12" s="484"/>
      <c r="J12" s="484"/>
      <c r="K12" s="484"/>
      <c r="L12" s="484"/>
      <c r="M12" s="484"/>
      <c r="N12" s="484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Z12" s="484"/>
    </row>
    <row r="13" spans="1:26" ht="15.75" thickBot="1" x14ac:dyDescent="0.3">
      <c r="A13" s="582" t="s">
        <v>448</v>
      </c>
      <c r="B13" s="581" t="s">
        <v>639</v>
      </c>
      <c r="C13" s="483">
        <v>49980</v>
      </c>
      <c r="D13" s="483">
        <f>SUM(F13:AA13)</f>
        <v>0</v>
      </c>
      <c r="E13" s="483">
        <f t="shared" si="0"/>
        <v>49980</v>
      </c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</row>
    <row r="14" spans="1:26" ht="15.75" thickBot="1" x14ac:dyDescent="0.3">
      <c r="A14" s="396" t="s">
        <v>510</v>
      </c>
      <c r="B14" s="581" t="s">
        <v>640</v>
      </c>
      <c r="C14" s="483">
        <v>46880</v>
      </c>
      <c r="D14" s="483">
        <f>SUM(F14:AA14)</f>
        <v>8294</v>
      </c>
      <c r="E14" s="483">
        <f t="shared" si="0"/>
        <v>38586</v>
      </c>
      <c r="F14" s="484">
        <v>8294</v>
      </c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</row>
    <row r="15" spans="1:26" ht="15.75" thickBot="1" x14ac:dyDescent="0.3">
      <c r="A15" s="396" t="s">
        <v>636</v>
      </c>
      <c r="B15" s="581" t="s">
        <v>641</v>
      </c>
      <c r="C15" s="483">
        <v>47190</v>
      </c>
      <c r="D15" s="483">
        <f>SUM(F15:AA15)</f>
        <v>0</v>
      </c>
      <c r="E15" s="483">
        <f t="shared" si="0"/>
        <v>47190</v>
      </c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</row>
    <row r="16" spans="1:26" ht="15.75" thickBot="1" x14ac:dyDescent="0.3">
      <c r="A16" s="396"/>
      <c r="B16" s="581"/>
      <c r="C16" s="485"/>
      <c r="D16" s="483"/>
      <c r="E16" s="483"/>
      <c r="F16" s="484"/>
      <c r="G16" s="484"/>
      <c r="H16" s="484"/>
      <c r="I16" s="484"/>
      <c r="J16" s="484"/>
      <c r="K16" s="484"/>
      <c r="L16" s="484"/>
      <c r="M16" s="484"/>
      <c r="N16" s="484"/>
      <c r="O16" s="484" t="s">
        <v>87</v>
      </c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</row>
    <row r="17" spans="1:26" s="58" customFormat="1" ht="15.75" thickBot="1" x14ac:dyDescent="0.3">
      <c r="A17" s="399" t="s">
        <v>290</v>
      </c>
      <c r="B17" s="251"/>
      <c r="C17" s="400">
        <f>SUM(C11:C15)</f>
        <v>220450</v>
      </c>
      <c r="D17" s="400">
        <f>SUM(D11:D15)</f>
        <v>8294</v>
      </c>
      <c r="E17" s="400">
        <f>SUM(E11:E15)</f>
        <v>212156</v>
      </c>
      <c r="F17" s="400">
        <f t="shared" ref="F17:Z17" si="1">SUM(F11:F15)</f>
        <v>8294</v>
      </c>
      <c r="G17" s="400">
        <f t="shared" si="1"/>
        <v>0</v>
      </c>
      <c r="H17" s="400">
        <f t="shared" si="1"/>
        <v>0</v>
      </c>
      <c r="I17" s="400">
        <f t="shared" si="1"/>
        <v>0</v>
      </c>
      <c r="J17" s="400">
        <f t="shared" si="1"/>
        <v>0</v>
      </c>
      <c r="K17" s="400">
        <f t="shared" si="1"/>
        <v>0</v>
      </c>
      <c r="L17" s="400">
        <f t="shared" si="1"/>
        <v>0</v>
      </c>
      <c r="M17" s="400">
        <f t="shared" si="1"/>
        <v>0</v>
      </c>
      <c r="N17" s="400">
        <f t="shared" si="1"/>
        <v>0</v>
      </c>
      <c r="O17" s="400">
        <f t="shared" si="1"/>
        <v>0</v>
      </c>
      <c r="P17" s="400">
        <f t="shared" si="1"/>
        <v>0</v>
      </c>
      <c r="Q17" s="400">
        <f>SUM(Q11:Q15)</f>
        <v>0</v>
      </c>
      <c r="R17" s="400">
        <f>SUM(R11:R15)</f>
        <v>0</v>
      </c>
      <c r="S17" s="400">
        <f>SUM(S11:S15)</f>
        <v>0</v>
      </c>
      <c r="T17" s="400">
        <f>SUM(T11:T15)</f>
        <v>0</v>
      </c>
      <c r="U17" s="400">
        <f t="shared" si="1"/>
        <v>0</v>
      </c>
      <c r="V17" s="400">
        <f t="shared" si="1"/>
        <v>0</v>
      </c>
      <c r="W17" s="400">
        <f t="shared" si="1"/>
        <v>0</v>
      </c>
      <c r="X17" s="400">
        <f t="shared" si="1"/>
        <v>0</v>
      </c>
      <c r="Y17" s="400">
        <f t="shared" si="1"/>
        <v>0</v>
      </c>
      <c r="Z17" s="400">
        <f t="shared" si="1"/>
        <v>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CCFFCC"/>
  </sheetPr>
  <dimension ref="A1:AF75"/>
  <sheetViews>
    <sheetView workbookViewId="0">
      <pane xSplit="5" topLeftCell="F1" activePane="topRight" state="frozen"/>
      <selection activeCell="I27" sqref="I27:J27"/>
      <selection pane="topRight" activeCell="I27" sqref="I27:J27"/>
    </sheetView>
  </sheetViews>
  <sheetFormatPr defaultColWidth="9.140625" defaultRowHeight="15" x14ac:dyDescent="0.25"/>
  <cols>
    <col min="1" max="1" width="9.140625" style="305"/>
    <col min="2" max="2" width="32.140625" style="305" customWidth="1"/>
    <col min="3" max="3" width="14.42578125" style="305" customWidth="1"/>
    <col min="4" max="4" width="22.140625" style="305" customWidth="1"/>
    <col min="5" max="5" width="24.7109375" style="305" customWidth="1"/>
    <col min="6" max="6" width="14.5703125" style="305" customWidth="1"/>
    <col min="7" max="7" width="18" style="305" customWidth="1"/>
    <col min="8" max="32" width="15.7109375" style="305" customWidth="1"/>
    <col min="33" max="16384" width="9.140625" style="305"/>
  </cols>
  <sheetData>
    <row r="1" spans="1:32" ht="21" x14ac:dyDescent="0.35">
      <c r="A1" s="307" t="s">
        <v>0</v>
      </c>
      <c r="B1" s="313"/>
      <c r="C1" s="308" t="s">
        <v>769</v>
      </c>
      <c r="D1" s="308"/>
      <c r="E1" s="308"/>
      <c r="F1" s="307"/>
      <c r="G1" s="309"/>
      <c r="H1" s="308" t="str">
        <f>C1</f>
        <v>Multi-Tiered System of Supports (MTSS)</v>
      </c>
      <c r="I1" s="313"/>
      <c r="J1" s="313"/>
      <c r="K1" s="313"/>
      <c r="L1" s="313"/>
      <c r="M1" s="313"/>
      <c r="N1" s="313"/>
      <c r="O1" s="308" t="str">
        <f>C1</f>
        <v>Multi-Tiered System of Supports (MTSS)</v>
      </c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</row>
    <row r="2" spans="1:32" ht="21" x14ac:dyDescent="0.35">
      <c r="A2" s="310" t="s">
        <v>1</v>
      </c>
      <c r="B2" s="313"/>
      <c r="C2" s="218" t="s">
        <v>770</v>
      </c>
      <c r="D2" s="308"/>
      <c r="E2" s="218"/>
      <c r="F2" s="310"/>
      <c r="G2" s="67"/>
      <c r="H2" s="317" t="str">
        <f>"FY"&amp;C4</f>
        <v>FY2017-18</v>
      </c>
      <c r="I2" s="313"/>
      <c r="J2" s="313"/>
      <c r="K2" s="313"/>
      <c r="L2" s="313"/>
      <c r="M2" s="313"/>
      <c r="N2" s="313"/>
      <c r="O2" s="317" t="str">
        <f>"FY"&amp;C4</f>
        <v>FY2017-18</v>
      </c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</row>
    <row r="3" spans="1:32" ht="21" x14ac:dyDescent="0.35">
      <c r="A3" s="310" t="s">
        <v>2</v>
      </c>
      <c r="B3" s="313"/>
      <c r="C3" s="311">
        <v>5323</v>
      </c>
      <c r="D3" s="308"/>
      <c r="E3" s="311"/>
      <c r="F3" s="310"/>
      <c r="G3" s="67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</row>
    <row r="4" spans="1:32" ht="21" x14ac:dyDescent="0.35">
      <c r="A4" s="310" t="s">
        <v>3</v>
      </c>
      <c r="B4" s="313"/>
      <c r="C4" s="311" t="s">
        <v>797</v>
      </c>
      <c r="D4" s="308"/>
      <c r="E4" s="311"/>
      <c r="F4" s="310"/>
      <c r="G4" s="67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</row>
    <row r="5" spans="1:32" ht="21" x14ac:dyDescent="0.35">
      <c r="A5" s="310" t="s">
        <v>55</v>
      </c>
      <c r="B5" s="313"/>
      <c r="C5" s="311"/>
      <c r="D5" s="308"/>
      <c r="E5" s="311"/>
      <c r="F5" s="67"/>
      <c r="G5" s="67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</row>
    <row r="6" spans="1:32" ht="21" x14ac:dyDescent="0.35">
      <c r="A6" s="310" t="s">
        <v>41</v>
      </c>
      <c r="B6" s="313"/>
      <c r="C6" s="310" t="s">
        <v>771</v>
      </c>
      <c r="D6" s="308"/>
      <c r="E6" s="310"/>
      <c r="F6" s="67"/>
      <c r="G6" s="67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</row>
    <row r="7" spans="1:32" ht="21" x14ac:dyDescent="0.35">
      <c r="A7" s="310" t="s">
        <v>43</v>
      </c>
      <c r="B7" s="313"/>
      <c r="C7" s="310" t="s">
        <v>275</v>
      </c>
      <c r="D7" s="308"/>
      <c r="E7" s="310"/>
      <c r="F7" s="67"/>
      <c r="G7" s="67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</row>
    <row r="8" spans="1:32" s="26" customFormat="1" ht="21" x14ac:dyDescent="0.35">
      <c r="A8" s="307" t="s">
        <v>812</v>
      </c>
      <c r="B8" s="309"/>
      <c r="C8" s="309"/>
      <c r="D8" s="308"/>
      <c r="E8" s="308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</row>
    <row r="9" spans="1:32" s="26" customFormat="1" ht="21" x14ac:dyDescent="0.35">
      <c r="A9" s="307"/>
      <c r="B9" s="309"/>
      <c r="C9" s="309"/>
      <c r="D9" s="308"/>
      <c r="E9" s="308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</row>
    <row r="10" spans="1:32" ht="15.75" thickBot="1" x14ac:dyDescent="0.3">
      <c r="A10" s="313"/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</row>
    <row r="11" spans="1:32" ht="30.75" thickBot="1" x14ac:dyDescent="0.3">
      <c r="A11" s="316" t="s">
        <v>4</v>
      </c>
      <c r="B11" s="316" t="s">
        <v>187</v>
      </c>
      <c r="C11" s="316" t="s">
        <v>20</v>
      </c>
      <c r="D11" s="316" t="s">
        <v>21</v>
      </c>
      <c r="E11" s="100" t="s">
        <v>22</v>
      </c>
      <c r="F11" s="321" t="s">
        <v>394</v>
      </c>
      <c r="G11" s="316" t="s">
        <v>395</v>
      </c>
      <c r="H11" s="321" t="s">
        <v>396</v>
      </c>
      <c r="I11" s="316" t="s">
        <v>397</v>
      </c>
      <c r="J11" s="321" t="s">
        <v>398</v>
      </c>
      <c r="K11" s="316" t="s">
        <v>399</v>
      </c>
      <c r="L11" s="321" t="s">
        <v>400</v>
      </c>
      <c r="M11" s="316" t="s">
        <v>401</v>
      </c>
      <c r="N11" s="321" t="s">
        <v>402</v>
      </c>
      <c r="O11" s="316" t="s">
        <v>403</v>
      </c>
      <c r="P11" s="321" t="s">
        <v>404</v>
      </c>
      <c r="Q11" s="316" t="s">
        <v>405</v>
      </c>
      <c r="R11" s="316" t="s">
        <v>406</v>
      </c>
      <c r="S11" s="316" t="s">
        <v>407</v>
      </c>
      <c r="T11" s="316" t="s">
        <v>408</v>
      </c>
      <c r="U11" s="316" t="s">
        <v>799</v>
      </c>
      <c r="V11" s="316" t="s">
        <v>800</v>
      </c>
      <c r="W11" s="316" t="s">
        <v>810</v>
      </c>
      <c r="X11" s="316" t="s">
        <v>801</v>
      </c>
      <c r="Y11" s="316" t="s">
        <v>802</v>
      </c>
      <c r="Z11" s="316" t="s">
        <v>803</v>
      </c>
      <c r="AA11" s="316" t="s">
        <v>804</v>
      </c>
      <c r="AB11" s="316" t="s">
        <v>805</v>
      </c>
      <c r="AC11" s="316" t="s">
        <v>806</v>
      </c>
      <c r="AD11" s="316" t="s">
        <v>807</v>
      </c>
      <c r="AE11" s="316" t="s">
        <v>808</v>
      </c>
      <c r="AF11" s="316" t="s">
        <v>809</v>
      </c>
    </row>
    <row r="12" spans="1:32" ht="15.75" thickBot="1" x14ac:dyDescent="0.3">
      <c r="A12" s="246" t="s">
        <v>6</v>
      </c>
      <c r="B12" s="121" t="s">
        <v>780</v>
      </c>
      <c r="C12" s="331">
        <v>0</v>
      </c>
      <c r="D12" s="265">
        <f>SUM(F12:Q12)</f>
        <v>0</v>
      </c>
      <c r="E12" s="265">
        <f>C12-D12</f>
        <v>0</v>
      </c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</row>
    <row r="13" spans="1:32" ht="15.75" thickBot="1" x14ac:dyDescent="0.3">
      <c r="A13" s="246" t="s">
        <v>49</v>
      </c>
      <c r="B13" s="121" t="s">
        <v>781</v>
      </c>
      <c r="C13" s="331">
        <v>0</v>
      </c>
      <c r="D13" s="265">
        <f t="shared" ref="D13:D33" si="0">SUM(F13:Q13)</f>
        <v>0</v>
      </c>
      <c r="E13" s="265">
        <f t="shared" ref="E13:E33" si="1">C13-D13</f>
        <v>0</v>
      </c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</row>
    <row r="14" spans="1:32" ht="15.75" thickBot="1" x14ac:dyDescent="0.3">
      <c r="A14" s="246" t="s">
        <v>7</v>
      </c>
      <c r="B14" s="121" t="s">
        <v>529</v>
      </c>
      <c r="C14" s="331">
        <v>0</v>
      </c>
      <c r="D14" s="265">
        <f t="shared" si="0"/>
        <v>0</v>
      </c>
      <c r="E14" s="265">
        <f t="shared" si="1"/>
        <v>0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</row>
    <row r="15" spans="1:32" ht="15.75" thickBot="1" x14ac:dyDescent="0.3">
      <c r="A15" s="246" t="s">
        <v>127</v>
      </c>
      <c r="B15" s="121" t="s">
        <v>782</v>
      </c>
      <c r="C15" s="331">
        <v>0</v>
      </c>
      <c r="D15" s="265">
        <f t="shared" si="0"/>
        <v>0</v>
      </c>
      <c r="E15" s="265">
        <f t="shared" si="1"/>
        <v>0</v>
      </c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</row>
    <row r="16" spans="1:32" ht="15.75" thickBot="1" x14ac:dyDescent="0.3">
      <c r="A16" s="246" t="s">
        <v>519</v>
      </c>
      <c r="B16" s="121" t="s">
        <v>783</v>
      </c>
      <c r="C16" s="331">
        <v>0</v>
      </c>
      <c r="D16" s="265">
        <f t="shared" si="0"/>
        <v>0</v>
      </c>
      <c r="E16" s="265">
        <f t="shared" si="1"/>
        <v>0</v>
      </c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</row>
    <row r="17" spans="1:32" ht="15.75" thickBot="1" x14ac:dyDescent="0.3">
      <c r="A17" s="246" t="s">
        <v>532</v>
      </c>
      <c r="B17" s="121" t="s">
        <v>784</v>
      </c>
      <c r="C17" s="331">
        <v>0</v>
      </c>
      <c r="D17" s="265">
        <f t="shared" si="0"/>
        <v>0</v>
      </c>
      <c r="E17" s="265">
        <f t="shared" si="1"/>
        <v>0</v>
      </c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</row>
    <row r="18" spans="1:32" ht="15.75" thickBot="1" x14ac:dyDescent="0.3">
      <c r="A18" s="246" t="s">
        <v>468</v>
      </c>
      <c r="B18" s="121" t="s">
        <v>47</v>
      </c>
      <c r="C18" s="331">
        <v>0</v>
      </c>
      <c r="D18" s="265">
        <f t="shared" si="0"/>
        <v>0</v>
      </c>
      <c r="E18" s="265">
        <f t="shared" si="1"/>
        <v>0</v>
      </c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</row>
    <row r="19" spans="1:32" ht="15.75" thickBot="1" x14ac:dyDescent="0.3">
      <c r="A19" s="246" t="s">
        <v>772</v>
      </c>
      <c r="B19" s="121" t="s">
        <v>785</v>
      </c>
      <c r="C19" s="331">
        <v>0</v>
      </c>
      <c r="D19" s="265">
        <f t="shared" si="0"/>
        <v>0</v>
      </c>
      <c r="E19" s="265">
        <f t="shared" si="1"/>
        <v>0</v>
      </c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</row>
    <row r="20" spans="1:32" ht="15.75" thickBot="1" x14ac:dyDescent="0.3">
      <c r="A20" s="246" t="s">
        <v>773</v>
      </c>
      <c r="B20" s="121" t="s">
        <v>786</v>
      </c>
      <c r="C20" s="331">
        <v>0</v>
      </c>
      <c r="D20" s="265">
        <f t="shared" si="0"/>
        <v>0</v>
      </c>
      <c r="E20" s="265">
        <f t="shared" si="1"/>
        <v>0</v>
      </c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</row>
    <row r="21" spans="1:32" ht="15.75" thickBot="1" x14ac:dyDescent="0.3">
      <c r="A21" s="246" t="s">
        <v>748</v>
      </c>
      <c r="B21" s="121" t="s">
        <v>787</v>
      </c>
      <c r="C21" s="331">
        <v>0</v>
      </c>
      <c r="D21" s="265">
        <f t="shared" si="0"/>
        <v>0</v>
      </c>
      <c r="E21" s="265">
        <f t="shared" si="1"/>
        <v>0</v>
      </c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</row>
    <row r="22" spans="1:32" ht="15.75" thickBot="1" x14ac:dyDescent="0.3">
      <c r="A22" s="246" t="s">
        <v>303</v>
      </c>
      <c r="B22" s="121" t="s">
        <v>788</v>
      </c>
      <c r="C22" s="331">
        <v>0</v>
      </c>
      <c r="D22" s="265">
        <f t="shared" si="0"/>
        <v>0</v>
      </c>
      <c r="E22" s="265">
        <f t="shared" si="1"/>
        <v>0</v>
      </c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</row>
    <row r="23" spans="1:32" ht="15.75" thickBot="1" x14ac:dyDescent="0.3">
      <c r="A23" s="246" t="s">
        <v>136</v>
      </c>
      <c r="B23" s="121" t="s">
        <v>503</v>
      </c>
      <c r="C23" s="331">
        <v>0</v>
      </c>
      <c r="D23" s="265">
        <f t="shared" si="0"/>
        <v>0</v>
      </c>
      <c r="E23" s="265">
        <f t="shared" si="1"/>
        <v>0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</row>
    <row r="24" spans="1:32" ht="15.75" thickBot="1" x14ac:dyDescent="0.3">
      <c r="A24" s="246" t="s">
        <v>504</v>
      </c>
      <c r="B24" s="121" t="s">
        <v>789</v>
      </c>
      <c r="C24" s="331">
        <v>0</v>
      </c>
      <c r="D24" s="265">
        <f t="shared" si="0"/>
        <v>0</v>
      </c>
      <c r="E24" s="265">
        <f t="shared" si="1"/>
        <v>0</v>
      </c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</row>
    <row r="25" spans="1:32" ht="15.75" thickBot="1" x14ac:dyDescent="0.3">
      <c r="A25" s="246" t="s">
        <v>664</v>
      </c>
      <c r="B25" s="121" t="s">
        <v>790</v>
      </c>
      <c r="C25" s="331">
        <v>0</v>
      </c>
      <c r="D25" s="265">
        <f t="shared" si="0"/>
        <v>0</v>
      </c>
      <c r="E25" s="265">
        <f t="shared" si="1"/>
        <v>0</v>
      </c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</row>
    <row r="26" spans="1:32" ht="15.75" thickBot="1" x14ac:dyDescent="0.3">
      <c r="A26" s="246" t="s">
        <v>774</v>
      </c>
      <c r="B26" s="121" t="s">
        <v>791</v>
      </c>
      <c r="C26" s="331">
        <v>0</v>
      </c>
      <c r="D26" s="265">
        <f t="shared" si="0"/>
        <v>0</v>
      </c>
      <c r="E26" s="265">
        <f t="shared" si="1"/>
        <v>0</v>
      </c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</row>
    <row r="27" spans="1:32" ht="15.75" thickBot="1" x14ac:dyDescent="0.3">
      <c r="A27" s="246" t="s">
        <v>775</v>
      </c>
      <c r="B27" s="121" t="s">
        <v>792</v>
      </c>
      <c r="C27" s="265">
        <v>0</v>
      </c>
      <c r="D27" s="265">
        <f t="shared" si="0"/>
        <v>0</v>
      </c>
      <c r="E27" s="265">
        <f t="shared" si="1"/>
        <v>0</v>
      </c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</row>
    <row r="28" spans="1:32" ht="15.75" thickBot="1" x14ac:dyDescent="0.3">
      <c r="A28" s="246" t="s">
        <v>776</v>
      </c>
      <c r="B28" s="121" t="s">
        <v>793</v>
      </c>
      <c r="C28" s="265">
        <v>0</v>
      </c>
      <c r="D28" s="265">
        <f t="shared" si="0"/>
        <v>0</v>
      </c>
      <c r="E28" s="265">
        <f t="shared" si="1"/>
        <v>0</v>
      </c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</row>
    <row r="29" spans="1:32" ht="15.75" thickBot="1" x14ac:dyDescent="0.3">
      <c r="A29" s="246" t="s">
        <v>777</v>
      </c>
      <c r="B29" s="121" t="s">
        <v>794</v>
      </c>
      <c r="C29" s="265">
        <v>0</v>
      </c>
      <c r="D29" s="265">
        <f t="shared" si="0"/>
        <v>0</v>
      </c>
      <c r="E29" s="265">
        <f t="shared" si="1"/>
        <v>0</v>
      </c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</row>
    <row r="30" spans="1:32" ht="15.75" thickBot="1" x14ac:dyDescent="0.3">
      <c r="A30" s="246" t="s">
        <v>778</v>
      </c>
      <c r="B30" s="121" t="s">
        <v>795</v>
      </c>
      <c r="C30" s="265">
        <v>0</v>
      </c>
      <c r="D30" s="265">
        <f t="shared" si="0"/>
        <v>0</v>
      </c>
      <c r="E30" s="265">
        <f t="shared" si="1"/>
        <v>0</v>
      </c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</row>
    <row r="31" spans="1:32" ht="15.75" thickBot="1" x14ac:dyDescent="0.3">
      <c r="A31" s="246" t="s">
        <v>779</v>
      </c>
      <c r="B31" s="121" t="s">
        <v>796</v>
      </c>
      <c r="C31" s="265">
        <v>0</v>
      </c>
      <c r="D31" s="265">
        <f t="shared" si="0"/>
        <v>0</v>
      </c>
      <c r="E31" s="265">
        <f t="shared" si="1"/>
        <v>0</v>
      </c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24"/>
      <c r="AE31" s="324"/>
      <c r="AF31" s="324"/>
    </row>
    <row r="32" spans="1:32" ht="15.75" thickBot="1" x14ac:dyDescent="0.3">
      <c r="A32" s="246" t="s">
        <v>306</v>
      </c>
      <c r="B32" s="121" t="s">
        <v>317</v>
      </c>
      <c r="C32" s="265">
        <v>0</v>
      </c>
      <c r="D32" s="265">
        <f t="shared" si="0"/>
        <v>0</v>
      </c>
      <c r="E32" s="265">
        <f t="shared" si="1"/>
        <v>0</v>
      </c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</row>
    <row r="33" spans="1:32" ht="15.75" thickBot="1" x14ac:dyDescent="0.3">
      <c r="A33" s="246" t="s">
        <v>448</v>
      </c>
      <c r="B33" s="121" t="s">
        <v>639</v>
      </c>
      <c r="C33" s="265">
        <v>0</v>
      </c>
      <c r="D33" s="265">
        <f t="shared" si="0"/>
        <v>0</v>
      </c>
      <c r="E33" s="265">
        <f t="shared" si="1"/>
        <v>0</v>
      </c>
      <c r="F33" s="324"/>
      <c r="G33" s="324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  <c r="T33" s="324"/>
      <c r="U33" s="324"/>
      <c r="V33" s="324"/>
      <c r="W33" s="324"/>
      <c r="X33" s="324"/>
      <c r="Y33" s="324"/>
      <c r="Z33" s="324"/>
      <c r="AA33" s="324"/>
      <c r="AB33" s="324"/>
      <c r="AC33" s="324"/>
      <c r="AD33" s="324"/>
      <c r="AE33" s="324"/>
      <c r="AF33" s="324"/>
    </row>
    <row r="34" spans="1:32" ht="15.75" thickBot="1" x14ac:dyDescent="0.3">
      <c r="A34" s="340"/>
      <c r="B34" s="121"/>
      <c r="C34" s="265"/>
      <c r="D34" s="265"/>
      <c r="E34" s="265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</row>
    <row r="35" spans="1:32" s="99" customFormat="1" ht="15.75" thickBot="1" x14ac:dyDescent="0.3">
      <c r="A35" s="76" t="s">
        <v>290</v>
      </c>
      <c r="B35" s="121"/>
      <c r="C35" s="268">
        <f>SUM(C12:C33)</f>
        <v>0</v>
      </c>
      <c r="D35" s="268">
        <f t="shared" ref="D35:AF35" si="2">SUM(D12:D33)</f>
        <v>0</v>
      </c>
      <c r="E35" s="268">
        <f t="shared" si="2"/>
        <v>0</v>
      </c>
      <c r="F35" s="268">
        <f t="shared" si="2"/>
        <v>0</v>
      </c>
      <c r="G35" s="268">
        <f t="shared" si="2"/>
        <v>0</v>
      </c>
      <c r="H35" s="268">
        <f t="shared" si="2"/>
        <v>0</v>
      </c>
      <c r="I35" s="268">
        <f t="shared" si="2"/>
        <v>0</v>
      </c>
      <c r="J35" s="268">
        <f t="shared" si="2"/>
        <v>0</v>
      </c>
      <c r="K35" s="268">
        <f t="shared" si="2"/>
        <v>0</v>
      </c>
      <c r="L35" s="268">
        <f t="shared" si="2"/>
        <v>0</v>
      </c>
      <c r="M35" s="268">
        <f t="shared" si="2"/>
        <v>0</v>
      </c>
      <c r="N35" s="268">
        <f t="shared" si="2"/>
        <v>0</v>
      </c>
      <c r="O35" s="268">
        <f t="shared" si="2"/>
        <v>0</v>
      </c>
      <c r="P35" s="268">
        <f t="shared" si="2"/>
        <v>0</v>
      </c>
      <c r="Q35" s="268">
        <f t="shared" si="2"/>
        <v>0</v>
      </c>
      <c r="R35" s="268">
        <f t="shared" si="2"/>
        <v>0</v>
      </c>
      <c r="S35" s="268">
        <f t="shared" si="2"/>
        <v>0</v>
      </c>
      <c r="T35" s="268">
        <f t="shared" si="2"/>
        <v>0</v>
      </c>
      <c r="U35" s="268">
        <f t="shared" si="2"/>
        <v>0</v>
      </c>
      <c r="V35" s="268">
        <f t="shared" si="2"/>
        <v>0</v>
      </c>
      <c r="W35" s="268">
        <f t="shared" si="2"/>
        <v>0</v>
      </c>
      <c r="X35" s="268">
        <f t="shared" si="2"/>
        <v>0</v>
      </c>
      <c r="Y35" s="268">
        <f t="shared" si="2"/>
        <v>0</v>
      </c>
      <c r="Z35" s="268">
        <f t="shared" si="2"/>
        <v>0</v>
      </c>
      <c r="AA35" s="268">
        <f t="shared" si="2"/>
        <v>0</v>
      </c>
      <c r="AB35" s="268">
        <f t="shared" si="2"/>
        <v>0</v>
      </c>
      <c r="AC35" s="268">
        <f t="shared" si="2"/>
        <v>0</v>
      </c>
      <c r="AD35" s="268">
        <f t="shared" si="2"/>
        <v>0</v>
      </c>
      <c r="AE35" s="268">
        <f t="shared" si="2"/>
        <v>0</v>
      </c>
      <c r="AF35" s="268">
        <f t="shared" si="2"/>
        <v>0</v>
      </c>
    </row>
    <row r="36" spans="1:32" x14ac:dyDescent="0.25">
      <c r="A36" s="31"/>
      <c r="B36" s="20"/>
      <c r="C36" s="20"/>
      <c r="D36" s="306"/>
      <c r="E36" s="247"/>
      <c r="F36" s="247"/>
      <c r="G36" s="247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</row>
    <row r="37" spans="1:32" x14ac:dyDescent="0.25">
      <c r="A37" s="31"/>
      <c r="B37" s="20"/>
      <c r="C37" s="20"/>
      <c r="D37" s="306"/>
      <c r="E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</row>
    <row r="38" spans="1:32" x14ac:dyDescent="0.25">
      <c r="A38" s="31"/>
      <c r="B38" s="20"/>
      <c r="C38" s="20"/>
      <c r="D38" s="306"/>
      <c r="E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</row>
    <row r="39" spans="1:32" x14ac:dyDescent="0.25">
      <c r="D39" s="306"/>
      <c r="E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</row>
    <row r="40" spans="1:32" x14ac:dyDescent="0.25">
      <c r="D40" s="306"/>
      <c r="E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</row>
    <row r="41" spans="1:32" x14ac:dyDescent="0.25">
      <c r="D41" s="306"/>
      <c r="E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</row>
    <row r="42" spans="1:32" x14ac:dyDescent="0.25">
      <c r="D42" s="306"/>
      <c r="E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</row>
    <row r="43" spans="1:32" x14ac:dyDescent="0.25">
      <c r="D43" s="306"/>
      <c r="E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  <c r="AA43" s="306"/>
      <c r="AB43" s="306"/>
      <c r="AC43" s="306"/>
      <c r="AD43" s="306"/>
      <c r="AE43" s="306"/>
      <c r="AF43" s="306"/>
    </row>
    <row r="44" spans="1:32" x14ac:dyDescent="0.25">
      <c r="D44" s="306"/>
      <c r="E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</row>
    <row r="45" spans="1:32" x14ac:dyDescent="0.25">
      <c r="D45" s="306"/>
      <c r="E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</row>
    <row r="46" spans="1:32" x14ac:dyDescent="0.25">
      <c r="D46" s="306"/>
      <c r="E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</row>
    <row r="47" spans="1:32" x14ac:dyDescent="0.25">
      <c r="D47" s="306"/>
      <c r="E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</row>
    <row r="48" spans="1:32" x14ac:dyDescent="0.25">
      <c r="D48" s="306"/>
      <c r="E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</row>
    <row r="49" spans="4:32" x14ac:dyDescent="0.25">
      <c r="D49" s="306"/>
      <c r="E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</row>
    <row r="50" spans="4:32" x14ac:dyDescent="0.25">
      <c r="D50" s="306"/>
      <c r="E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</row>
    <row r="51" spans="4:32" x14ac:dyDescent="0.25">
      <c r="D51" s="306"/>
      <c r="E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</row>
    <row r="52" spans="4:32" x14ac:dyDescent="0.25">
      <c r="D52" s="306"/>
      <c r="E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</row>
    <row r="53" spans="4:32" x14ac:dyDescent="0.25">
      <c r="D53" s="306"/>
      <c r="E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</row>
    <row r="54" spans="4:32" x14ac:dyDescent="0.25">
      <c r="D54" s="306"/>
      <c r="E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</row>
    <row r="55" spans="4:32" x14ac:dyDescent="0.25">
      <c r="D55" s="306"/>
      <c r="E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</row>
    <row r="56" spans="4:32" x14ac:dyDescent="0.25">
      <c r="D56" s="306"/>
      <c r="E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</row>
    <row r="57" spans="4:32" x14ac:dyDescent="0.25">
      <c r="D57" s="306"/>
      <c r="E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</row>
    <row r="58" spans="4:32" x14ac:dyDescent="0.25"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</row>
    <row r="59" spans="4:32" x14ac:dyDescent="0.25"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</row>
    <row r="60" spans="4:32" x14ac:dyDescent="0.25">
      <c r="H60" s="306"/>
      <c r="I60" s="306"/>
      <c r="J60" s="306"/>
      <c r="K60" s="306"/>
      <c r="L60" s="306"/>
      <c r="M60" s="306"/>
      <c r="N60" s="306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06"/>
      <c r="AF60" s="306"/>
    </row>
    <row r="61" spans="4:32" x14ac:dyDescent="0.25"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</row>
    <row r="62" spans="4:32" x14ac:dyDescent="0.25"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</row>
    <row r="63" spans="4:32" x14ac:dyDescent="0.25"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</row>
    <row r="64" spans="4:32" x14ac:dyDescent="0.25"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</row>
    <row r="65" spans="8:32" x14ac:dyDescent="0.25"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</row>
    <row r="66" spans="8:32" x14ac:dyDescent="0.25"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</row>
    <row r="67" spans="8:32" x14ac:dyDescent="0.25"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6"/>
      <c r="V67" s="306"/>
      <c r="W67" s="306"/>
      <c r="X67" s="306"/>
      <c r="Y67" s="306"/>
      <c r="Z67" s="306"/>
      <c r="AA67" s="306"/>
      <c r="AB67" s="306"/>
      <c r="AC67" s="306"/>
      <c r="AD67" s="306"/>
      <c r="AE67" s="306"/>
      <c r="AF67" s="306"/>
    </row>
    <row r="68" spans="8:32" x14ac:dyDescent="0.25"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</row>
    <row r="69" spans="8:32" x14ac:dyDescent="0.25"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</row>
    <row r="70" spans="8:32" x14ac:dyDescent="0.25">
      <c r="H70" s="306"/>
      <c r="I70" s="306"/>
      <c r="J70" s="306"/>
      <c r="K70" s="306"/>
      <c r="L70" s="306"/>
      <c r="M70" s="306"/>
      <c r="N70" s="306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</row>
    <row r="71" spans="8:32" x14ac:dyDescent="0.25">
      <c r="H71" s="306"/>
      <c r="I71" s="306"/>
      <c r="J71" s="306"/>
      <c r="K71" s="306"/>
      <c r="L71" s="306"/>
      <c r="M71" s="306"/>
      <c r="N71" s="306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</row>
    <row r="72" spans="8:32" x14ac:dyDescent="0.25"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</row>
    <row r="73" spans="8:32" x14ac:dyDescent="0.25"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  <c r="AB73" s="306"/>
      <c r="AC73" s="306"/>
      <c r="AD73" s="306"/>
      <c r="AE73" s="306"/>
      <c r="AF73" s="306"/>
    </row>
    <row r="74" spans="8:32" x14ac:dyDescent="0.25"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</row>
    <row r="75" spans="8:32" x14ac:dyDescent="0.25">
      <c r="H75" s="306"/>
      <c r="I75" s="306"/>
      <c r="J75" s="306"/>
      <c r="K75" s="306"/>
      <c r="L75" s="306"/>
      <c r="M75" s="306"/>
      <c r="N75" s="306"/>
      <c r="O75" s="306"/>
      <c r="P75" s="306"/>
      <c r="Q75" s="306"/>
      <c r="R75" s="306"/>
      <c r="S75" s="306"/>
      <c r="T75" s="306"/>
      <c r="U75" s="306"/>
      <c r="V75" s="306"/>
      <c r="W75" s="306"/>
      <c r="X75" s="306"/>
      <c r="Y75" s="306"/>
      <c r="Z75" s="306"/>
      <c r="AA75" s="306"/>
      <c r="AB75" s="306"/>
      <c r="AC75" s="306"/>
      <c r="AD75" s="306"/>
      <c r="AE75" s="306"/>
      <c r="AF75" s="306"/>
    </row>
  </sheetData>
  <sheetProtection algorithmName="SHA-512" hashValue="2rLdX7e15z8OSDivxo08DoCiHJsUasLejjLWO7Gtigaz4NXJMGMWUrgwREom0t4GhwWRcySU9okUeRd39RVyYw==" saltValue="M7KLNAu6LA+Kwxy8RwwO1Q==" spinCount="100000" sheet="1" objects="1" scenarios="1"/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F58"/>
  <sheetViews>
    <sheetView workbookViewId="0">
      <selection activeCell="K36" sqref="K36"/>
    </sheetView>
  </sheetViews>
  <sheetFormatPr defaultRowHeight="15" x14ac:dyDescent="0.25"/>
  <cols>
    <col min="1" max="1" width="29.42578125" customWidth="1"/>
    <col min="2" max="2" width="16.42578125" style="348" bestFit="1" customWidth="1"/>
    <col min="4" max="4" width="14.28515625" style="328" bestFit="1" customWidth="1"/>
    <col min="5" max="5" width="14" bestFit="1" customWidth="1"/>
  </cols>
  <sheetData>
    <row r="1" spans="1:6" x14ac:dyDescent="0.25">
      <c r="A1" s="345" t="s">
        <v>543</v>
      </c>
      <c r="B1" s="347" t="s">
        <v>544</v>
      </c>
      <c r="D1" s="328" t="s">
        <v>554</v>
      </c>
      <c r="E1" t="s">
        <v>555</v>
      </c>
    </row>
    <row r="2" spans="1:6" x14ac:dyDescent="0.25">
      <c r="A2" s="346" t="s">
        <v>545</v>
      </c>
      <c r="B2" s="362">
        <v>158173</v>
      </c>
      <c r="D2" s="328" t="e">
        <f>+#REF!</f>
        <v>#REF!</v>
      </c>
      <c r="E2" s="245" t="e">
        <f>+D2-B2</f>
        <v>#REF!</v>
      </c>
    </row>
    <row r="3" spans="1:6" s="304" customFormat="1" x14ac:dyDescent="0.25">
      <c r="A3" s="346" t="s">
        <v>545</v>
      </c>
      <c r="B3" s="362">
        <v>190960</v>
      </c>
      <c r="D3" s="328">
        <f>+'21st CENTURY CO 7'!H35</f>
        <v>0</v>
      </c>
      <c r="E3" s="245">
        <f>+D3-B3</f>
        <v>-190960</v>
      </c>
    </row>
    <row r="4" spans="1:6" x14ac:dyDescent="0.25">
      <c r="A4" s="346" t="s">
        <v>546</v>
      </c>
      <c r="B4" s="362">
        <v>463955</v>
      </c>
      <c r="D4" s="328">
        <f>+AEFLA!D43</f>
        <v>0</v>
      </c>
      <c r="E4" s="245">
        <f t="shared" ref="E4:E12" si="0">+D4-B4</f>
        <v>-463955</v>
      </c>
    </row>
    <row r="5" spans="1:6" x14ac:dyDescent="0.25">
      <c r="A5" s="346" t="s">
        <v>547</v>
      </c>
      <c r="B5" s="362">
        <v>43386</v>
      </c>
      <c r="D5" s="328">
        <f>+'IEL-Civics'!D27</f>
        <v>0</v>
      </c>
      <c r="E5" s="245">
        <f t="shared" si="0"/>
        <v>-43386</v>
      </c>
    </row>
    <row r="6" spans="1:6" x14ac:dyDescent="0.25">
      <c r="A6" s="346" t="s">
        <v>548</v>
      </c>
      <c r="B6" s="362">
        <v>11381</v>
      </c>
      <c r="D6" s="328">
        <f>+HOMELESS!D29</f>
        <v>0</v>
      </c>
      <c r="E6" s="245">
        <f t="shared" si="0"/>
        <v>-11381</v>
      </c>
    </row>
    <row r="7" spans="1:6" x14ac:dyDescent="0.25">
      <c r="A7" s="346" t="s">
        <v>549</v>
      </c>
      <c r="B7" s="362">
        <v>54777.57</v>
      </c>
      <c r="D7" s="328" t="e">
        <f>+#REF!</f>
        <v>#REF!</v>
      </c>
      <c r="E7" s="245" t="e">
        <f t="shared" si="0"/>
        <v>#REF!</v>
      </c>
    </row>
    <row r="8" spans="1:6" x14ac:dyDescent="0.25">
      <c r="A8" s="346" t="s">
        <v>550</v>
      </c>
      <c r="B8" s="362">
        <v>2500</v>
      </c>
      <c r="D8" s="328" t="e">
        <f>+#REF!</f>
        <v>#REF!</v>
      </c>
      <c r="E8" s="245" t="e">
        <f t="shared" si="0"/>
        <v>#REF!</v>
      </c>
    </row>
    <row r="9" spans="1:6" x14ac:dyDescent="0.25">
      <c r="A9" s="346" t="s">
        <v>551</v>
      </c>
      <c r="B9" s="362">
        <v>108456</v>
      </c>
      <c r="D9" s="328">
        <f>+'Diagnostic Review'!F45</f>
        <v>0</v>
      </c>
      <c r="E9" s="245">
        <f t="shared" si="0"/>
        <v>-108456</v>
      </c>
    </row>
    <row r="10" spans="1:6" x14ac:dyDescent="0.25">
      <c r="A10" s="346" t="s">
        <v>552</v>
      </c>
      <c r="B10" s="362">
        <v>352711</v>
      </c>
      <c r="E10" s="245">
        <f t="shared" si="0"/>
        <v>-352711</v>
      </c>
      <c r="F10" t="s">
        <v>556</v>
      </c>
    </row>
    <row r="11" spans="1:6" s="304" customFormat="1" x14ac:dyDescent="0.25">
      <c r="A11" s="361" t="s">
        <v>625</v>
      </c>
      <c r="B11" s="362">
        <v>15000</v>
      </c>
      <c r="D11" s="328" t="e">
        <f>+#REF!</f>
        <v>#REF!</v>
      </c>
      <c r="E11" s="245" t="e">
        <f t="shared" si="0"/>
        <v>#REF!</v>
      </c>
    </row>
    <row r="12" spans="1:6" x14ac:dyDescent="0.25">
      <c r="A12" s="346" t="s">
        <v>553</v>
      </c>
      <c r="B12" s="362">
        <v>77604</v>
      </c>
      <c r="D12" s="328">
        <f>+TNP!F54</f>
        <v>858883</v>
      </c>
      <c r="E12" s="245">
        <f t="shared" si="0"/>
        <v>781279</v>
      </c>
    </row>
    <row r="14" spans="1:6" x14ac:dyDescent="0.25">
      <c r="B14" s="348">
        <f>SUM(B2:B13)</f>
        <v>1478903.5699999998</v>
      </c>
      <c r="D14" s="348" t="e">
        <f>SUM(D2:D13)</f>
        <v>#REF!</v>
      </c>
      <c r="E14" s="357" t="e">
        <f>+D14-B14</f>
        <v>#REF!</v>
      </c>
    </row>
    <row r="17" spans="1:4" x14ac:dyDescent="0.25">
      <c r="A17" s="304"/>
    </row>
    <row r="18" spans="1:4" x14ac:dyDescent="0.25">
      <c r="A18" s="304"/>
    </row>
    <row r="19" spans="1:4" x14ac:dyDescent="0.25">
      <c r="A19" s="304"/>
    </row>
    <row r="20" spans="1:4" s="304" customFormat="1" x14ac:dyDescent="0.25">
      <c r="B20" s="348"/>
      <c r="D20" s="328"/>
    </row>
    <row r="21" spans="1:4" s="304" customFormat="1" x14ac:dyDescent="0.25">
      <c r="B21" s="348"/>
      <c r="D21" s="328"/>
    </row>
    <row r="22" spans="1:4" s="304" customFormat="1" x14ac:dyDescent="0.25">
      <c r="B22" s="348"/>
      <c r="D22" s="328"/>
    </row>
    <row r="23" spans="1:4" s="304" customFormat="1" x14ac:dyDescent="0.25">
      <c r="B23" s="348"/>
      <c r="D23" s="328"/>
    </row>
    <row r="24" spans="1:4" s="304" customFormat="1" x14ac:dyDescent="0.25">
      <c r="B24" s="348"/>
      <c r="D24" s="328"/>
    </row>
    <row r="25" spans="1:4" s="304" customFormat="1" x14ac:dyDescent="0.25">
      <c r="B25" s="348"/>
      <c r="D25" s="328"/>
    </row>
    <row r="26" spans="1:4" s="304" customFormat="1" x14ac:dyDescent="0.25">
      <c r="B26" s="348"/>
      <c r="D26" s="328"/>
    </row>
    <row r="27" spans="1:4" s="304" customFormat="1" x14ac:dyDescent="0.25">
      <c r="B27" s="348"/>
      <c r="D27" s="328"/>
    </row>
    <row r="28" spans="1:4" s="304" customFormat="1" x14ac:dyDescent="0.25">
      <c r="B28" s="348"/>
      <c r="D28" s="328"/>
    </row>
    <row r="29" spans="1:4" s="304" customFormat="1" x14ac:dyDescent="0.25">
      <c r="B29" s="348"/>
      <c r="D29" s="328"/>
    </row>
    <row r="30" spans="1:4" s="304" customFormat="1" x14ac:dyDescent="0.25">
      <c r="B30" s="348"/>
      <c r="D30" s="328"/>
    </row>
    <row r="31" spans="1:4" s="304" customFormat="1" x14ac:dyDescent="0.25">
      <c r="B31" s="348"/>
      <c r="D31" s="328"/>
    </row>
    <row r="32" spans="1:4" s="304" customFormat="1" x14ac:dyDescent="0.25">
      <c r="B32" s="348"/>
      <c r="D32" s="328"/>
    </row>
    <row r="33" spans="1:5" s="304" customFormat="1" x14ac:dyDescent="0.25">
      <c r="B33" s="348"/>
      <c r="D33" s="328"/>
    </row>
    <row r="37" spans="1:5" x14ac:dyDescent="0.25">
      <c r="A37" s="358" t="s">
        <v>543</v>
      </c>
      <c r="B37" s="358" t="s">
        <v>618</v>
      </c>
      <c r="D37" s="328" t="s">
        <v>554</v>
      </c>
      <c r="E37" s="304" t="s">
        <v>555</v>
      </c>
    </row>
    <row r="38" spans="1:5" x14ac:dyDescent="0.25">
      <c r="A38" s="359" t="s">
        <v>545</v>
      </c>
      <c r="B38" s="360">
        <v>4726579</v>
      </c>
      <c r="D38" s="328" t="e">
        <f>+#REF!</f>
        <v>#REF!</v>
      </c>
      <c r="E38" s="245" t="e">
        <f t="shared" ref="E38:E55" si="1">+D38-B38</f>
        <v>#REF!</v>
      </c>
    </row>
    <row r="39" spans="1:5" x14ac:dyDescent="0.25">
      <c r="A39" s="359" t="s">
        <v>619</v>
      </c>
      <c r="B39" s="360">
        <v>6031711</v>
      </c>
      <c r="D39" s="328">
        <f>+'21st CENTURY CO 7'!E35</f>
        <v>0</v>
      </c>
      <c r="E39" s="245">
        <f t="shared" si="1"/>
        <v>-6031711</v>
      </c>
    </row>
    <row r="40" spans="1:5" x14ac:dyDescent="0.25">
      <c r="A40" s="359" t="s">
        <v>546</v>
      </c>
      <c r="B40" s="360">
        <v>4981405</v>
      </c>
      <c r="D40" s="328">
        <f>+AEFLA!C43</f>
        <v>0</v>
      </c>
      <c r="E40" s="245">
        <f t="shared" si="1"/>
        <v>-4981405</v>
      </c>
    </row>
    <row r="41" spans="1:5" x14ac:dyDescent="0.25">
      <c r="A41" s="359" t="s">
        <v>620</v>
      </c>
      <c r="B41" s="360">
        <v>35145</v>
      </c>
      <c r="D41" s="328" t="e">
        <f>+#REF!</f>
        <v>#REF!</v>
      </c>
      <c r="E41" s="245" t="e">
        <f t="shared" si="1"/>
        <v>#REF!</v>
      </c>
    </row>
    <row r="42" spans="1:5" x14ac:dyDescent="0.25">
      <c r="A42" s="359" t="s">
        <v>547</v>
      </c>
      <c r="B42" s="360">
        <v>746899</v>
      </c>
      <c r="D42" s="328">
        <f>+'IEL-Civics'!C27</f>
        <v>0</v>
      </c>
      <c r="E42" s="245">
        <f t="shared" si="1"/>
        <v>-746899</v>
      </c>
    </row>
    <row r="43" spans="1:5" x14ac:dyDescent="0.25">
      <c r="A43" s="359" t="s">
        <v>621</v>
      </c>
      <c r="B43" s="360">
        <v>66000</v>
      </c>
      <c r="D43" s="328">
        <f>+'JAVITS RIGHT4RURAL -- Y042'!C13</f>
        <v>0</v>
      </c>
      <c r="E43" s="245">
        <f t="shared" si="1"/>
        <v>-66000</v>
      </c>
    </row>
    <row r="44" spans="1:5" x14ac:dyDescent="0.25">
      <c r="A44" s="359" t="s">
        <v>548</v>
      </c>
      <c r="B44" s="360">
        <v>522491</v>
      </c>
      <c r="D44" s="328">
        <f>+HOMELESS!C29</f>
        <v>0</v>
      </c>
      <c r="E44" s="245">
        <f t="shared" si="1"/>
        <v>-522491</v>
      </c>
    </row>
    <row r="45" spans="1:5" x14ac:dyDescent="0.25">
      <c r="A45" s="359" t="s">
        <v>537</v>
      </c>
      <c r="B45" s="360">
        <v>562673</v>
      </c>
      <c r="D45" s="328">
        <f>+'PATHWAYS EARLY ACTION'!G26</f>
        <v>777197</v>
      </c>
      <c r="E45" s="245">
        <f t="shared" si="1"/>
        <v>214524</v>
      </c>
    </row>
    <row r="46" spans="1:5" x14ac:dyDescent="0.25">
      <c r="A46" s="359" t="s">
        <v>549</v>
      </c>
      <c r="B46" s="360">
        <v>75000</v>
      </c>
      <c r="D46" s="328" t="e">
        <f>+#REF!</f>
        <v>#REF!</v>
      </c>
      <c r="E46" s="245" t="e">
        <f t="shared" si="1"/>
        <v>#REF!</v>
      </c>
    </row>
    <row r="47" spans="1:5" x14ac:dyDescent="0.25">
      <c r="A47" s="359" t="s">
        <v>550</v>
      </c>
      <c r="B47" s="360">
        <v>53500</v>
      </c>
      <c r="D47" s="328" t="e">
        <f>+#REF!</f>
        <v>#REF!</v>
      </c>
      <c r="E47" s="245" t="e">
        <f t="shared" si="1"/>
        <v>#REF!</v>
      </c>
    </row>
    <row r="48" spans="1:5" x14ac:dyDescent="0.25">
      <c r="A48" s="359" t="s">
        <v>622</v>
      </c>
      <c r="B48" s="360">
        <v>123000</v>
      </c>
      <c r="D48" s="328" t="e">
        <f>+#REF!</f>
        <v>#REF!</v>
      </c>
      <c r="E48" s="245" t="e">
        <f t="shared" si="1"/>
        <v>#REF!</v>
      </c>
    </row>
    <row r="49" spans="1:6" x14ac:dyDescent="0.25">
      <c r="A49" s="359" t="s">
        <v>623</v>
      </c>
      <c r="B49" s="360">
        <v>1600000</v>
      </c>
      <c r="D49" s="328">
        <f>+CONNECT!E40</f>
        <v>2159781</v>
      </c>
      <c r="E49" s="245">
        <f t="shared" si="1"/>
        <v>559781</v>
      </c>
    </row>
    <row r="50" spans="1:6" x14ac:dyDescent="0.25">
      <c r="A50" s="359" t="s">
        <v>551</v>
      </c>
      <c r="B50" s="360">
        <v>1342159</v>
      </c>
      <c r="D50" s="328">
        <f>+'Diagnostic Review'!E45</f>
        <v>0</v>
      </c>
      <c r="E50" s="245">
        <f t="shared" si="1"/>
        <v>-1342159</v>
      </c>
    </row>
    <row r="51" spans="1:6" x14ac:dyDescent="0.25">
      <c r="A51" s="359" t="s">
        <v>624</v>
      </c>
      <c r="B51" s="360">
        <v>207778</v>
      </c>
      <c r="D51" s="328">
        <f>+'Reading to Ignite'!E14</f>
        <v>0</v>
      </c>
      <c r="E51" s="245">
        <f t="shared" si="1"/>
        <v>-207778</v>
      </c>
    </row>
    <row r="52" spans="1:6" x14ac:dyDescent="0.25">
      <c r="A52" s="359" t="s">
        <v>552</v>
      </c>
      <c r="B52" s="360">
        <v>4516189</v>
      </c>
      <c r="E52" s="245">
        <f t="shared" si="1"/>
        <v>-4516189</v>
      </c>
      <c r="F52" s="304" t="s">
        <v>556</v>
      </c>
    </row>
    <row r="53" spans="1:6" x14ac:dyDescent="0.25">
      <c r="A53" s="359" t="s">
        <v>625</v>
      </c>
      <c r="B53" s="360">
        <v>80000</v>
      </c>
      <c r="D53" s="328" t="e">
        <f>+#REF!</f>
        <v>#REF!</v>
      </c>
      <c r="E53" s="245" t="e">
        <f t="shared" si="1"/>
        <v>#REF!</v>
      </c>
    </row>
    <row r="54" spans="1:6" x14ac:dyDescent="0.25">
      <c r="A54" s="359" t="s">
        <v>626</v>
      </c>
      <c r="B54" s="360">
        <v>749999</v>
      </c>
      <c r="D54" s="328">
        <f>+'Abstinence Education'!C18</f>
        <v>0</v>
      </c>
      <c r="E54" s="245">
        <f t="shared" si="1"/>
        <v>-749999</v>
      </c>
    </row>
    <row r="55" spans="1:6" x14ac:dyDescent="0.25">
      <c r="A55" s="359" t="s">
        <v>553</v>
      </c>
      <c r="B55" s="360">
        <v>938830</v>
      </c>
      <c r="D55" s="328">
        <f>+TNP!E54</f>
        <v>2081300</v>
      </c>
      <c r="E55" s="245">
        <f t="shared" si="1"/>
        <v>1142470</v>
      </c>
    </row>
    <row r="58" spans="1:6" x14ac:dyDescent="0.25">
      <c r="B58" s="348">
        <f>SUM(B38:B57)</f>
        <v>27359358</v>
      </c>
      <c r="D58" s="348" t="e">
        <f>SUM(D38:D57)</f>
        <v>#REF!</v>
      </c>
      <c r="E58" s="348" t="e">
        <f>SUM(E38:E57)</f>
        <v>#REF!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CFFCC"/>
  </sheetPr>
  <dimension ref="A1:AF14"/>
  <sheetViews>
    <sheetView workbookViewId="0">
      <pane xSplit="5" ySplit="11" topLeftCell="F12" activePane="bottomRight" state="frozen"/>
      <selection activeCell="D43" sqref="D43"/>
      <selection pane="topRight" activeCell="D43" sqref="D43"/>
      <selection pane="bottomLeft" activeCell="D43" sqref="D43"/>
      <selection pane="bottomRight" activeCell="C12" sqref="C12"/>
    </sheetView>
  </sheetViews>
  <sheetFormatPr defaultRowHeight="15" x14ac:dyDescent="0.25"/>
  <cols>
    <col min="2" max="2" width="18.42578125" customWidth="1"/>
    <col min="3" max="3" width="12.7109375" customWidth="1"/>
    <col min="4" max="4" width="12.42578125" customWidth="1"/>
    <col min="5" max="5" width="12.85546875" customWidth="1"/>
    <col min="6" max="6" width="11.7109375" customWidth="1"/>
    <col min="7" max="7" width="13" customWidth="1"/>
    <col min="8" max="8" width="11.85546875" customWidth="1"/>
    <col min="9" max="9" width="11.5703125" customWidth="1"/>
    <col min="10" max="10" width="13.28515625" customWidth="1"/>
    <col min="11" max="11" width="11.85546875" customWidth="1"/>
    <col min="12" max="12" width="12.85546875" customWidth="1"/>
    <col min="13" max="13" width="11" customWidth="1"/>
    <col min="14" max="14" width="12.140625" customWidth="1"/>
    <col min="15" max="15" width="12.42578125" customWidth="1"/>
    <col min="16" max="16" width="12.140625" customWidth="1"/>
    <col min="17" max="18" width="11" customWidth="1"/>
    <col min="19" max="19" width="10.85546875" customWidth="1"/>
    <col min="20" max="20" width="12.85546875" customWidth="1"/>
    <col min="22" max="22" width="12" customWidth="1"/>
    <col min="23" max="23" width="11.7109375" customWidth="1"/>
    <col min="25" max="25" width="13.28515625" customWidth="1"/>
    <col min="32" max="32" width="12.28515625" customWidth="1"/>
  </cols>
  <sheetData>
    <row r="1" spans="1:32" ht="21" x14ac:dyDescent="0.35">
      <c r="A1" s="183" t="s">
        <v>0</v>
      </c>
      <c r="B1" s="109"/>
      <c r="C1" s="104" t="s">
        <v>285</v>
      </c>
      <c r="D1" s="103"/>
      <c r="E1" s="105"/>
      <c r="F1" s="111"/>
      <c r="G1" s="109"/>
      <c r="H1" s="109"/>
      <c r="I1" s="109"/>
      <c r="J1" s="104" t="str">
        <f>C1</f>
        <v>Title II Reallocated: Healthy Human Capital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4" t="str">
        <f>C1</f>
        <v>Title II Reallocated: Healthy Human Capital</v>
      </c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18.75" x14ac:dyDescent="0.3">
      <c r="A2" s="184" t="s">
        <v>1</v>
      </c>
      <c r="B2" s="109"/>
      <c r="C2" s="107"/>
      <c r="D2" s="106"/>
      <c r="E2" s="67"/>
      <c r="F2" s="111"/>
      <c r="G2" s="109"/>
      <c r="H2" s="109"/>
      <c r="I2" s="109"/>
      <c r="J2" s="116" t="str">
        <f>"FY"&amp;C4</f>
        <v>FY2016-17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6" t="str">
        <f>"FY"&amp;C4</f>
        <v>FY2016-17</v>
      </c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1:32" ht="15.75" x14ac:dyDescent="0.25">
      <c r="A3" s="184" t="s">
        <v>2</v>
      </c>
      <c r="B3" s="109"/>
      <c r="C3" s="107">
        <v>5367</v>
      </c>
      <c r="D3" s="106"/>
      <c r="E3" s="67"/>
      <c r="F3" s="111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21" x14ac:dyDescent="0.35">
      <c r="A4" s="184" t="s">
        <v>3</v>
      </c>
      <c r="B4" s="109"/>
      <c r="C4" s="104" t="s">
        <v>292</v>
      </c>
      <c r="D4" s="67"/>
      <c r="E4" s="67"/>
      <c r="F4" s="111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</row>
    <row r="5" spans="1:32" ht="15.75" x14ac:dyDescent="0.25">
      <c r="A5" s="184" t="s">
        <v>55</v>
      </c>
      <c r="B5" s="109"/>
      <c r="C5" s="107"/>
      <c r="D5" s="67"/>
      <c r="E5" s="67"/>
      <c r="F5" s="111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</row>
    <row r="6" spans="1:32" ht="15.75" x14ac:dyDescent="0.25">
      <c r="A6" s="184" t="s">
        <v>41</v>
      </c>
      <c r="B6" s="109"/>
      <c r="C6" s="106" t="s">
        <v>289</v>
      </c>
      <c r="D6" s="67"/>
      <c r="E6" s="67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2" ht="15.75" x14ac:dyDescent="0.25">
      <c r="A7" s="184" t="s">
        <v>43</v>
      </c>
      <c r="B7" s="109"/>
      <c r="C7" s="107" t="s">
        <v>80</v>
      </c>
      <c r="D7" s="67"/>
      <c r="E7" s="67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</row>
    <row r="8" spans="1:32" ht="15.75" x14ac:dyDescent="0.25">
      <c r="A8" s="184" t="s">
        <v>77</v>
      </c>
      <c r="B8" s="109"/>
      <c r="C8" s="107" t="s">
        <v>601</v>
      </c>
      <c r="D8" s="67"/>
      <c r="E8" s="67"/>
      <c r="F8" s="108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</row>
    <row r="9" spans="1:32" ht="21" x14ac:dyDescent="0.35">
      <c r="A9" s="183" t="s">
        <v>600</v>
      </c>
      <c r="B9" s="109"/>
      <c r="C9" s="107"/>
      <c r="D9" s="67"/>
      <c r="E9" s="67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</row>
    <row r="10" spans="1:32" s="297" customFormat="1" ht="21.75" thickBot="1" x14ac:dyDescent="0.4">
      <c r="A10" s="183"/>
      <c r="B10" s="109"/>
      <c r="C10" s="107"/>
      <c r="D10" s="67"/>
      <c r="E10" s="67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</row>
    <row r="11" spans="1:32" ht="45.75" thickBot="1" x14ac:dyDescent="0.3">
      <c r="A11" s="185" t="s">
        <v>4</v>
      </c>
      <c r="B11" s="54" t="s">
        <v>5</v>
      </c>
      <c r="C11" s="55" t="s">
        <v>20</v>
      </c>
      <c r="D11" s="54" t="s">
        <v>21</v>
      </c>
      <c r="E11" s="47" t="s">
        <v>22</v>
      </c>
      <c r="F11" s="193" t="s">
        <v>382</v>
      </c>
      <c r="G11" s="193" t="s">
        <v>383</v>
      </c>
      <c r="H11" s="193" t="s">
        <v>384</v>
      </c>
      <c r="I11" s="193" t="s">
        <v>385</v>
      </c>
      <c r="J11" s="193" t="s">
        <v>381</v>
      </c>
      <c r="K11" s="193" t="s">
        <v>386</v>
      </c>
      <c r="L11" s="193" t="s">
        <v>387</v>
      </c>
      <c r="M11" s="193" t="s">
        <v>388</v>
      </c>
      <c r="N11" s="193" t="s">
        <v>389</v>
      </c>
      <c r="O11" s="193" t="s">
        <v>390</v>
      </c>
      <c r="P11" s="193" t="s">
        <v>392</v>
      </c>
      <c r="Q11" s="193" t="s">
        <v>393</v>
      </c>
      <c r="R11" s="193" t="s">
        <v>394</v>
      </c>
      <c r="S11" s="193" t="s">
        <v>395</v>
      </c>
      <c r="T11" s="193" t="s">
        <v>396</v>
      </c>
      <c r="U11" s="112" t="s">
        <v>397</v>
      </c>
      <c r="V11" s="110" t="s">
        <v>398</v>
      </c>
      <c r="W11" s="112" t="s">
        <v>399</v>
      </c>
      <c r="X11" s="112" t="s">
        <v>400</v>
      </c>
      <c r="Y11" s="112" t="s">
        <v>401</v>
      </c>
      <c r="Z11" s="112" t="s">
        <v>402</v>
      </c>
      <c r="AA11" s="112" t="s">
        <v>403</v>
      </c>
      <c r="AB11" s="112" t="s">
        <v>404</v>
      </c>
      <c r="AC11" s="112" t="s">
        <v>405</v>
      </c>
      <c r="AD11" s="110" t="s">
        <v>406</v>
      </c>
      <c r="AE11" s="112" t="s">
        <v>407</v>
      </c>
      <c r="AF11" s="112" t="s">
        <v>408</v>
      </c>
    </row>
    <row r="12" spans="1:32" ht="15.75" thickBot="1" x14ac:dyDescent="0.3">
      <c r="A12" s="189"/>
      <c r="B12" s="92"/>
      <c r="C12" s="83"/>
      <c r="D12" s="83">
        <f>SUM(F12:AF12)</f>
        <v>0</v>
      </c>
      <c r="E12" s="88">
        <f>C12-D12</f>
        <v>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32" ht="15.75" thickBot="1" x14ac:dyDescent="0.3">
      <c r="A13" s="190"/>
      <c r="B13" s="92"/>
      <c r="C13" s="83"/>
      <c r="D13" s="85"/>
      <c r="E13" s="84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32" ht="15.75" thickBot="1" x14ac:dyDescent="0.3">
      <c r="A14" s="186" t="s">
        <v>290</v>
      </c>
      <c r="B14" s="90"/>
      <c r="C14" s="118">
        <f t="shared" ref="C14:AF14" si="0">SUM(C12:C12)</f>
        <v>0</v>
      </c>
      <c r="D14" s="118">
        <f t="shared" si="0"/>
        <v>0</v>
      </c>
      <c r="E14" s="118">
        <f t="shared" si="0"/>
        <v>0</v>
      </c>
      <c r="F14" s="118">
        <f t="shared" si="0"/>
        <v>0</v>
      </c>
      <c r="G14" s="118">
        <f t="shared" si="0"/>
        <v>0</v>
      </c>
      <c r="H14" s="118">
        <f t="shared" si="0"/>
        <v>0</v>
      </c>
      <c r="I14" s="118">
        <f t="shared" si="0"/>
        <v>0</v>
      </c>
      <c r="J14" s="118">
        <f t="shared" si="0"/>
        <v>0</v>
      </c>
      <c r="K14" s="118">
        <f t="shared" si="0"/>
        <v>0</v>
      </c>
      <c r="L14" s="118">
        <f t="shared" si="0"/>
        <v>0</v>
      </c>
      <c r="M14" s="118">
        <f t="shared" si="0"/>
        <v>0</v>
      </c>
      <c r="N14" s="118">
        <f t="shared" si="0"/>
        <v>0</v>
      </c>
      <c r="O14" s="118">
        <f t="shared" si="0"/>
        <v>0</v>
      </c>
      <c r="P14" s="118">
        <f t="shared" si="0"/>
        <v>0</v>
      </c>
      <c r="Q14" s="118">
        <f t="shared" si="0"/>
        <v>0</v>
      </c>
      <c r="R14" s="118">
        <f t="shared" si="0"/>
        <v>0</v>
      </c>
      <c r="S14" s="118">
        <f t="shared" si="0"/>
        <v>0</v>
      </c>
      <c r="T14" s="118">
        <f t="shared" si="0"/>
        <v>0</v>
      </c>
      <c r="U14" s="118">
        <f t="shared" si="0"/>
        <v>0</v>
      </c>
      <c r="V14" s="118">
        <f t="shared" si="0"/>
        <v>0</v>
      </c>
      <c r="W14" s="118">
        <f t="shared" si="0"/>
        <v>0</v>
      </c>
      <c r="X14" s="118">
        <f t="shared" si="0"/>
        <v>0</v>
      </c>
      <c r="Y14" s="118">
        <f t="shared" si="0"/>
        <v>0</v>
      </c>
      <c r="Z14" s="118">
        <f t="shared" si="0"/>
        <v>0</v>
      </c>
      <c r="AA14" s="118">
        <f t="shared" si="0"/>
        <v>0</v>
      </c>
      <c r="AB14" s="118">
        <f t="shared" si="0"/>
        <v>0</v>
      </c>
      <c r="AC14" s="118">
        <f t="shared" si="0"/>
        <v>0</v>
      </c>
      <c r="AD14" s="118">
        <f t="shared" si="0"/>
        <v>0</v>
      </c>
      <c r="AE14" s="118">
        <f t="shared" si="0"/>
        <v>0</v>
      </c>
      <c r="AF14" s="118">
        <f t="shared" si="0"/>
        <v>0</v>
      </c>
    </row>
  </sheetData>
  <sheetProtection algorithmName="SHA-512" hashValue="QJ6WSUuuoy/jvgdRsF4QCtS/4M5HTdtgJ8JmzUOXfC79hiLLOXPdPrpftPtfekdVhIMLQC5mPX+0MW0Y61nxNQ==" saltValue="BRorvwiJdAwJQ7zkjpVmh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48E840"/>
  </sheetPr>
  <dimension ref="A1:BE195"/>
  <sheetViews>
    <sheetView workbookViewId="0">
      <selection activeCell="B17" sqref="B17:L17"/>
    </sheetView>
  </sheetViews>
  <sheetFormatPr defaultRowHeight="15" x14ac:dyDescent="0.25"/>
  <cols>
    <col min="2" max="2" width="32.140625" customWidth="1"/>
    <col min="3" max="3" width="13.5703125" customWidth="1"/>
    <col min="4" max="4" width="11.42578125" customWidth="1"/>
    <col min="5" max="5" width="12" customWidth="1"/>
    <col min="6" max="6" width="15" customWidth="1"/>
    <col min="7" max="7" width="12.140625" customWidth="1"/>
    <col min="8" max="9" width="12.7109375" customWidth="1"/>
    <col min="10" max="10" width="12.42578125" customWidth="1"/>
    <col min="11" max="11" width="12.7109375" customWidth="1"/>
    <col min="22" max="22" width="12" customWidth="1"/>
    <col min="23" max="23" width="10.85546875" customWidth="1"/>
  </cols>
  <sheetData>
    <row r="1" spans="1:23" ht="21" x14ac:dyDescent="0.35">
      <c r="A1" s="5"/>
      <c r="B1" s="6" t="s">
        <v>0</v>
      </c>
      <c r="C1" s="7" t="s">
        <v>39</v>
      </c>
      <c r="D1" s="6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.75" x14ac:dyDescent="0.25">
      <c r="A2" s="5"/>
      <c r="B2" s="11" t="s">
        <v>1</v>
      </c>
      <c r="C2" s="12"/>
      <c r="D2" s="11"/>
      <c r="E2" s="13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75" x14ac:dyDescent="0.25">
      <c r="A3" s="5"/>
      <c r="B3" s="11" t="s">
        <v>2</v>
      </c>
      <c r="C3" s="12"/>
      <c r="D3" s="11"/>
      <c r="E3" s="1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.75" x14ac:dyDescent="0.25">
      <c r="A4" s="5"/>
      <c r="B4" s="11" t="s">
        <v>40</v>
      </c>
      <c r="C4" s="12">
        <v>6</v>
      </c>
      <c r="D4" s="11"/>
      <c r="E4" s="13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.75" x14ac:dyDescent="0.25">
      <c r="A5" s="5"/>
      <c r="B5" s="11" t="s">
        <v>3</v>
      </c>
      <c r="C5" s="12" t="s">
        <v>52</v>
      </c>
      <c r="D5" s="13"/>
      <c r="E5" s="13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.75" x14ac:dyDescent="0.25">
      <c r="A6" s="5"/>
      <c r="B6" s="11" t="s">
        <v>41</v>
      </c>
      <c r="C6" s="12" t="s">
        <v>42</v>
      </c>
      <c r="D6" s="13"/>
      <c r="E6" s="13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75" x14ac:dyDescent="0.25">
      <c r="A7" s="5"/>
      <c r="B7" s="11" t="s">
        <v>43</v>
      </c>
      <c r="C7" s="12" t="s">
        <v>44</v>
      </c>
      <c r="D7" s="13"/>
      <c r="E7" s="13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.75" x14ac:dyDescent="0.25">
      <c r="A8" s="5"/>
      <c r="B8" s="11" t="s">
        <v>51</v>
      </c>
      <c r="C8" s="12"/>
      <c r="D8" s="13"/>
      <c r="E8" s="13"/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30" x14ac:dyDescent="0.25">
      <c r="A10" s="1" t="s">
        <v>4</v>
      </c>
      <c r="B10" s="2" t="s">
        <v>5</v>
      </c>
      <c r="C10" s="14" t="s">
        <v>20</v>
      </c>
      <c r="D10" s="14" t="s">
        <v>21</v>
      </c>
      <c r="E10" s="16" t="s">
        <v>22</v>
      </c>
      <c r="F10" s="3" t="s">
        <v>23</v>
      </c>
      <c r="G10" s="3" t="s">
        <v>24</v>
      </c>
      <c r="H10" s="3" t="s">
        <v>25</v>
      </c>
      <c r="I10" s="3" t="s">
        <v>26</v>
      </c>
      <c r="J10" s="3" t="s">
        <v>27</v>
      </c>
      <c r="K10" s="3" t="s">
        <v>38</v>
      </c>
      <c r="L10" s="3" t="s">
        <v>28</v>
      </c>
      <c r="M10" s="3" t="s">
        <v>29</v>
      </c>
      <c r="N10" s="3" t="s">
        <v>30</v>
      </c>
      <c r="O10" s="3" t="s">
        <v>31</v>
      </c>
      <c r="P10" s="3" t="s">
        <v>32</v>
      </c>
      <c r="Q10" s="3" t="s">
        <v>31</v>
      </c>
      <c r="R10" s="3" t="s">
        <v>32</v>
      </c>
      <c r="S10" s="3" t="s">
        <v>33</v>
      </c>
      <c r="T10" s="3" t="s">
        <v>34</v>
      </c>
      <c r="U10" s="3" t="s">
        <v>35</v>
      </c>
      <c r="V10" s="3" t="s">
        <v>36</v>
      </c>
      <c r="W10" s="3" t="s">
        <v>37</v>
      </c>
    </row>
    <row r="11" spans="1:23" x14ac:dyDescent="0.25">
      <c r="A11" s="17"/>
      <c r="B11" s="19"/>
      <c r="C11" s="22"/>
      <c r="D11" s="10">
        <f>SUM(F11:W11)</f>
        <v>0</v>
      </c>
      <c r="E11" s="23">
        <f>C11-D11</f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x14ac:dyDescent="0.25">
      <c r="A12" s="17"/>
      <c r="B12" s="19"/>
      <c r="C12" s="22"/>
      <c r="D12" s="10">
        <f t="shared" ref="D12:D41" si="0">SUM(F12:W12)</f>
        <v>0</v>
      </c>
      <c r="E12" s="23">
        <f t="shared" ref="E12:E41" si="1">C12-D12</f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x14ac:dyDescent="0.25">
      <c r="A13" s="17"/>
      <c r="B13" s="19"/>
      <c r="C13" s="22"/>
      <c r="D13" s="10">
        <f t="shared" si="0"/>
        <v>0</v>
      </c>
      <c r="E13" s="23">
        <f t="shared" si="1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x14ac:dyDescent="0.25">
      <c r="A14" s="17"/>
      <c r="B14" s="19"/>
      <c r="C14" s="22"/>
      <c r="D14" s="10">
        <f t="shared" si="0"/>
        <v>0</v>
      </c>
      <c r="E14" s="23">
        <f t="shared" si="1"/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x14ac:dyDescent="0.25">
      <c r="A15" s="17"/>
      <c r="B15" s="19"/>
      <c r="C15" s="22"/>
      <c r="D15" s="10">
        <f t="shared" si="0"/>
        <v>0</v>
      </c>
      <c r="E15" s="23">
        <f t="shared" si="1"/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x14ac:dyDescent="0.25">
      <c r="A16" s="17"/>
      <c r="B16" s="19"/>
      <c r="C16" s="22"/>
      <c r="D16" s="10">
        <f t="shared" si="0"/>
        <v>0</v>
      </c>
      <c r="E16" s="23">
        <f t="shared" si="1"/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x14ac:dyDescent="0.25">
      <c r="A17" s="17"/>
      <c r="B17" s="19"/>
      <c r="C17" s="22"/>
      <c r="D17" s="10">
        <f t="shared" si="0"/>
        <v>0</v>
      </c>
      <c r="E17" s="23">
        <f t="shared" si="1"/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x14ac:dyDescent="0.25">
      <c r="A18" s="17"/>
      <c r="B18" s="19"/>
      <c r="C18" s="22"/>
      <c r="D18" s="10">
        <f t="shared" si="0"/>
        <v>0</v>
      </c>
      <c r="E18" s="23">
        <f t="shared" si="1"/>
        <v>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25">
      <c r="A19" s="17"/>
      <c r="B19" s="20"/>
      <c r="C19" s="22"/>
      <c r="D19" s="10">
        <f t="shared" si="0"/>
        <v>0</v>
      </c>
      <c r="E19" s="23">
        <f t="shared" si="1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25">
      <c r="A20" s="17"/>
      <c r="B20" s="19"/>
      <c r="C20" s="22"/>
      <c r="D20" s="10">
        <f t="shared" si="0"/>
        <v>0</v>
      </c>
      <c r="E20" s="23">
        <f t="shared" si="1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25">
      <c r="A21" s="18"/>
      <c r="B21" s="19"/>
      <c r="C21" s="22"/>
      <c r="D21" s="10">
        <f t="shared" si="0"/>
        <v>0</v>
      </c>
      <c r="E21" s="23">
        <f t="shared" si="1"/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25">
      <c r="A22" s="18"/>
      <c r="B22" s="19"/>
      <c r="C22" s="22"/>
      <c r="D22" s="10">
        <f t="shared" si="0"/>
        <v>0</v>
      </c>
      <c r="E22" s="23">
        <f t="shared" si="1"/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25">
      <c r="A23" s="18"/>
      <c r="B23" s="19"/>
      <c r="C23" s="22"/>
      <c r="D23" s="10">
        <f t="shared" si="0"/>
        <v>0</v>
      </c>
      <c r="E23" s="23">
        <f t="shared" si="1"/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25">
      <c r="A24" s="18"/>
      <c r="B24" s="19"/>
      <c r="C24" s="22"/>
      <c r="D24" s="10">
        <f t="shared" si="0"/>
        <v>0</v>
      </c>
      <c r="E24" s="23">
        <f t="shared" si="1"/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25">
      <c r="A25" s="18"/>
      <c r="B25" s="19"/>
      <c r="C25" s="22"/>
      <c r="D25" s="10">
        <f t="shared" si="0"/>
        <v>0</v>
      </c>
      <c r="E25" s="23">
        <f t="shared" si="1"/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5">
      <c r="A26" s="18"/>
      <c r="B26" s="19"/>
      <c r="C26" s="22"/>
      <c r="D26" s="10">
        <f t="shared" si="0"/>
        <v>0</v>
      </c>
      <c r="E26" s="23">
        <f t="shared" si="1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5">
      <c r="A27" s="18"/>
      <c r="B27" s="19"/>
      <c r="C27" s="22"/>
      <c r="D27" s="10">
        <f t="shared" si="0"/>
        <v>0</v>
      </c>
      <c r="E27" s="23">
        <f t="shared" si="1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25">
      <c r="A28" s="18"/>
      <c r="B28" s="19"/>
      <c r="C28" s="22"/>
      <c r="D28" s="10">
        <f t="shared" si="0"/>
        <v>0</v>
      </c>
      <c r="E28" s="23">
        <f t="shared" si="1"/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25">
      <c r="A29" s="18"/>
      <c r="B29" s="19"/>
      <c r="C29" s="22"/>
      <c r="D29" s="10">
        <f t="shared" si="0"/>
        <v>0</v>
      </c>
      <c r="E29" s="23">
        <f t="shared" si="1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25">
      <c r="A30" s="18"/>
      <c r="B30" s="19"/>
      <c r="C30" s="22"/>
      <c r="D30" s="10">
        <f t="shared" si="0"/>
        <v>0</v>
      </c>
      <c r="E30" s="23">
        <f t="shared" si="1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25">
      <c r="A31" s="18"/>
      <c r="B31" s="19"/>
      <c r="C31" s="22"/>
      <c r="D31" s="10">
        <f t="shared" si="0"/>
        <v>0</v>
      </c>
      <c r="E31" s="23">
        <f t="shared" si="1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25">
      <c r="A32" s="18"/>
      <c r="B32" s="19"/>
      <c r="C32" s="22"/>
      <c r="D32" s="10">
        <f t="shared" si="0"/>
        <v>0</v>
      </c>
      <c r="E32" s="23">
        <f t="shared" si="1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57" x14ac:dyDescent="0.25">
      <c r="A33" s="18"/>
      <c r="B33" s="19"/>
      <c r="C33" s="22"/>
      <c r="D33" s="10">
        <f t="shared" si="0"/>
        <v>0</v>
      </c>
      <c r="E33" s="23">
        <f t="shared" si="1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57" x14ac:dyDescent="0.25">
      <c r="A34" s="18"/>
      <c r="B34" s="19"/>
      <c r="C34" s="22"/>
      <c r="D34" s="10">
        <f t="shared" si="0"/>
        <v>0</v>
      </c>
      <c r="E34" s="23">
        <f t="shared" si="1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57" x14ac:dyDescent="0.25">
      <c r="A35" s="18"/>
      <c r="B35" s="19"/>
      <c r="C35" s="22"/>
      <c r="D35" s="10">
        <f t="shared" si="0"/>
        <v>0</v>
      </c>
      <c r="E35" s="23">
        <f t="shared" si="1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57" x14ac:dyDescent="0.25">
      <c r="A36" s="18"/>
      <c r="B36" s="19"/>
      <c r="C36" s="22"/>
      <c r="D36" s="10">
        <f t="shared" si="0"/>
        <v>0</v>
      </c>
      <c r="E36" s="23">
        <f t="shared" si="1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57" x14ac:dyDescent="0.25">
      <c r="A37" s="18"/>
      <c r="B37" s="19"/>
      <c r="C37" s="22"/>
      <c r="D37" s="10">
        <f t="shared" si="0"/>
        <v>0</v>
      </c>
      <c r="E37" s="23">
        <f t="shared" si="1"/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57" x14ac:dyDescent="0.25">
      <c r="A38" s="18"/>
      <c r="B38" s="19"/>
      <c r="C38" s="22"/>
      <c r="D38" s="10">
        <f t="shared" si="0"/>
        <v>0</v>
      </c>
      <c r="E38" s="23">
        <f t="shared" si="1"/>
        <v>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57" x14ac:dyDescent="0.25">
      <c r="A39" s="18"/>
      <c r="B39" s="19"/>
      <c r="C39" s="22"/>
      <c r="D39" s="10">
        <f t="shared" si="0"/>
        <v>0</v>
      </c>
      <c r="E39" s="23">
        <f t="shared" si="1"/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57" x14ac:dyDescent="0.25">
      <c r="A40" s="18"/>
      <c r="B40" s="19"/>
      <c r="C40" s="22"/>
      <c r="D40" s="10">
        <f t="shared" si="0"/>
        <v>0</v>
      </c>
      <c r="E40" s="23">
        <f t="shared" si="1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57" x14ac:dyDescent="0.25">
      <c r="A41" s="18"/>
      <c r="B41" s="19"/>
      <c r="C41" s="22"/>
      <c r="D41" s="10">
        <f t="shared" si="0"/>
        <v>0</v>
      </c>
      <c r="E41" s="23">
        <f t="shared" si="1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57" x14ac:dyDescent="0.25">
      <c r="C42" s="22">
        <f>SUM(C11:C41)</f>
        <v>0</v>
      </c>
      <c r="D42" s="22">
        <f>SUM(D11:D41)</f>
        <v>0</v>
      </c>
      <c r="E42" s="23">
        <f t="shared" ref="E42:BE42" si="2">SUM(E11:E41)</f>
        <v>0</v>
      </c>
      <c r="F42" s="24">
        <f t="shared" si="2"/>
        <v>0</v>
      </c>
      <c r="G42" s="24">
        <f t="shared" si="2"/>
        <v>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 t="shared" si="2"/>
        <v>0</v>
      </c>
      <c r="O42" s="24">
        <f t="shared" si="2"/>
        <v>0</v>
      </c>
      <c r="P42" s="24">
        <f t="shared" si="2"/>
        <v>0</v>
      </c>
      <c r="Q42" s="24">
        <f t="shared" si="2"/>
        <v>0</v>
      </c>
      <c r="R42" s="24">
        <f t="shared" si="2"/>
        <v>0</v>
      </c>
      <c r="S42" s="24">
        <f t="shared" si="2"/>
        <v>0</v>
      </c>
      <c r="T42" s="24">
        <f t="shared" si="2"/>
        <v>0</v>
      </c>
      <c r="U42" s="24">
        <f t="shared" si="2"/>
        <v>0</v>
      </c>
      <c r="V42" s="24">
        <f t="shared" si="2"/>
        <v>0</v>
      </c>
      <c r="W42" s="24">
        <f t="shared" si="2"/>
        <v>0</v>
      </c>
      <c r="X42" s="24">
        <f t="shared" si="2"/>
        <v>0</v>
      </c>
      <c r="Y42" s="24">
        <f t="shared" si="2"/>
        <v>0</v>
      </c>
      <c r="Z42" s="24">
        <f t="shared" si="2"/>
        <v>0</v>
      </c>
      <c r="AA42" s="24">
        <f t="shared" si="2"/>
        <v>0</v>
      </c>
      <c r="AB42" s="24">
        <f t="shared" si="2"/>
        <v>0</v>
      </c>
      <c r="AC42" s="24">
        <f t="shared" si="2"/>
        <v>0</v>
      </c>
      <c r="AD42" s="24">
        <f t="shared" si="2"/>
        <v>0</v>
      </c>
      <c r="AE42" s="24">
        <f t="shared" si="2"/>
        <v>0</v>
      </c>
      <c r="AF42" s="24">
        <f t="shared" si="2"/>
        <v>0</v>
      </c>
      <c r="AG42" s="24">
        <f t="shared" si="2"/>
        <v>0</v>
      </c>
      <c r="AH42" s="24">
        <f t="shared" si="2"/>
        <v>0</v>
      </c>
      <c r="AI42" s="24">
        <f t="shared" si="2"/>
        <v>0</v>
      </c>
      <c r="AJ42" s="24">
        <f t="shared" si="2"/>
        <v>0</v>
      </c>
      <c r="AK42" s="24">
        <f t="shared" si="2"/>
        <v>0</v>
      </c>
      <c r="AL42" s="24">
        <f t="shared" si="2"/>
        <v>0</v>
      </c>
      <c r="AM42" s="24">
        <f t="shared" si="2"/>
        <v>0</v>
      </c>
      <c r="AN42" s="24">
        <f t="shared" si="2"/>
        <v>0</v>
      </c>
      <c r="AO42" s="24">
        <f t="shared" si="2"/>
        <v>0</v>
      </c>
      <c r="AP42" s="24">
        <f t="shared" si="2"/>
        <v>0</v>
      </c>
      <c r="AQ42" s="24">
        <f t="shared" si="2"/>
        <v>0</v>
      </c>
      <c r="AR42" s="24">
        <f t="shared" si="2"/>
        <v>0</v>
      </c>
      <c r="AS42" s="24">
        <f t="shared" si="2"/>
        <v>0</v>
      </c>
      <c r="AT42" s="24">
        <f t="shared" si="2"/>
        <v>0</v>
      </c>
      <c r="AU42" s="24">
        <f t="shared" si="2"/>
        <v>0</v>
      </c>
      <c r="AV42" s="24">
        <f t="shared" si="2"/>
        <v>0</v>
      </c>
      <c r="AW42" s="24">
        <f t="shared" si="2"/>
        <v>0</v>
      </c>
      <c r="AX42" s="24">
        <f t="shared" si="2"/>
        <v>0</v>
      </c>
      <c r="AY42" s="24">
        <f t="shared" si="2"/>
        <v>0</v>
      </c>
      <c r="AZ42" s="24">
        <f t="shared" si="2"/>
        <v>0</v>
      </c>
      <c r="BA42" s="24">
        <f t="shared" si="2"/>
        <v>0</v>
      </c>
      <c r="BB42" s="24">
        <f t="shared" si="2"/>
        <v>0</v>
      </c>
      <c r="BC42" s="24">
        <f t="shared" si="2"/>
        <v>0</v>
      </c>
      <c r="BD42" s="24">
        <f t="shared" si="2"/>
        <v>0</v>
      </c>
      <c r="BE42" s="24">
        <f t="shared" si="2"/>
        <v>0</v>
      </c>
    </row>
    <row r="43" spans="1:57" x14ac:dyDescent="0.25">
      <c r="C43" s="24"/>
      <c r="D43" s="4"/>
      <c r="E43" s="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57" x14ac:dyDescent="0.25">
      <c r="C44" s="24"/>
      <c r="D44" s="4"/>
      <c r="E44" s="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57" x14ac:dyDescent="0.25">
      <c r="C45" s="24"/>
      <c r="D45" s="4"/>
      <c r="E45" s="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57" x14ac:dyDescent="0.25">
      <c r="C46" s="24"/>
      <c r="D46" s="4"/>
      <c r="E46" s="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57" x14ac:dyDescent="0.25">
      <c r="C47" s="24"/>
      <c r="D47" s="4"/>
      <c r="E47" s="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57" x14ac:dyDescent="0.25">
      <c r="C48" s="24"/>
      <c r="D48" s="4"/>
      <c r="E48" s="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3:23" x14ac:dyDescent="0.25">
      <c r="C49" s="24"/>
      <c r="D49" s="4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3:23" x14ac:dyDescent="0.25">
      <c r="C50" s="24"/>
      <c r="D50" s="4"/>
      <c r="E50" s="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3:23" x14ac:dyDescent="0.25">
      <c r="C51" s="24"/>
      <c r="D51" s="4"/>
      <c r="E51" s="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3:23" x14ac:dyDescent="0.25">
      <c r="C52" s="24"/>
      <c r="D52" s="4"/>
      <c r="E52" s="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3:23" x14ac:dyDescent="0.25">
      <c r="C53" s="24"/>
      <c r="D53" s="4"/>
      <c r="E53" s="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3:23" x14ac:dyDescent="0.25">
      <c r="C54" s="24"/>
      <c r="D54" s="4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3:23" x14ac:dyDescent="0.25">
      <c r="C55" s="24"/>
      <c r="D55" s="4"/>
      <c r="E55" s="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3:23" x14ac:dyDescent="0.25">
      <c r="C56" s="24"/>
      <c r="D56" s="4"/>
      <c r="E56" s="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3:23" x14ac:dyDescent="0.25">
      <c r="C57" s="24"/>
      <c r="D57" s="4"/>
      <c r="E57" s="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3:23" x14ac:dyDescent="0.25">
      <c r="C58" s="24"/>
      <c r="D58" s="4"/>
      <c r="E58" s="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3:23" x14ac:dyDescent="0.25">
      <c r="C59" s="24"/>
      <c r="D59" s="4"/>
      <c r="E59" s="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3:23" x14ac:dyDescent="0.25">
      <c r="C60" s="24"/>
      <c r="D60" s="4"/>
      <c r="E60" s="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3:23" x14ac:dyDescent="0.25">
      <c r="C61" s="24"/>
      <c r="D61" s="4"/>
      <c r="E61" s="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3:23" x14ac:dyDescent="0.25">
      <c r="C62" s="24"/>
      <c r="D62" s="4"/>
      <c r="E62" s="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3:23" x14ac:dyDescent="0.25">
      <c r="C63" s="24"/>
      <c r="D63" s="4"/>
      <c r="E63" s="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3:23" x14ac:dyDescent="0.25">
      <c r="C64" s="24"/>
      <c r="D64" s="4"/>
      <c r="E64" s="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3:23" x14ac:dyDescent="0.25">
      <c r="C65" s="24"/>
      <c r="D65" s="4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3:23" x14ac:dyDescent="0.25">
      <c r="C66" s="24"/>
      <c r="D66" s="4"/>
      <c r="E66" s="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3:23" x14ac:dyDescent="0.25">
      <c r="C67" s="24"/>
      <c r="D67" s="4"/>
      <c r="E67" s="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3:23" x14ac:dyDescent="0.25">
      <c r="C68" s="4"/>
      <c r="D68" s="4"/>
      <c r="E68" s="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3:23" x14ac:dyDescent="0.25">
      <c r="C69" s="4"/>
      <c r="D69" s="4"/>
      <c r="E69" s="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3:23" x14ac:dyDescent="0.25">
      <c r="C70" s="4"/>
      <c r="D70" s="4"/>
      <c r="E70" s="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3:23" x14ac:dyDescent="0.25">
      <c r="C71" s="4"/>
      <c r="D71" s="4"/>
      <c r="E71" s="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3:23" x14ac:dyDescent="0.25">
      <c r="C72" s="4"/>
      <c r="D72" s="4"/>
      <c r="E72" s="4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3:23" x14ac:dyDescent="0.25">
      <c r="C73" s="4"/>
      <c r="D73" s="4"/>
      <c r="E73" s="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3:23" x14ac:dyDescent="0.25">
      <c r="C74" s="4"/>
      <c r="D74" s="4"/>
      <c r="E74" s="4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3:23" x14ac:dyDescent="0.25">
      <c r="C75" s="4"/>
      <c r="D75" s="4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3:23" x14ac:dyDescent="0.25">
      <c r="C76" s="4"/>
      <c r="D76" s="4"/>
      <c r="E76" s="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3:23" x14ac:dyDescent="0.25">
      <c r="C77" s="4"/>
      <c r="D77" s="4"/>
      <c r="E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3:23" x14ac:dyDescent="0.25">
      <c r="C78" s="4"/>
      <c r="D78" s="4"/>
      <c r="E78" s="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3:23" x14ac:dyDescent="0.25">
      <c r="C79" s="4"/>
      <c r="D79" s="4"/>
      <c r="E79" s="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3:23" x14ac:dyDescent="0.25">
      <c r="C80" s="4"/>
      <c r="D80" s="4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3:23" x14ac:dyDescent="0.25">
      <c r="C81" s="4"/>
      <c r="D81" s="4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3:23" x14ac:dyDescent="0.25">
      <c r="C82" s="4"/>
      <c r="D82" s="4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3:23" x14ac:dyDescent="0.25">
      <c r="C83" s="4"/>
      <c r="D83" s="4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3:23" x14ac:dyDescent="0.25">
      <c r="C84" s="4"/>
      <c r="D84" s="4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3:23" x14ac:dyDescent="0.25">
      <c r="C85" s="4"/>
      <c r="D85" s="4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3:23" x14ac:dyDescent="0.25">
      <c r="C86" s="4"/>
      <c r="D86" s="4"/>
      <c r="E86" s="4"/>
    </row>
    <row r="87" spans="3:23" x14ac:dyDescent="0.25">
      <c r="C87" s="4"/>
      <c r="D87" s="4"/>
      <c r="E87" s="4"/>
    </row>
    <row r="88" spans="3:23" x14ac:dyDescent="0.25">
      <c r="C88" s="4"/>
      <c r="D88" s="4"/>
      <c r="E88" s="4"/>
    </row>
    <row r="89" spans="3:23" x14ac:dyDescent="0.25">
      <c r="C89" s="4"/>
      <c r="D89" s="4"/>
      <c r="E89" s="4"/>
    </row>
    <row r="90" spans="3:23" x14ac:dyDescent="0.25">
      <c r="C90" s="4"/>
      <c r="D90" s="4"/>
      <c r="E90" s="4"/>
    </row>
    <row r="91" spans="3:23" x14ac:dyDescent="0.25">
      <c r="C91" s="4"/>
      <c r="D91" s="4"/>
      <c r="E91" s="4"/>
    </row>
    <row r="92" spans="3:23" x14ac:dyDescent="0.25">
      <c r="C92" s="4"/>
      <c r="D92" s="4"/>
      <c r="E92" s="4"/>
    </row>
    <row r="93" spans="3:23" x14ac:dyDescent="0.25">
      <c r="C93" s="4"/>
      <c r="D93" s="4"/>
      <c r="E93" s="4"/>
    </row>
    <row r="94" spans="3:23" x14ac:dyDescent="0.25">
      <c r="C94" s="4"/>
      <c r="D94" s="4"/>
      <c r="E94" s="4"/>
    </row>
    <row r="95" spans="3:23" x14ac:dyDescent="0.25">
      <c r="C95" s="4"/>
      <c r="D95" s="4"/>
      <c r="E95" s="4"/>
    </row>
    <row r="96" spans="3:23" x14ac:dyDescent="0.25">
      <c r="C96" s="4"/>
      <c r="D96" s="4"/>
      <c r="E96" s="4"/>
    </row>
    <row r="97" spans="3:5" x14ac:dyDescent="0.25">
      <c r="C97" s="4"/>
      <c r="D97" s="4"/>
      <c r="E97" s="4"/>
    </row>
    <row r="98" spans="3:5" x14ac:dyDescent="0.25">
      <c r="C98" s="4"/>
      <c r="D98" s="4"/>
      <c r="E98" s="4"/>
    </row>
    <row r="99" spans="3:5" x14ac:dyDescent="0.25">
      <c r="C99" s="4"/>
      <c r="D99" s="4"/>
      <c r="E99" s="4"/>
    </row>
    <row r="100" spans="3:5" x14ac:dyDescent="0.25">
      <c r="C100" s="4"/>
      <c r="D100" s="4"/>
      <c r="E100" s="4"/>
    </row>
    <row r="101" spans="3:5" x14ac:dyDescent="0.25">
      <c r="C101" s="4"/>
      <c r="D101" s="4"/>
      <c r="E101" s="4"/>
    </row>
    <row r="102" spans="3:5" x14ac:dyDescent="0.25">
      <c r="C102" s="4"/>
      <c r="D102" s="4"/>
      <c r="E102" s="4"/>
    </row>
    <row r="103" spans="3:5" x14ac:dyDescent="0.25">
      <c r="C103" s="4"/>
      <c r="D103" s="4"/>
      <c r="E103" s="4"/>
    </row>
    <row r="104" spans="3:5" x14ac:dyDescent="0.25">
      <c r="C104" s="4"/>
      <c r="D104" s="4"/>
      <c r="E104" s="4"/>
    </row>
    <row r="105" spans="3:5" x14ac:dyDescent="0.25">
      <c r="C105" s="4"/>
      <c r="D105" s="4"/>
      <c r="E105" s="4"/>
    </row>
    <row r="106" spans="3:5" x14ac:dyDescent="0.25">
      <c r="C106" s="4"/>
      <c r="D106" s="4"/>
      <c r="E106" s="4"/>
    </row>
    <row r="107" spans="3:5" x14ac:dyDescent="0.25">
      <c r="C107" s="4"/>
      <c r="D107" s="4"/>
      <c r="E107" s="4"/>
    </row>
    <row r="108" spans="3:5" x14ac:dyDescent="0.25">
      <c r="C108" s="4"/>
      <c r="D108" s="4"/>
      <c r="E108" s="4"/>
    </row>
    <row r="109" spans="3:5" x14ac:dyDescent="0.25">
      <c r="C109" s="4"/>
      <c r="D109" s="4"/>
      <c r="E109" s="4"/>
    </row>
    <row r="110" spans="3:5" x14ac:dyDescent="0.25">
      <c r="C110" s="4"/>
      <c r="D110" s="4"/>
      <c r="E110" s="4"/>
    </row>
    <row r="111" spans="3:5" x14ac:dyDescent="0.25">
      <c r="C111" s="4"/>
      <c r="D111" s="4"/>
      <c r="E111" s="4"/>
    </row>
    <row r="112" spans="3:5" x14ac:dyDescent="0.25">
      <c r="C112" s="4"/>
      <c r="D112" s="4"/>
      <c r="E112" s="4"/>
    </row>
    <row r="113" spans="3:5" x14ac:dyDescent="0.25">
      <c r="C113" s="4"/>
      <c r="D113" s="4"/>
      <c r="E113" s="4"/>
    </row>
    <row r="114" spans="3:5" x14ac:dyDescent="0.25">
      <c r="C114" s="4"/>
      <c r="D114" s="4"/>
      <c r="E114" s="4"/>
    </row>
    <row r="115" spans="3:5" x14ac:dyDescent="0.25">
      <c r="C115" s="4"/>
      <c r="D115" s="4"/>
      <c r="E115" s="4"/>
    </row>
    <row r="116" spans="3:5" x14ac:dyDescent="0.25">
      <c r="C116" s="4"/>
      <c r="D116" s="4"/>
      <c r="E116" s="4"/>
    </row>
    <row r="117" spans="3:5" x14ac:dyDescent="0.25">
      <c r="C117" s="4"/>
      <c r="D117" s="4"/>
      <c r="E117" s="4"/>
    </row>
    <row r="118" spans="3:5" x14ac:dyDescent="0.25">
      <c r="C118" s="4"/>
      <c r="D118" s="4"/>
      <c r="E118" s="4"/>
    </row>
    <row r="119" spans="3:5" x14ac:dyDescent="0.25">
      <c r="C119" s="4"/>
      <c r="D119" s="4"/>
      <c r="E119" s="4"/>
    </row>
    <row r="120" spans="3:5" x14ac:dyDescent="0.25">
      <c r="C120" s="4"/>
      <c r="D120" s="4"/>
      <c r="E120" s="4"/>
    </row>
    <row r="121" spans="3:5" x14ac:dyDescent="0.25">
      <c r="C121" s="4"/>
      <c r="D121" s="4"/>
      <c r="E121" s="4"/>
    </row>
    <row r="122" spans="3:5" x14ac:dyDescent="0.25">
      <c r="C122" s="4"/>
      <c r="D122" s="4"/>
      <c r="E122" s="4"/>
    </row>
    <row r="123" spans="3:5" x14ac:dyDescent="0.25">
      <c r="C123" s="4"/>
      <c r="D123" s="4"/>
      <c r="E123" s="4"/>
    </row>
    <row r="124" spans="3:5" x14ac:dyDescent="0.25">
      <c r="C124" s="4"/>
      <c r="D124" s="4"/>
      <c r="E124" s="4"/>
    </row>
    <row r="125" spans="3:5" x14ac:dyDescent="0.25">
      <c r="C125" s="4"/>
      <c r="D125" s="4"/>
      <c r="E125" s="4"/>
    </row>
    <row r="126" spans="3:5" x14ac:dyDescent="0.25">
      <c r="C126" s="4"/>
      <c r="D126" s="4"/>
      <c r="E126" s="4"/>
    </row>
    <row r="127" spans="3:5" x14ac:dyDescent="0.25">
      <c r="C127" s="4"/>
      <c r="D127" s="4"/>
      <c r="E127" s="4"/>
    </row>
    <row r="128" spans="3:5" x14ac:dyDescent="0.25">
      <c r="C128" s="4"/>
      <c r="D128" s="4"/>
      <c r="E128" s="4"/>
    </row>
    <row r="129" spans="3:5" x14ac:dyDescent="0.25">
      <c r="C129" s="4"/>
      <c r="D129" s="4"/>
      <c r="E129" s="4"/>
    </row>
    <row r="130" spans="3:5" x14ac:dyDescent="0.25">
      <c r="C130" s="4"/>
      <c r="D130" s="4"/>
      <c r="E130" s="4"/>
    </row>
    <row r="131" spans="3:5" x14ac:dyDescent="0.25">
      <c r="C131" s="4"/>
      <c r="D131" s="4"/>
      <c r="E131" s="4"/>
    </row>
    <row r="132" spans="3:5" x14ac:dyDescent="0.25">
      <c r="C132" s="4"/>
      <c r="D132" s="4"/>
      <c r="E132" s="4"/>
    </row>
    <row r="133" spans="3:5" x14ac:dyDescent="0.25">
      <c r="C133" s="4"/>
      <c r="D133" s="4"/>
      <c r="E133" s="4"/>
    </row>
    <row r="134" spans="3:5" x14ac:dyDescent="0.25">
      <c r="C134" s="4"/>
      <c r="D134" s="4"/>
      <c r="E134" s="4"/>
    </row>
    <row r="135" spans="3:5" x14ac:dyDescent="0.25">
      <c r="C135" s="4"/>
      <c r="D135" s="4"/>
      <c r="E135" s="4"/>
    </row>
    <row r="136" spans="3:5" x14ac:dyDescent="0.25">
      <c r="C136" s="4"/>
      <c r="D136" s="4"/>
      <c r="E136" s="4"/>
    </row>
    <row r="137" spans="3:5" x14ac:dyDescent="0.25">
      <c r="C137" s="4"/>
      <c r="D137" s="4"/>
      <c r="E137" s="4"/>
    </row>
    <row r="138" spans="3:5" x14ac:dyDescent="0.25">
      <c r="C138" s="4"/>
      <c r="D138" s="4"/>
      <c r="E138" s="4"/>
    </row>
    <row r="139" spans="3:5" x14ac:dyDescent="0.25">
      <c r="C139" s="4"/>
      <c r="D139" s="4"/>
      <c r="E139" s="4"/>
    </row>
    <row r="140" spans="3:5" x14ac:dyDescent="0.25">
      <c r="C140" s="4"/>
      <c r="D140" s="4"/>
      <c r="E140" s="4"/>
    </row>
    <row r="141" spans="3:5" x14ac:dyDescent="0.25">
      <c r="C141" s="4"/>
      <c r="D141" s="4"/>
      <c r="E141" s="4"/>
    </row>
    <row r="142" spans="3:5" x14ac:dyDescent="0.25">
      <c r="C142" s="4"/>
      <c r="D142" s="4"/>
      <c r="E142" s="4"/>
    </row>
    <row r="143" spans="3:5" x14ac:dyDescent="0.25">
      <c r="C143" s="4"/>
      <c r="D143" s="4"/>
      <c r="E143" s="4"/>
    </row>
    <row r="144" spans="3:5" x14ac:dyDescent="0.25">
      <c r="C144" s="4"/>
      <c r="D144" s="4"/>
      <c r="E144" s="4"/>
    </row>
    <row r="145" spans="3:5" x14ac:dyDescent="0.25">
      <c r="C145" s="4"/>
      <c r="D145" s="4"/>
      <c r="E145" s="4"/>
    </row>
    <row r="146" spans="3:5" x14ac:dyDescent="0.25">
      <c r="C146" s="4"/>
      <c r="D146" s="4"/>
      <c r="E146" s="4"/>
    </row>
    <row r="147" spans="3:5" x14ac:dyDescent="0.25">
      <c r="C147" s="4"/>
      <c r="D147" s="4"/>
      <c r="E147" s="4"/>
    </row>
    <row r="148" spans="3:5" x14ac:dyDescent="0.25">
      <c r="C148" s="4"/>
      <c r="D148" s="4"/>
      <c r="E148" s="4"/>
    </row>
    <row r="149" spans="3:5" x14ac:dyDescent="0.25">
      <c r="C149" s="4"/>
      <c r="D149" s="4"/>
      <c r="E149" s="4"/>
    </row>
    <row r="150" spans="3:5" x14ac:dyDescent="0.25">
      <c r="C150" s="4"/>
      <c r="D150" s="4"/>
      <c r="E150" s="4"/>
    </row>
    <row r="151" spans="3:5" x14ac:dyDescent="0.25">
      <c r="C151" s="4"/>
      <c r="D151" s="4"/>
      <c r="E151" s="4"/>
    </row>
    <row r="152" spans="3:5" x14ac:dyDescent="0.25">
      <c r="C152" s="4"/>
      <c r="D152" s="4"/>
      <c r="E152" s="4"/>
    </row>
    <row r="153" spans="3:5" x14ac:dyDescent="0.25">
      <c r="C153" s="4"/>
      <c r="D153" s="4"/>
      <c r="E153" s="4"/>
    </row>
    <row r="154" spans="3:5" x14ac:dyDescent="0.25">
      <c r="C154" s="4"/>
      <c r="D154" s="4"/>
      <c r="E154" s="4"/>
    </row>
    <row r="155" spans="3:5" x14ac:dyDescent="0.25">
      <c r="C155" s="4"/>
      <c r="D155" s="4"/>
      <c r="E155" s="4"/>
    </row>
    <row r="156" spans="3:5" x14ac:dyDescent="0.25">
      <c r="C156" s="4"/>
      <c r="D156" s="4"/>
      <c r="E156" s="4"/>
    </row>
    <row r="157" spans="3:5" x14ac:dyDescent="0.25">
      <c r="C157" s="4"/>
      <c r="D157" s="4"/>
      <c r="E157" s="4"/>
    </row>
    <row r="158" spans="3:5" x14ac:dyDescent="0.25">
      <c r="C158" s="4"/>
      <c r="D158" s="4"/>
      <c r="E158" s="4"/>
    </row>
    <row r="159" spans="3:5" x14ac:dyDescent="0.25">
      <c r="C159" s="4"/>
      <c r="D159" s="4"/>
      <c r="E159" s="4"/>
    </row>
    <row r="160" spans="3:5" x14ac:dyDescent="0.25">
      <c r="C160" s="4"/>
      <c r="D160" s="4"/>
      <c r="E160" s="4"/>
    </row>
    <row r="161" spans="3:5" x14ac:dyDescent="0.25">
      <c r="C161" s="4"/>
      <c r="D161" s="4"/>
      <c r="E161" s="4"/>
    </row>
    <row r="162" spans="3:5" x14ac:dyDescent="0.25">
      <c r="C162" s="4"/>
      <c r="D162" s="4"/>
      <c r="E162" s="4"/>
    </row>
    <row r="163" spans="3:5" x14ac:dyDescent="0.25">
      <c r="C163" s="4"/>
      <c r="D163" s="4"/>
      <c r="E163" s="4"/>
    </row>
    <row r="164" spans="3:5" x14ac:dyDescent="0.25">
      <c r="C164" s="4"/>
      <c r="D164" s="4"/>
      <c r="E164" s="4"/>
    </row>
    <row r="165" spans="3:5" x14ac:dyDescent="0.25">
      <c r="C165" s="4"/>
      <c r="D165" s="4"/>
      <c r="E165" s="4"/>
    </row>
    <row r="166" spans="3:5" x14ac:dyDescent="0.25">
      <c r="C166" s="4"/>
      <c r="D166" s="4"/>
      <c r="E166" s="4"/>
    </row>
    <row r="167" spans="3:5" x14ac:dyDescent="0.25">
      <c r="C167" s="4"/>
      <c r="D167" s="4"/>
      <c r="E167" s="4"/>
    </row>
    <row r="168" spans="3:5" x14ac:dyDescent="0.25">
      <c r="C168" s="4"/>
      <c r="D168" s="4"/>
      <c r="E168" s="4"/>
    </row>
    <row r="169" spans="3:5" x14ac:dyDescent="0.25">
      <c r="C169" s="4"/>
      <c r="D169" s="4"/>
      <c r="E169" s="4"/>
    </row>
    <row r="170" spans="3:5" x14ac:dyDescent="0.25">
      <c r="C170" s="4"/>
      <c r="D170" s="4"/>
      <c r="E170" s="4"/>
    </row>
    <row r="171" spans="3:5" x14ac:dyDescent="0.25">
      <c r="C171" s="4"/>
      <c r="D171" s="4"/>
      <c r="E171" s="4"/>
    </row>
    <row r="172" spans="3:5" x14ac:dyDescent="0.25">
      <c r="C172" s="4"/>
      <c r="D172" s="4"/>
      <c r="E172" s="4"/>
    </row>
    <row r="173" spans="3:5" x14ac:dyDescent="0.25">
      <c r="C173" s="4"/>
      <c r="D173" s="4"/>
      <c r="E173" s="4"/>
    </row>
    <row r="174" spans="3:5" x14ac:dyDescent="0.25">
      <c r="C174" s="4"/>
      <c r="D174" s="4"/>
      <c r="E174" s="4"/>
    </row>
    <row r="175" spans="3:5" x14ac:dyDescent="0.25">
      <c r="C175" s="4"/>
      <c r="D175" s="4"/>
      <c r="E175" s="4"/>
    </row>
    <row r="176" spans="3:5" x14ac:dyDescent="0.25">
      <c r="C176" s="4"/>
      <c r="D176" s="4"/>
      <c r="E176" s="4"/>
    </row>
    <row r="177" spans="3:5" x14ac:dyDescent="0.25">
      <c r="C177" s="4"/>
      <c r="D177" s="4"/>
      <c r="E177" s="4"/>
    </row>
    <row r="178" spans="3:5" x14ac:dyDescent="0.25">
      <c r="C178" s="4"/>
      <c r="D178" s="4"/>
      <c r="E178" s="4"/>
    </row>
    <row r="179" spans="3:5" x14ac:dyDescent="0.25">
      <c r="C179" s="4"/>
      <c r="D179" s="4"/>
      <c r="E179" s="4"/>
    </row>
    <row r="180" spans="3:5" x14ac:dyDescent="0.25">
      <c r="C180" s="4"/>
      <c r="D180" s="4"/>
      <c r="E180" s="4"/>
    </row>
    <row r="181" spans="3:5" x14ac:dyDescent="0.25">
      <c r="C181" s="4"/>
      <c r="D181" s="4"/>
      <c r="E181" s="4"/>
    </row>
    <row r="182" spans="3:5" x14ac:dyDescent="0.25">
      <c r="C182" s="4"/>
      <c r="D182" s="4"/>
      <c r="E182" s="4"/>
    </row>
    <row r="183" spans="3:5" x14ac:dyDescent="0.25">
      <c r="C183" s="4"/>
      <c r="D183" s="4"/>
      <c r="E183" s="4"/>
    </row>
    <row r="184" spans="3:5" x14ac:dyDescent="0.25">
      <c r="C184" s="4"/>
      <c r="D184" s="4"/>
      <c r="E184" s="4"/>
    </row>
    <row r="185" spans="3:5" x14ac:dyDescent="0.25">
      <c r="C185" s="4"/>
      <c r="D185" s="4"/>
      <c r="E185" s="4"/>
    </row>
    <row r="186" spans="3:5" x14ac:dyDescent="0.25">
      <c r="C186" s="4"/>
      <c r="D186" s="4"/>
      <c r="E186" s="4"/>
    </row>
    <row r="187" spans="3:5" x14ac:dyDescent="0.25">
      <c r="C187" s="4"/>
      <c r="D187" s="4"/>
      <c r="E187" s="4"/>
    </row>
    <row r="188" spans="3:5" x14ac:dyDescent="0.25">
      <c r="C188" s="4"/>
      <c r="D188" s="4"/>
      <c r="E188" s="4"/>
    </row>
    <row r="189" spans="3:5" x14ac:dyDescent="0.25">
      <c r="C189" s="4"/>
      <c r="D189" s="4"/>
      <c r="E189" s="4"/>
    </row>
    <row r="190" spans="3:5" x14ac:dyDescent="0.25">
      <c r="C190" s="4"/>
      <c r="D190" s="4"/>
      <c r="E190" s="4"/>
    </row>
    <row r="191" spans="3:5" x14ac:dyDescent="0.25">
      <c r="C191" s="4"/>
      <c r="D191" s="4"/>
      <c r="E191" s="4"/>
    </row>
    <row r="192" spans="3:5" x14ac:dyDescent="0.25">
      <c r="C192" s="4"/>
      <c r="D192" s="4"/>
      <c r="E192" s="4"/>
    </row>
    <row r="193" spans="3:5" x14ac:dyDescent="0.25">
      <c r="C193" s="4"/>
      <c r="D193" s="4"/>
      <c r="E193" s="4"/>
    </row>
    <row r="194" spans="3:5" x14ac:dyDescent="0.25">
      <c r="C194" s="4"/>
      <c r="D194" s="4"/>
      <c r="E194" s="4"/>
    </row>
    <row r="195" spans="3:5" x14ac:dyDescent="0.25">
      <c r="C195" s="4"/>
      <c r="D195" s="4"/>
      <c r="E19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CFFCC"/>
  </sheetPr>
  <dimension ref="A1:AJ60"/>
  <sheetViews>
    <sheetView workbookViewId="0">
      <pane xSplit="9" ySplit="11" topLeftCell="J12" activePane="bottomRight" state="frozen"/>
      <selection activeCell="I27" sqref="I27:J27"/>
      <selection pane="topRight" activeCell="I27" sqref="I27:J27"/>
      <selection pane="bottomLeft" activeCell="I27" sqref="I27:J27"/>
      <selection pane="bottomRight" activeCell="I27" sqref="I27:J27"/>
    </sheetView>
  </sheetViews>
  <sheetFormatPr defaultColWidth="8.85546875" defaultRowHeight="15" x14ac:dyDescent="0.25"/>
  <cols>
    <col min="1" max="1" width="8.85546875" style="354"/>
    <col min="2" max="2" width="35.85546875" style="234" customWidth="1"/>
    <col min="3" max="3" width="14.7109375" style="354" customWidth="1"/>
    <col min="4" max="4" width="35.85546875" style="234" customWidth="1"/>
    <col min="5" max="5" width="10.85546875" style="235" customWidth="1"/>
    <col min="6" max="6" width="10.85546875" style="305" customWidth="1"/>
    <col min="7" max="7" width="10.85546875" style="235" customWidth="1"/>
    <col min="8" max="8" width="11.28515625" style="235" customWidth="1"/>
    <col min="9" max="9" width="12.7109375" style="235" customWidth="1"/>
    <col min="10" max="24" width="15.7109375" style="234" customWidth="1"/>
    <col min="25" max="36" width="15.7109375" style="297" customWidth="1"/>
    <col min="37" max="16384" width="8.85546875" style="234"/>
  </cols>
  <sheetData>
    <row r="1" spans="1:36" s="235" customFormat="1" ht="21" x14ac:dyDescent="0.35">
      <c r="A1" s="349" t="s">
        <v>0</v>
      </c>
      <c r="B1" s="109"/>
      <c r="C1" s="355" t="s">
        <v>39</v>
      </c>
      <c r="D1" s="106"/>
      <c r="E1" s="106"/>
      <c r="F1" s="310"/>
      <c r="G1" s="106"/>
      <c r="H1" s="106"/>
      <c r="I1" s="111"/>
      <c r="J1" s="109"/>
      <c r="K1" s="104" t="str">
        <f>C1</f>
        <v>21st CENTURY GRANT</v>
      </c>
      <c r="L1" s="104"/>
      <c r="M1" s="109"/>
      <c r="N1" s="109"/>
      <c r="O1" s="104" t="str">
        <f>C1</f>
        <v>21st CENTURY GRANT</v>
      </c>
      <c r="P1" s="109"/>
      <c r="Q1" s="109"/>
      <c r="R1" s="109"/>
      <c r="S1" s="104" t="str">
        <f>C1</f>
        <v>21st CENTURY GRANT</v>
      </c>
      <c r="T1" s="104"/>
      <c r="U1" s="109"/>
      <c r="V1" s="104" t="str">
        <f>C1</f>
        <v>21st CENTURY GRANT</v>
      </c>
      <c r="W1" s="109"/>
      <c r="X1" s="109"/>
      <c r="Y1" s="109"/>
      <c r="Z1" s="109"/>
      <c r="AA1" s="104" t="str">
        <f>C1</f>
        <v>21st CENTURY GRANT</v>
      </c>
      <c r="AB1" s="109"/>
      <c r="AC1" s="109"/>
      <c r="AD1" s="109"/>
      <c r="AE1" s="104"/>
      <c r="AF1" s="104"/>
      <c r="AG1" s="104" t="str">
        <f>C1</f>
        <v>21st CENTURY GRANT</v>
      </c>
      <c r="AH1" s="104"/>
      <c r="AI1" s="109"/>
      <c r="AJ1" s="109"/>
    </row>
    <row r="2" spans="1:36" s="235" customFormat="1" ht="21" x14ac:dyDescent="0.35">
      <c r="A2" s="350" t="s">
        <v>1</v>
      </c>
      <c r="B2" s="109"/>
      <c r="C2" s="356" t="s">
        <v>827</v>
      </c>
      <c r="D2" s="106"/>
      <c r="E2" s="106"/>
      <c r="F2" s="310"/>
      <c r="G2" s="106"/>
      <c r="H2" s="106"/>
      <c r="I2" s="111"/>
      <c r="J2" s="109"/>
      <c r="K2" s="107" t="str">
        <f>"FY"&amp;C5</f>
        <v>FY2017-18</v>
      </c>
      <c r="L2" s="116"/>
      <c r="M2" s="109"/>
      <c r="N2" s="109"/>
      <c r="O2" s="107" t="str">
        <f>"FY"&amp;C5</f>
        <v>FY2017-18</v>
      </c>
      <c r="P2" s="109"/>
      <c r="Q2" s="109"/>
      <c r="R2" s="109"/>
      <c r="S2" s="107" t="str">
        <f>"FY"&amp;C5</f>
        <v>FY2017-18</v>
      </c>
      <c r="T2" s="116"/>
      <c r="U2" s="109"/>
      <c r="V2" s="107" t="str">
        <f>"FY"&amp;C5</f>
        <v>FY2017-18</v>
      </c>
      <c r="W2" s="109"/>
      <c r="X2" s="109"/>
      <c r="Y2" s="109"/>
      <c r="Z2" s="109"/>
      <c r="AA2" s="107" t="str">
        <f>"FY"&amp;C5</f>
        <v>FY2017-18</v>
      </c>
      <c r="AB2" s="109"/>
      <c r="AC2" s="109"/>
      <c r="AD2" s="109"/>
      <c r="AE2" s="104"/>
      <c r="AF2" s="116"/>
      <c r="AG2" s="107" t="str">
        <f>"FY"&amp;C5</f>
        <v>FY2017-18</v>
      </c>
      <c r="AH2" s="107"/>
      <c r="AI2" s="109"/>
      <c r="AJ2" s="109"/>
    </row>
    <row r="3" spans="1:36" s="235" customFormat="1" ht="15.75" x14ac:dyDescent="0.25">
      <c r="A3" s="350" t="s">
        <v>2</v>
      </c>
      <c r="B3" s="109"/>
      <c r="C3" s="356" t="s">
        <v>828</v>
      </c>
      <c r="D3" s="106"/>
      <c r="E3" s="106"/>
      <c r="F3" s="310"/>
      <c r="G3" s="106"/>
      <c r="H3" s="106"/>
      <c r="I3" s="111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</row>
    <row r="4" spans="1:36" s="235" customFormat="1" ht="21" x14ac:dyDescent="0.35">
      <c r="A4" s="350" t="s">
        <v>40</v>
      </c>
      <c r="B4" s="109"/>
      <c r="C4" s="355">
        <v>7</v>
      </c>
      <c r="D4" s="106"/>
      <c r="E4" s="106"/>
      <c r="F4" s="310"/>
      <c r="G4" s="106"/>
      <c r="H4" s="106"/>
      <c r="I4" s="111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</row>
    <row r="5" spans="1:36" s="235" customFormat="1" ht="15.75" x14ac:dyDescent="0.25">
      <c r="A5" s="350" t="s">
        <v>3</v>
      </c>
      <c r="B5" s="109"/>
      <c r="C5" s="356" t="s">
        <v>797</v>
      </c>
      <c r="D5" s="106"/>
      <c r="E5" s="106"/>
      <c r="F5" s="310"/>
      <c r="G5" s="106"/>
      <c r="H5" s="106"/>
      <c r="I5" s="111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</row>
    <row r="6" spans="1:36" s="235" customFormat="1" ht="15.75" x14ac:dyDescent="0.25">
      <c r="A6" s="350" t="s">
        <v>55</v>
      </c>
      <c r="B6" s="109"/>
      <c r="C6" s="356" t="s">
        <v>58</v>
      </c>
      <c r="D6" s="106"/>
      <c r="E6" s="106"/>
      <c r="F6" s="310"/>
      <c r="G6" s="106"/>
      <c r="H6" s="106"/>
      <c r="I6" s="111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</row>
    <row r="7" spans="1:36" s="235" customFormat="1" ht="15.75" x14ac:dyDescent="0.25">
      <c r="A7" s="350" t="s">
        <v>41</v>
      </c>
      <c r="B7" s="109"/>
      <c r="C7" s="350" t="s">
        <v>771</v>
      </c>
      <c r="D7" s="106"/>
      <c r="E7" s="106"/>
      <c r="F7" s="310"/>
      <c r="G7" s="106"/>
      <c r="H7" s="106"/>
      <c r="I7" s="108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1:36" s="235" customFormat="1" ht="15.75" x14ac:dyDescent="0.25">
      <c r="A8" s="350" t="s">
        <v>43</v>
      </c>
      <c r="B8" s="109"/>
      <c r="C8" s="356" t="s">
        <v>80</v>
      </c>
      <c r="D8" s="106"/>
      <c r="E8" s="106"/>
      <c r="F8" s="310"/>
      <c r="G8" s="106"/>
      <c r="H8" s="106"/>
      <c r="I8" s="108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</row>
    <row r="9" spans="1:36" s="235" customFormat="1" ht="15.75" x14ac:dyDescent="0.25">
      <c r="A9" s="350" t="s">
        <v>78</v>
      </c>
      <c r="B9" s="109"/>
      <c r="C9" s="350" t="s">
        <v>527</v>
      </c>
      <c r="D9" s="107"/>
      <c r="E9" s="107"/>
      <c r="F9" s="311"/>
      <c r="G9" s="107"/>
      <c r="H9" s="107"/>
      <c r="I9" s="10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</row>
    <row r="10" spans="1:36" s="235" customFormat="1" ht="24" thickBot="1" x14ac:dyDescent="0.4">
      <c r="A10" s="583" t="s">
        <v>830</v>
      </c>
      <c r="B10" s="584"/>
      <c r="C10" s="584"/>
      <c r="D10" s="584"/>
      <c r="E10" s="584"/>
      <c r="F10" s="134"/>
      <c r="G10" s="134"/>
      <c r="H10" s="106"/>
      <c r="I10" s="106"/>
      <c r="J10" s="108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</row>
    <row r="11" spans="1:36" ht="60.75" thickBot="1" x14ac:dyDescent="0.3">
      <c r="A11" s="52" t="s">
        <v>557</v>
      </c>
      <c r="B11" s="50" t="s">
        <v>5</v>
      </c>
      <c r="C11" s="49" t="s">
        <v>282</v>
      </c>
      <c r="D11" s="50" t="s">
        <v>74</v>
      </c>
      <c r="E11" s="51" t="s">
        <v>91</v>
      </c>
      <c r="F11" s="51" t="s">
        <v>92</v>
      </c>
      <c r="G11" s="51" t="s">
        <v>94</v>
      </c>
      <c r="H11" s="54" t="s">
        <v>21</v>
      </c>
      <c r="I11" s="128" t="s">
        <v>22</v>
      </c>
      <c r="J11" s="110" t="s">
        <v>394</v>
      </c>
      <c r="K11" s="112" t="s">
        <v>395</v>
      </c>
      <c r="L11" s="110" t="s">
        <v>396</v>
      </c>
      <c r="M11" s="112" t="s">
        <v>397</v>
      </c>
      <c r="N11" s="110" t="s">
        <v>398</v>
      </c>
      <c r="O11" s="112" t="s">
        <v>399</v>
      </c>
      <c r="P11" s="112" t="s">
        <v>400</v>
      </c>
      <c r="Q11" s="112" t="s">
        <v>401</v>
      </c>
      <c r="R11" s="112" t="s">
        <v>402</v>
      </c>
      <c r="S11" s="112" t="s">
        <v>403</v>
      </c>
      <c r="T11" s="112" t="s">
        <v>404</v>
      </c>
      <c r="U11" s="112" t="s">
        <v>405</v>
      </c>
      <c r="V11" s="110" t="s">
        <v>406</v>
      </c>
      <c r="W11" s="112" t="s">
        <v>407</v>
      </c>
      <c r="X11" s="112" t="s">
        <v>408</v>
      </c>
      <c r="Y11" s="112" t="s">
        <v>799</v>
      </c>
      <c r="Z11" s="110" t="s">
        <v>800</v>
      </c>
      <c r="AA11" s="112" t="s">
        <v>810</v>
      </c>
      <c r="AB11" s="112" t="s">
        <v>801</v>
      </c>
      <c r="AC11" s="112" t="s">
        <v>802</v>
      </c>
      <c r="AD11" s="112" t="s">
        <v>803</v>
      </c>
      <c r="AE11" s="112" t="s">
        <v>804</v>
      </c>
      <c r="AF11" s="112" t="s">
        <v>805</v>
      </c>
      <c r="AG11" s="112" t="s">
        <v>806</v>
      </c>
      <c r="AH11" s="110" t="s">
        <v>807</v>
      </c>
      <c r="AI11" s="112" t="s">
        <v>808</v>
      </c>
      <c r="AJ11" s="112" t="s">
        <v>809</v>
      </c>
    </row>
    <row r="12" spans="1:36" s="192" customFormat="1" ht="15" customHeight="1" thickBot="1" x14ac:dyDescent="0.3">
      <c r="A12" s="352" t="s">
        <v>562</v>
      </c>
      <c r="B12" s="323" t="s">
        <v>565</v>
      </c>
      <c r="C12" s="259" t="s">
        <v>49</v>
      </c>
      <c r="D12" s="323" t="s">
        <v>129</v>
      </c>
      <c r="E12" s="126">
        <v>0</v>
      </c>
      <c r="F12" s="191">
        <v>0</v>
      </c>
      <c r="G12" s="191">
        <f>SUM(E12:F12)</f>
        <v>0</v>
      </c>
      <c r="H12" s="126">
        <f t="shared" ref="H12:H33" si="0">SUM(J12:AJ12)</f>
        <v>0</v>
      </c>
      <c r="I12" s="126">
        <f>G12-H12</f>
        <v>0</v>
      </c>
      <c r="J12" s="241"/>
      <c r="K12" s="241"/>
      <c r="L12" s="241"/>
      <c r="M12" s="241"/>
      <c r="N12" s="241"/>
      <c r="O12" s="328"/>
      <c r="P12" s="328"/>
      <c r="Q12" s="328"/>
      <c r="R12" s="241"/>
      <c r="S12" s="241"/>
      <c r="T12" s="241"/>
      <c r="U12" s="241"/>
      <c r="V12" s="241"/>
      <c r="W12" s="241"/>
      <c r="X12" s="241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</row>
    <row r="13" spans="1:36" s="192" customFormat="1" ht="15" customHeight="1" thickBot="1" x14ac:dyDescent="0.3">
      <c r="A13" s="352" t="s">
        <v>561</v>
      </c>
      <c r="B13" s="323" t="s">
        <v>564</v>
      </c>
      <c r="C13" s="259" t="s">
        <v>410</v>
      </c>
      <c r="D13" s="323" t="s">
        <v>586</v>
      </c>
      <c r="E13" s="126">
        <v>0</v>
      </c>
      <c r="F13" s="191">
        <v>0</v>
      </c>
      <c r="G13" s="191">
        <f t="shared" ref="G13:G33" si="1">SUM(E13:F13)</f>
        <v>0</v>
      </c>
      <c r="H13" s="126">
        <f>SUM(J13:AJ13)</f>
        <v>0</v>
      </c>
      <c r="I13" s="126">
        <f t="shared" ref="I13:I33" si="2">G13-H13</f>
        <v>0</v>
      </c>
      <c r="J13" s="241"/>
      <c r="K13" s="241"/>
      <c r="L13" s="241"/>
      <c r="M13" s="241"/>
      <c r="N13" s="241"/>
      <c r="O13" s="328"/>
      <c r="P13" s="328"/>
      <c r="Q13" s="328"/>
      <c r="R13" s="241"/>
      <c r="S13" s="241"/>
      <c r="T13" s="241"/>
      <c r="U13" s="241"/>
      <c r="V13" s="241"/>
      <c r="W13" s="241"/>
      <c r="X13" s="241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</row>
    <row r="14" spans="1:36" s="192" customFormat="1" ht="15" customHeight="1" thickBot="1" x14ac:dyDescent="0.3">
      <c r="A14" s="352" t="s">
        <v>563</v>
      </c>
      <c r="B14" s="323" t="s">
        <v>566</v>
      </c>
      <c r="C14" s="259" t="s">
        <v>70</v>
      </c>
      <c r="D14" s="323" t="s">
        <v>587</v>
      </c>
      <c r="E14" s="126">
        <v>0</v>
      </c>
      <c r="F14" s="191">
        <v>0</v>
      </c>
      <c r="G14" s="191">
        <f t="shared" si="1"/>
        <v>0</v>
      </c>
      <c r="H14" s="126">
        <f t="shared" si="0"/>
        <v>0</v>
      </c>
      <c r="I14" s="126">
        <f t="shared" si="2"/>
        <v>0</v>
      </c>
      <c r="J14" s="241"/>
      <c r="K14" s="241"/>
      <c r="L14" s="241"/>
      <c r="M14" s="241"/>
      <c r="N14" s="241"/>
      <c r="O14" s="328"/>
      <c r="P14" s="328"/>
      <c r="Q14" s="328"/>
      <c r="R14" s="241"/>
      <c r="S14" s="241"/>
      <c r="T14" s="241"/>
      <c r="U14" s="241"/>
      <c r="V14" s="241"/>
      <c r="W14" s="241"/>
      <c r="X14" s="241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</row>
    <row r="15" spans="1:36" s="192" customFormat="1" ht="29.45" customHeight="1" thickBot="1" x14ac:dyDescent="0.3">
      <c r="A15" s="352">
        <v>1384</v>
      </c>
      <c r="B15" s="323" t="s">
        <v>567</v>
      </c>
      <c r="C15" s="259">
        <v>3120</v>
      </c>
      <c r="D15" s="323" t="s">
        <v>508</v>
      </c>
      <c r="E15" s="126">
        <v>0</v>
      </c>
      <c r="F15" s="191">
        <v>0</v>
      </c>
      <c r="G15" s="191">
        <f t="shared" si="1"/>
        <v>0</v>
      </c>
      <c r="H15" s="126">
        <f t="shared" si="0"/>
        <v>0</v>
      </c>
      <c r="I15" s="126">
        <f t="shared" si="2"/>
        <v>0</v>
      </c>
      <c r="J15" s="241"/>
      <c r="K15" s="241"/>
      <c r="L15" s="241"/>
      <c r="M15" s="241"/>
      <c r="N15" s="241"/>
      <c r="O15" s="328"/>
      <c r="P15" s="328"/>
      <c r="Q15" s="328"/>
      <c r="R15" s="241"/>
      <c r="S15" s="241"/>
      <c r="T15" s="241"/>
      <c r="U15" s="241"/>
      <c r="V15" s="241"/>
      <c r="W15" s="241"/>
      <c r="X15" s="241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</row>
    <row r="16" spans="1:36" s="192" customFormat="1" ht="15" customHeight="1" thickBot="1" x14ac:dyDescent="0.3">
      <c r="A16" s="352">
        <v>1556</v>
      </c>
      <c r="B16" s="323" t="s">
        <v>568</v>
      </c>
      <c r="C16" s="259" t="s">
        <v>49</v>
      </c>
      <c r="D16" s="323" t="s">
        <v>129</v>
      </c>
      <c r="E16" s="126">
        <v>0</v>
      </c>
      <c r="F16" s="191">
        <v>0</v>
      </c>
      <c r="G16" s="191">
        <f t="shared" si="1"/>
        <v>0</v>
      </c>
      <c r="H16" s="126">
        <f t="shared" si="0"/>
        <v>0</v>
      </c>
      <c r="I16" s="126">
        <f t="shared" si="2"/>
        <v>0</v>
      </c>
      <c r="J16" s="241"/>
      <c r="K16" s="241"/>
      <c r="L16" s="241"/>
      <c r="M16" s="241"/>
      <c r="N16" s="241"/>
      <c r="O16" s="328"/>
      <c r="P16" s="328"/>
      <c r="Q16" s="328"/>
      <c r="R16" s="241"/>
      <c r="S16" s="241"/>
      <c r="T16" s="241"/>
      <c r="U16" s="241"/>
      <c r="V16" s="241"/>
      <c r="W16" s="241"/>
      <c r="X16" s="241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</row>
    <row r="17" spans="1:36" s="192" customFormat="1" ht="15" customHeight="1" thickBot="1" x14ac:dyDescent="0.3">
      <c r="A17" s="351">
        <v>1774</v>
      </c>
      <c r="B17" s="323" t="s">
        <v>569</v>
      </c>
      <c r="C17" s="259" t="s">
        <v>301</v>
      </c>
      <c r="D17" s="323" t="s">
        <v>588</v>
      </c>
      <c r="E17" s="126">
        <v>0</v>
      </c>
      <c r="F17" s="191">
        <v>0</v>
      </c>
      <c r="G17" s="191">
        <f t="shared" si="1"/>
        <v>0</v>
      </c>
      <c r="H17" s="126">
        <f t="shared" si="0"/>
        <v>0</v>
      </c>
      <c r="I17" s="126">
        <f t="shared" si="2"/>
        <v>0</v>
      </c>
      <c r="J17" s="241"/>
      <c r="K17" s="241"/>
      <c r="L17" s="241"/>
      <c r="M17" s="241"/>
      <c r="N17" s="241"/>
      <c r="O17" s="328"/>
      <c r="P17" s="328"/>
      <c r="Q17" s="328"/>
      <c r="R17" s="241"/>
      <c r="S17" s="241"/>
      <c r="T17" s="241"/>
      <c r="U17" s="241"/>
      <c r="V17" s="241"/>
      <c r="W17" s="241"/>
      <c r="X17" s="241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</row>
    <row r="18" spans="1:36" s="192" customFormat="1" ht="29.45" customHeight="1" thickBot="1" x14ac:dyDescent="0.3">
      <c r="A18" s="351">
        <v>1878</v>
      </c>
      <c r="B18" s="323" t="s">
        <v>570</v>
      </c>
      <c r="C18" s="259" t="s">
        <v>48</v>
      </c>
      <c r="D18" s="323" t="s">
        <v>496</v>
      </c>
      <c r="E18" s="126">
        <v>0</v>
      </c>
      <c r="F18" s="191">
        <v>0</v>
      </c>
      <c r="G18" s="191">
        <f t="shared" si="1"/>
        <v>0</v>
      </c>
      <c r="H18" s="126">
        <f t="shared" si="0"/>
        <v>0</v>
      </c>
      <c r="I18" s="126">
        <f t="shared" si="2"/>
        <v>0</v>
      </c>
      <c r="J18" s="241"/>
      <c r="K18" s="241"/>
      <c r="L18" s="241"/>
      <c r="M18" s="241"/>
      <c r="N18" s="241"/>
      <c r="O18" s="328"/>
      <c r="P18" s="328"/>
      <c r="Q18" s="328"/>
      <c r="R18" s="241"/>
      <c r="S18" s="241"/>
      <c r="T18" s="241"/>
      <c r="U18" s="241"/>
      <c r="V18" s="241"/>
      <c r="W18" s="241"/>
      <c r="X18" s="241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</row>
    <row r="19" spans="1:36" s="192" customFormat="1" ht="15" customHeight="1" thickBot="1" x14ac:dyDescent="0.3">
      <c r="A19" s="352">
        <v>2752</v>
      </c>
      <c r="B19" s="323" t="s">
        <v>571</v>
      </c>
      <c r="C19" s="259" t="s">
        <v>49</v>
      </c>
      <c r="D19" s="323" t="s">
        <v>129</v>
      </c>
      <c r="E19" s="126">
        <v>0</v>
      </c>
      <c r="F19" s="191">
        <v>0</v>
      </c>
      <c r="G19" s="191">
        <f t="shared" si="1"/>
        <v>0</v>
      </c>
      <c r="H19" s="126">
        <f t="shared" si="0"/>
        <v>0</v>
      </c>
      <c r="I19" s="126">
        <f t="shared" si="2"/>
        <v>0</v>
      </c>
      <c r="J19" s="241"/>
      <c r="K19" s="241"/>
      <c r="L19" s="241"/>
      <c r="M19" s="241"/>
      <c r="N19" s="241"/>
      <c r="O19" s="328"/>
      <c r="P19" s="328"/>
      <c r="Q19" s="328"/>
      <c r="R19" s="241"/>
      <c r="S19" s="241"/>
      <c r="T19" s="241"/>
      <c r="U19" s="241"/>
      <c r="V19" s="241"/>
      <c r="W19" s="241"/>
      <c r="X19" s="241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</row>
    <row r="20" spans="1:36" s="192" customFormat="1" ht="29.45" customHeight="1" thickBot="1" x14ac:dyDescent="0.3">
      <c r="A20" s="352">
        <v>3272</v>
      </c>
      <c r="B20" s="323" t="s">
        <v>572</v>
      </c>
      <c r="C20" s="259" t="s">
        <v>7</v>
      </c>
      <c r="D20" s="323" t="s">
        <v>589</v>
      </c>
      <c r="E20" s="126">
        <v>0</v>
      </c>
      <c r="F20" s="191">
        <v>0</v>
      </c>
      <c r="G20" s="191">
        <f t="shared" si="1"/>
        <v>0</v>
      </c>
      <c r="H20" s="126">
        <f t="shared" si="0"/>
        <v>0</v>
      </c>
      <c r="I20" s="126">
        <f t="shared" si="2"/>
        <v>0</v>
      </c>
      <c r="J20" s="241"/>
      <c r="K20" s="241"/>
      <c r="L20" s="241"/>
      <c r="M20" s="241"/>
      <c r="N20" s="241"/>
      <c r="O20" s="328"/>
      <c r="P20" s="328"/>
      <c r="Q20" s="328"/>
      <c r="R20" s="241"/>
      <c r="S20" s="241"/>
      <c r="T20" s="241"/>
      <c r="U20" s="241"/>
      <c r="V20" s="241"/>
      <c r="W20" s="241"/>
      <c r="X20" s="241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</row>
    <row r="21" spans="1:36" s="192" customFormat="1" ht="15" customHeight="1" thickBot="1" x14ac:dyDescent="0.3">
      <c r="A21" s="352">
        <v>3600</v>
      </c>
      <c r="B21" s="323" t="s">
        <v>573</v>
      </c>
      <c r="C21" s="259" t="s">
        <v>301</v>
      </c>
      <c r="D21" s="323" t="s">
        <v>588</v>
      </c>
      <c r="E21" s="126">
        <v>0</v>
      </c>
      <c r="F21" s="191">
        <v>0</v>
      </c>
      <c r="G21" s="191">
        <f t="shared" si="1"/>
        <v>0</v>
      </c>
      <c r="H21" s="126">
        <f t="shared" si="0"/>
        <v>0</v>
      </c>
      <c r="I21" s="126">
        <f t="shared" si="2"/>
        <v>0</v>
      </c>
      <c r="J21" s="241"/>
      <c r="K21" s="241"/>
      <c r="L21" s="241"/>
      <c r="M21" s="241"/>
      <c r="N21" s="241"/>
      <c r="O21" s="328"/>
      <c r="P21" s="328"/>
      <c r="Q21" s="328"/>
      <c r="R21" s="241"/>
      <c r="S21" s="241"/>
      <c r="T21" s="241"/>
      <c r="U21" s="241"/>
      <c r="V21" s="241"/>
      <c r="W21" s="241"/>
      <c r="X21" s="241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</row>
    <row r="22" spans="1:36" s="192" customFormat="1" ht="29.45" customHeight="1" thickBot="1" x14ac:dyDescent="0.3">
      <c r="A22" s="352">
        <v>4422</v>
      </c>
      <c r="B22" s="323" t="s">
        <v>574</v>
      </c>
      <c r="C22" s="259" t="s">
        <v>70</v>
      </c>
      <c r="D22" s="323" t="s">
        <v>587</v>
      </c>
      <c r="E22" s="126">
        <v>0</v>
      </c>
      <c r="F22" s="191">
        <v>0</v>
      </c>
      <c r="G22" s="191">
        <f t="shared" si="1"/>
        <v>0</v>
      </c>
      <c r="H22" s="126">
        <f t="shared" si="0"/>
        <v>0</v>
      </c>
      <c r="I22" s="126">
        <f t="shared" si="2"/>
        <v>0</v>
      </c>
      <c r="J22" s="241"/>
      <c r="K22" s="241"/>
      <c r="L22" s="241"/>
      <c r="M22" s="241"/>
      <c r="N22" s="241"/>
      <c r="O22" s="328"/>
      <c r="P22" s="328"/>
      <c r="Q22" s="328"/>
      <c r="R22" s="241"/>
      <c r="S22" s="241"/>
      <c r="T22" s="241"/>
      <c r="U22" s="241"/>
      <c r="V22" s="241"/>
      <c r="W22" s="241"/>
      <c r="X22" s="241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</row>
    <row r="23" spans="1:36" s="192" customFormat="1" ht="29.45" customHeight="1" thickBot="1" x14ac:dyDescent="0.3">
      <c r="A23" s="352">
        <v>4901</v>
      </c>
      <c r="B23" s="323" t="s">
        <v>575</v>
      </c>
      <c r="C23" s="259">
        <v>1510</v>
      </c>
      <c r="D23" s="323" t="s">
        <v>534</v>
      </c>
      <c r="E23" s="126">
        <v>0</v>
      </c>
      <c r="F23" s="191">
        <v>0</v>
      </c>
      <c r="G23" s="191">
        <f t="shared" si="1"/>
        <v>0</v>
      </c>
      <c r="H23" s="126">
        <f t="shared" si="0"/>
        <v>0</v>
      </c>
      <c r="I23" s="126">
        <f t="shared" si="2"/>
        <v>0</v>
      </c>
      <c r="J23" s="241"/>
      <c r="K23" s="241"/>
      <c r="L23" s="241"/>
      <c r="M23" s="241"/>
      <c r="N23" s="241"/>
      <c r="O23" s="328"/>
      <c r="P23" s="328"/>
      <c r="Q23" s="328"/>
      <c r="R23" s="241"/>
      <c r="S23" s="241"/>
      <c r="T23" s="241"/>
      <c r="U23" s="241"/>
      <c r="V23" s="241"/>
      <c r="W23" s="241"/>
      <c r="X23" s="241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</row>
    <row r="24" spans="1:36" s="192" customFormat="1" ht="15" customHeight="1" thickBot="1" x14ac:dyDescent="0.3">
      <c r="A24" s="352">
        <v>6188</v>
      </c>
      <c r="B24" s="323" t="s">
        <v>576</v>
      </c>
      <c r="C24" s="259" t="s">
        <v>301</v>
      </c>
      <c r="D24" s="323" t="s">
        <v>588</v>
      </c>
      <c r="E24" s="126">
        <v>0</v>
      </c>
      <c r="F24" s="191">
        <v>0</v>
      </c>
      <c r="G24" s="191">
        <f t="shared" si="1"/>
        <v>0</v>
      </c>
      <c r="H24" s="126">
        <f t="shared" si="0"/>
        <v>0</v>
      </c>
      <c r="I24" s="126">
        <f t="shared" si="2"/>
        <v>0</v>
      </c>
      <c r="J24" s="241"/>
      <c r="K24" s="241"/>
      <c r="L24" s="241"/>
      <c r="M24" s="241"/>
      <c r="N24" s="241"/>
      <c r="O24" s="328"/>
      <c r="P24" s="328"/>
      <c r="Q24" s="328"/>
      <c r="R24" s="241"/>
      <c r="S24" s="241"/>
      <c r="T24" s="241"/>
      <c r="U24" s="241"/>
      <c r="V24" s="241"/>
      <c r="W24" s="241"/>
      <c r="X24" s="241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</row>
    <row r="25" spans="1:36" s="192" customFormat="1" ht="15" customHeight="1" thickBot="1" x14ac:dyDescent="0.3">
      <c r="A25" s="352">
        <v>6848</v>
      </c>
      <c r="B25" s="323" t="s">
        <v>577</v>
      </c>
      <c r="C25" s="259" t="s">
        <v>70</v>
      </c>
      <c r="D25" s="323" t="s">
        <v>587</v>
      </c>
      <c r="E25" s="126">
        <v>0</v>
      </c>
      <c r="F25" s="191">
        <v>0</v>
      </c>
      <c r="G25" s="191">
        <f t="shared" si="1"/>
        <v>0</v>
      </c>
      <c r="H25" s="126">
        <f t="shared" si="0"/>
        <v>0</v>
      </c>
      <c r="I25" s="126">
        <f t="shared" si="2"/>
        <v>0</v>
      </c>
      <c r="J25" s="241"/>
      <c r="K25" s="241"/>
      <c r="L25" s="241"/>
      <c r="M25" s="241"/>
      <c r="N25" s="241"/>
      <c r="O25" s="328"/>
      <c r="P25" s="328"/>
      <c r="Q25" s="328"/>
      <c r="R25" s="241"/>
      <c r="S25" s="241"/>
      <c r="T25" s="241"/>
      <c r="U25" s="241"/>
      <c r="V25" s="241"/>
      <c r="W25" s="241"/>
      <c r="X25" s="241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</row>
    <row r="26" spans="1:36" s="192" customFormat="1" ht="15" customHeight="1" thickBot="1" x14ac:dyDescent="0.3">
      <c r="A26" s="352">
        <v>7045</v>
      </c>
      <c r="B26" s="323" t="s">
        <v>578</v>
      </c>
      <c r="C26" s="259" t="s">
        <v>301</v>
      </c>
      <c r="D26" s="323" t="s">
        <v>588</v>
      </c>
      <c r="E26" s="126">
        <v>0</v>
      </c>
      <c r="F26" s="191">
        <v>0</v>
      </c>
      <c r="G26" s="191">
        <f t="shared" si="1"/>
        <v>0</v>
      </c>
      <c r="H26" s="126">
        <f t="shared" si="0"/>
        <v>0</v>
      </c>
      <c r="I26" s="126">
        <f t="shared" si="2"/>
        <v>0</v>
      </c>
      <c r="J26" s="241"/>
      <c r="K26" s="241"/>
      <c r="L26" s="241"/>
      <c r="M26" s="241"/>
      <c r="N26" s="241"/>
      <c r="O26" s="328"/>
      <c r="P26" s="328"/>
      <c r="Q26" s="328"/>
      <c r="R26" s="241"/>
      <c r="S26" s="241"/>
      <c r="T26" s="241"/>
      <c r="U26" s="241"/>
      <c r="V26" s="241"/>
      <c r="W26" s="241"/>
      <c r="X26" s="241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</row>
    <row r="27" spans="1:36" s="192" customFormat="1" ht="15" customHeight="1" thickBot="1" x14ac:dyDescent="0.3">
      <c r="A27" s="352">
        <v>7592</v>
      </c>
      <c r="B27" s="323" t="s">
        <v>579</v>
      </c>
      <c r="C27" s="259" t="s">
        <v>9</v>
      </c>
      <c r="D27" s="323" t="s">
        <v>126</v>
      </c>
      <c r="E27" s="126">
        <v>0</v>
      </c>
      <c r="F27" s="191">
        <v>0</v>
      </c>
      <c r="G27" s="191">
        <f t="shared" si="1"/>
        <v>0</v>
      </c>
      <c r="H27" s="126">
        <f t="shared" si="0"/>
        <v>0</v>
      </c>
      <c r="I27" s="126">
        <f t="shared" si="2"/>
        <v>0</v>
      </c>
      <c r="J27" s="241"/>
      <c r="K27" s="241"/>
      <c r="L27" s="241"/>
      <c r="M27" s="241"/>
      <c r="N27" s="241"/>
      <c r="O27" s="328"/>
      <c r="P27" s="328"/>
      <c r="Q27" s="328"/>
      <c r="R27" s="241"/>
      <c r="S27" s="241"/>
      <c r="T27" s="241"/>
      <c r="U27" s="241"/>
      <c r="V27" s="241"/>
      <c r="W27" s="241"/>
      <c r="X27" s="241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</row>
    <row r="28" spans="1:36" s="192" customFormat="1" ht="15" customHeight="1" thickBot="1" x14ac:dyDescent="0.3">
      <c r="A28" s="351" t="s">
        <v>558</v>
      </c>
      <c r="B28" s="323" t="s">
        <v>580</v>
      </c>
      <c r="C28" s="261">
        <v>1785</v>
      </c>
      <c r="D28" s="323" t="s">
        <v>590</v>
      </c>
      <c r="E28" s="126">
        <v>0</v>
      </c>
      <c r="F28" s="191">
        <v>0</v>
      </c>
      <c r="G28" s="191">
        <f t="shared" si="1"/>
        <v>0</v>
      </c>
      <c r="H28" s="126">
        <f t="shared" si="0"/>
        <v>0</v>
      </c>
      <c r="I28" s="126">
        <f t="shared" si="2"/>
        <v>0</v>
      </c>
      <c r="J28" s="241"/>
      <c r="K28" s="241"/>
      <c r="L28" s="241"/>
      <c r="M28" s="241"/>
      <c r="N28" s="241"/>
      <c r="O28" s="328"/>
      <c r="P28" s="328"/>
      <c r="Q28" s="328"/>
      <c r="R28" s="241"/>
      <c r="S28" s="241"/>
      <c r="T28" s="241"/>
      <c r="U28" s="241"/>
      <c r="V28" s="241"/>
      <c r="W28" s="241"/>
      <c r="X28" s="241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</row>
    <row r="29" spans="1:36" s="192" customFormat="1" ht="15" customHeight="1" thickBot="1" x14ac:dyDescent="0.3">
      <c r="A29" s="351" t="s">
        <v>467</v>
      </c>
      <c r="B29" s="323" t="s">
        <v>495</v>
      </c>
      <c r="C29" s="261">
        <v>4024</v>
      </c>
      <c r="D29" s="323" t="s">
        <v>591</v>
      </c>
      <c r="E29" s="126">
        <v>0</v>
      </c>
      <c r="F29" s="191">
        <v>0</v>
      </c>
      <c r="G29" s="191">
        <f t="shared" si="1"/>
        <v>0</v>
      </c>
      <c r="H29" s="126">
        <f t="shared" si="0"/>
        <v>0</v>
      </c>
      <c r="I29" s="126">
        <f t="shared" si="2"/>
        <v>0</v>
      </c>
      <c r="J29" s="241"/>
      <c r="K29" s="241"/>
      <c r="L29" s="241"/>
      <c r="M29" s="241"/>
      <c r="N29" s="241"/>
      <c r="O29" s="328"/>
      <c r="P29" s="328"/>
      <c r="Q29" s="328"/>
      <c r="R29" s="241"/>
      <c r="S29" s="241"/>
      <c r="T29" s="241"/>
      <c r="U29" s="241"/>
      <c r="V29" s="241"/>
      <c r="W29" s="241"/>
      <c r="X29" s="241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</row>
    <row r="30" spans="1:36" s="192" customFormat="1" ht="15" customHeight="1" thickBot="1" x14ac:dyDescent="0.3">
      <c r="A30" s="351" t="s">
        <v>559</v>
      </c>
      <c r="B30" s="323" t="s">
        <v>581</v>
      </c>
      <c r="C30" s="261">
        <v>9739</v>
      </c>
      <c r="D30" s="323" t="s">
        <v>592</v>
      </c>
      <c r="E30" s="126">
        <v>0</v>
      </c>
      <c r="F30" s="191">
        <v>0</v>
      </c>
      <c r="G30" s="191">
        <f t="shared" si="1"/>
        <v>0</v>
      </c>
      <c r="H30" s="126">
        <f t="shared" si="0"/>
        <v>0</v>
      </c>
      <c r="I30" s="126">
        <f t="shared" si="2"/>
        <v>0</v>
      </c>
      <c r="J30" s="241"/>
      <c r="K30" s="241"/>
      <c r="L30" s="241"/>
      <c r="M30" s="241"/>
      <c r="N30" s="241"/>
      <c r="O30" s="328"/>
      <c r="P30" s="328"/>
      <c r="Q30" s="328"/>
      <c r="R30" s="241"/>
      <c r="S30" s="241"/>
      <c r="T30" s="241"/>
      <c r="U30" s="241"/>
      <c r="V30" s="241"/>
      <c r="W30" s="241"/>
      <c r="X30" s="241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</row>
    <row r="31" spans="1:36" s="192" customFormat="1" ht="30.75" thickBot="1" x14ac:dyDescent="0.3">
      <c r="A31" s="351" t="s">
        <v>19</v>
      </c>
      <c r="B31" s="323" t="s">
        <v>582</v>
      </c>
      <c r="C31" s="261">
        <v>1846</v>
      </c>
      <c r="D31" s="323" t="s">
        <v>593</v>
      </c>
      <c r="E31" s="126">
        <v>0</v>
      </c>
      <c r="F31" s="191">
        <v>0</v>
      </c>
      <c r="G31" s="191">
        <f t="shared" si="1"/>
        <v>0</v>
      </c>
      <c r="H31" s="126">
        <f t="shared" si="0"/>
        <v>0</v>
      </c>
      <c r="I31" s="126">
        <f t="shared" si="2"/>
        <v>0</v>
      </c>
      <c r="J31" s="241"/>
      <c r="K31" s="241"/>
      <c r="L31" s="241"/>
      <c r="M31" s="241"/>
      <c r="N31" s="241"/>
      <c r="O31" s="328"/>
      <c r="P31" s="328"/>
      <c r="Q31" s="328"/>
      <c r="R31" s="241"/>
      <c r="S31" s="241"/>
      <c r="T31" s="241"/>
      <c r="U31" s="241"/>
      <c r="V31" s="241"/>
      <c r="W31" s="241"/>
      <c r="X31" s="241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</row>
    <row r="32" spans="1:36" s="192" customFormat="1" ht="30.75" thickBot="1" x14ac:dyDescent="0.3">
      <c r="A32" s="351" t="s">
        <v>560</v>
      </c>
      <c r="B32" s="323" t="s">
        <v>583</v>
      </c>
      <c r="C32" s="259" t="s">
        <v>584</v>
      </c>
      <c r="D32" s="323" t="s">
        <v>594</v>
      </c>
      <c r="E32" s="126">
        <v>0</v>
      </c>
      <c r="F32" s="191">
        <v>0</v>
      </c>
      <c r="G32" s="191">
        <f t="shared" si="1"/>
        <v>0</v>
      </c>
      <c r="H32" s="126">
        <f t="shared" si="0"/>
        <v>0</v>
      </c>
      <c r="I32" s="126">
        <f t="shared" si="2"/>
        <v>0</v>
      </c>
      <c r="J32" s="241"/>
      <c r="K32" s="241"/>
      <c r="L32" s="241"/>
      <c r="M32" s="241"/>
      <c r="N32" s="241"/>
      <c r="O32" s="328"/>
      <c r="P32" s="328"/>
      <c r="Q32" s="328"/>
      <c r="R32" s="241"/>
      <c r="S32" s="241"/>
      <c r="T32" s="241"/>
      <c r="U32" s="241"/>
      <c r="V32" s="241"/>
      <c r="W32" s="241"/>
      <c r="X32" s="241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</row>
    <row r="33" spans="1:36" s="192" customFormat="1" ht="30.75" thickBot="1" x14ac:dyDescent="0.3">
      <c r="A33" s="351" t="s">
        <v>528</v>
      </c>
      <c r="B33" s="323" t="s">
        <v>530</v>
      </c>
      <c r="C33" s="261" t="s">
        <v>585</v>
      </c>
      <c r="D33" s="323" t="s">
        <v>595</v>
      </c>
      <c r="E33" s="126">
        <v>0</v>
      </c>
      <c r="F33" s="191">
        <v>0</v>
      </c>
      <c r="G33" s="191">
        <f t="shared" si="1"/>
        <v>0</v>
      </c>
      <c r="H33" s="126">
        <f t="shared" si="0"/>
        <v>0</v>
      </c>
      <c r="I33" s="126">
        <f t="shared" si="2"/>
        <v>0</v>
      </c>
      <c r="J33" s="241"/>
      <c r="K33" s="241"/>
      <c r="L33" s="241"/>
      <c r="M33" s="241"/>
      <c r="N33" s="241"/>
      <c r="O33" s="328"/>
      <c r="P33" s="328"/>
      <c r="Q33" s="328"/>
      <c r="R33" s="241"/>
      <c r="S33" s="241"/>
      <c r="T33" s="241"/>
      <c r="U33" s="241"/>
      <c r="V33" s="241"/>
      <c r="W33" s="241"/>
      <c r="X33" s="241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</row>
    <row r="34" spans="1:36" ht="15.75" thickBot="1" x14ac:dyDescent="0.3">
      <c r="A34" s="351"/>
      <c r="B34" s="127"/>
      <c r="C34" s="261"/>
      <c r="D34" s="127"/>
      <c r="E34" s="133"/>
      <c r="F34" s="132"/>
      <c r="G34" s="132"/>
      <c r="H34" s="133"/>
      <c r="I34" s="133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</row>
    <row r="35" spans="1:36" s="58" customFormat="1" ht="15.75" thickBot="1" x14ac:dyDescent="0.3">
      <c r="A35" s="353" t="s">
        <v>290</v>
      </c>
      <c r="B35" s="263"/>
      <c r="C35" s="353"/>
      <c r="D35" s="263"/>
      <c r="E35" s="118">
        <f>SUM(E12:E34)</f>
        <v>0</v>
      </c>
      <c r="F35" s="319">
        <f>SUM(F12:F34)</f>
        <v>0</v>
      </c>
      <c r="G35" s="118">
        <f>SUM(G12:G34)</f>
        <v>0</v>
      </c>
      <c r="H35" s="118">
        <f>SUM(H12:H34)</f>
        <v>0</v>
      </c>
      <c r="I35" s="118">
        <f>SUM(I12:I34)</f>
        <v>0</v>
      </c>
      <c r="J35" s="118">
        <f>SUM(J12:J33)</f>
        <v>0</v>
      </c>
      <c r="K35" s="118">
        <f>SUM(K12:K33)</f>
        <v>0</v>
      </c>
      <c r="L35" s="118">
        <f>SUM(L12:L33)</f>
        <v>0</v>
      </c>
      <c r="M35" s="118">
        <f t="shared" ref="M35:AJ35" si="3">SUM(M12:M34)</f>
        <v>0</v>
      </c>
      <c r="N35" s="118">
        <f t="shared" si="3"/>
        <v>0</v>
      </c>
      <c r="O35" s="118">
        <f t="shared" si="3"/>
        <v>0</v>
      </c>
      <c r="P35" s="118">
        <f t="shared" si="3"/>
        <v>0</v>
      </c>
      <c r="Q35" s="118">
        <f t="shared" si="3"/>
        <v>0</v>
      </c>
      <c r="R35" s="118">
        <f t="shared" si="3"/>
        <v>0</v>
      </c>
      <c r="S35" s="118">
        <f t="shared" si="3"/>
        <v>0</v>
      </c>
      <c r="T35" s="118">
        <f t="shared" si="3"/>
        <v>0</v>
      </c>
      <c r="U35" s="118">
        <f t="shared" si="3"/>
        <v>0</v>
      </c>
      <c r="V35" s="118">
        <f t="shared" si="3"/>
        <v>0</v>
      </c>
      <c r="W35" s="118">
        <f t="shared" si="3"/>
        <v>0</v>
      </c>
      <c r="X35" s="118">
        <f t="shared" si="3"/>
        <v>0</v>
      </c>
      <c r="Y35" s="118">
        <f t="shared" si="3"/>
        <v>0</v>
      </c>
      <c r="Z35" s="118">
        <f t="shared" si="3"/>
        <v>0</v>
      </c>
      <c r="AA35" s="118">
        <f t="shared" si="3"/>
        <v>0</v>
      </c>
      <c r="AB35" s="118">
        <f t="shared" si="3"/>
        <v>0</v>
      </c>
      <c r="AC35" s="118">
        <f t="shared" si="3"/>
        <v>0</v>
      </c>
      <c r="AD35" s="118">
        <f t="shared" si="3"/>
        <v>0</v>
      </c>
      <c r="AE35" s="118">
        <f t="shared" si="3"/>
        <v>0</v>
      </c>
      <c r="AF35" s="118">
        <f t="shared" si="3"/>
        <v>0</v>
      </c>
      <c r="AG35" s="118">
        <f t="shared" si="3"/>
        <v>0</v>
      </c>
      <c r="AH35" s="118">
        <f t="shared" si="3"/>
        <v>0</v>
      </c>
      <c r="AI35" s="118">
        <f t="shared" si="3"/>
        <v>0</v>
      </c>
      <c r="AJ35" s="118">
        <f t="shared" si="3"/>
        <v>0</v>
      </c>
    </row>
    <row r="36" spans="1:36" x14ac:dyDescent="0.25">
      <c r="E36" s="102"/>
      <c r="F36" s="306"/>
      <c r="G36" s="102"/>
      <c r="H36" s="102"/>
      <c r="I36" s="102"/>
    </row>
    <row r="37" spans="1:36" x14ac:dyDescent="0.25">
      <c r="E37" s="102"/>
      <c r="F37" s="306"/>
      <c r="G37" s="102"/>
      <c r="H37" s="102"/>
      <c r="I37" s="102"/>
      <c r="P37" s="131"/>
      <c r="U37" s="131"/>
      <c r="V37" s="131"/>
      <c r="AB37" s="131"/>
      <c r="AG37" s="131"/>
      <c r="AH37" s="131"/>
    </row>
    <row r="38" spans="1:36" x14ac:dyDescent="0.25">
      <c r="E38" s="102"/>
      <c r="F38" s="306"/>
      <c r="G38" s="102"/>
      <c r="H38" s="102"/>
      <c r="I38" s="102"/>
      <c r="U38" s="131"/>
      <c r="AG38" s="131"/>
    </row>
    <row r="39" spans="1:36" x14ac:dyDescent="0.25">
      <c r="E39" s="102"/>
      <c r="F39" s="306"/>
      <c r="G39" s="102"/>
      <c r="H39" s="102"/>
      <c r="I39" s="102"/>
    </row>
    <row r="40" spans="1:36" x14ac:dyDescent="0.25">
      <c r="E40" s="102"/>
      <c r="F40" s="306"/>
      <c r="G40" s="102"/>
      <c r="H40" s="102"/>
      <c r="I40" s="102"/>
    </row>
    <row r="41" spans="1:36" x14ac:dyDescent="0.25">
      <c r="E41" s="102"/>
      <c r="F41" s="306"/>
      <c r="G41" s="102"/>
      <c r="H41" s="102"/>
      <c r="I41" s="102"/>
    </row>
    <row r="42" spans="1:36" x14ac:dyDescent="0.25">
      <c r="E42" s="102"/>
      <c r="F42" s="306"/>
      <c r="G42" s="102"/>
      <c r="H42" s="102"/>
      <c r="I42" s="102"/>
    </row>
    <row r="43" spans="1:36" x14ac:dyDescent="0.25">
      <c r="E43" s="102"/>
      <c r="F43" s="306"/>
      <c r="G43" s="102"/>
      <c r="H43" s="102"/>
      <c r="I43" s="102"/>
    </row>
    <row r="44" spans="1:36" x14ac:dyDescent="0.25">
      <c r="E44" s="102"/>
      <c r="F44" s="306"/>
      <c r="G44" s="102"/>
      <c r="H44" s="102"/>
      <c r="I44" s="102"/>
    </row>
    <row r="45" spans="1:36" x14ac:dyDescent="0.25">
      <c r="E45" s="102"/>
      <c r="F45" s="306"/>
      <c r="G45" s="102"/>
      <c r="H45" s="102"/>
      <c r="I45" s="102"/>
    </row>
    <row r="46" spans="1:36" x14ac:dyDescent="0.25">
      <c r="E46" s="102"/>
      <c r="F46" s="306"/>
      <c r="G46" s="102"/>
      <c r="H46" s="102"/>
      <c r="I46" s="102"/>
    </row>
    <row r="47" spans="1:36" x14ac:dyDescent="0.25">
      <c r="E47" s="102"/>
      <c r="F47" s="306"/>
      <c r="G47" s="102"/>
      <c r="H47" s="102"/>
      <c r="I47" s="102"/>
    </row>
    <row r="48" spans="1:36" x14ac:dyDescent="0.25">
      <c r="E48" s="102"/>
      <c r="F48" s="306"/>
      <c r="G48" s="102"/>
      <c r="H48" s="102"/>
      <c r="I48" s="102"/>
    </row>
    <row r="49" spans="5:9" x14ac:dyDescent="0.25">
      <c r="E49" s="102"/>
      <c r="F49" s="306"/>
      <c r="G49" s="102"/>
      <c r="H49" s="102"/>
      <c r="I49" s="102"/>
    </row>
    <row r="50" spans="5:9" x14ac:dyDescent="0.25">
      <c r="E50" s="102"/>
      <c r="F50" s="306"/>
      <c r="G50" s="102"/>
      <c r="H50" s="102"/>
      <c r="I50" s="102"/>
    </row>
    <row r="51" spans="5:9" x14ac:dyDescent="0.25">
      <c r="E51" s="102"/>
      <c r="F51" s="306"/>
      <c r="G51" s="102"/>
      <c r="H51" s="102"/>
      <c r="I51" s="102"/>
    </row>
    <row r="52" spans="5:9" x14ac:dyDescent="0.25">
      <c r="E52" s="102"/>
      <c r="F52" s="306"/>
      <c r="G52" s="102"/>
      <c r="H52" s="102"/>
      <c r="I52" s="102"/>
    </row>
    <row r="53" spans="5:9" x14ac:dyDescent="0.25">
      <c r="E53" s="102"/>
      <c r="F53" s="306"/>
      <c r="G53" s="102"/>
      <c r="H53" s="102"/>
      <c r="I53" s="102"/>
    </row>
    <row r="54" spans="5:9" x14ac:dyDescent="0.25">
      <c r="E54" s="102"/>
      <c r="F54" s="306"/>
      <c r="G54" s="102"/>
      <c r="H54" s="102"/>
      <c r="I54" s="102"/>
    </row>
    <row r="55" spans="5:9" x14ac:dyDescent="0.25">
      <c r="E55" s="102"/>
      <c r="F55" s="306"/>
      <c r="G55" s="102"/>
      <c r="H55" s="102"/>
      <c r="I55" s="102"/>
    </row>
    <row r="56" spans="5:9" x14ac:dyDescent="0.25">
      <c r="E56" s="102"/>
      <c r="F56" s="306"/>
      <c r="G56" s="102"/>
      <c r="H56" s="102"/>
      <c r="I56" s="102"/>
    </row>
    <row r="57" spans="5:9" x14ac:dyDescent="0.25">
      <c r="E57" s="102"/>
      <c r="F57" s="306"/>
      <c r="G57" s="102"/>
      <c r="H57" s="102"/>
      <c r="I57" s="102"/>
    </row>
    <row r="58" spans="5:9" x14ac:dyDescent="0.25">
      <c r="G58" s="102"/>
      <c r="H58" s="102"/>
      <c r="I58" s="102"/>
    </row>
    <row r="59" spans="5:9" x14ac:dyDescent="0.25">
      <c r="G59" s="102"/>
      <c r="H59" s="102"/>
      <c r="I59" s="102"/>
    </row>
    <row r="60" spans="5:9" x14ac:dyDescent="0.25">
      <c r="G60" s="102"/>
      <c r="H60" s="102"/>
      <c r="I60" s="102"/>
    </row>
  </sheetData>
  <sheetProtection password="EF32" sheet="1" objects="1" scenarios="1"/>
  <sortState ref="A13:H34">
    <sortCondition ref="A12"/>
  </sortState>
  <mergeCells count="1">
    <mergeCell ref="A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64</vt:i4>
      </vt:variant>
      <vt:variant>
        <vt:lpstr>Named Ranges</vt:lpstr>
      </vt:variant>
      <vt:variant>
        <vt:i4>1</vt:i4>
      </vt:variant>
    </vt:vector>
  </HeadingPairs>
  <TitlesOfParts>
    <vt:vector size="65" baseType="lpstr">
      <vt:lpstr>AEFLA</vt:lpstr>
      <vt:lpstr>AEFLA RC</vt:lpstr>
      <vt:lpstr>AEFLA MtS-CCRS</vt:lpstr>
      <vt:lpstr>IEL-Civics</vt:lpstr>
      <vt:lpstr>DUFIR</vt:lpstr>
      <vt:lpstr>MATH &amp; SCIENCE TITLE IIB</vt:lpstr>
      <vt:lpstr>Title II Reallocated</vt:lpstr>
      <vt:lpstr>21s Century COHORT 6</vt:lpstr>
      <vt:lpstr>21st CENTURY CO 7</vt:lpstr>
      <vt:lpstr>CO GRAD PATHWAY</vt:lpstr>
      <vt:lpstr>HOMELESS</vt:lpstr>
      <vt:lpstr>CO GRAD PATHWAY - Re-engagement</vt:lpstr>
      <vt:lpstr>Gill Foundation</vt:lpstr>
      <vt:lpstr>Abstinence Education</vt:lpstr>
      <vt:lpstr>Title V-B Charter Schools Pgrm</vt:lpstr>
      <vt:lpstr>Title V-B Charter Schools C1</vt:lpstr>
      <vt:lpstr>AWARE</vt:lpstr>
      <vt:lpstr>JAVITS RIGHT4RURAL -- Y042</vt:lpstr>
      <vt:lpstr>JAVITS RIGHT4RURAL</vt:lpstr>
      <vt:lpstr>Diagnostic Review</vt:lpstr>
      <vt:lpstr>RLP</vt:lpstr>
      <vt:lpstr>SIS </vt:lpstr>
      <vt:lpstr>21st CENTURY CO 7 </vt:lpstr>
      <vt:lpstr>MCKINNEY HOMELESS</vt:lpstr>
      <vt:lpstr>MATH &amp; SCIENCE TITLE IIB </vt:lpstr>
      <vt:lpstr> JAVITS RIGHT4RURAL -- Y042</vt:lpstr>
      <vt:lpstr>Title I-C Migrant</vt:lpstr>
      <vt:lpstr>Title VI - Rural Ed</vt:lpstr>
      <vt:lpstr>Title V-B Charter Schools -C1</vt:lpstr>
      <vt:lpstr>Title V-B Charter Schools </vt:lpstr>
      <vt:lpstr>AEFLA </vt:lpstr>
      <vt:lpstr>IEL-Civics </vt:lpstr>
      <vt:lpstr> AWARE</vt:lpstr>
      <vt:lpstr>Abstinence</vt:lpstr>
      <vt:lpstr>TNI</vt:lpstr>
      <vt:lpstr>TDIP Cohort 4 Yr 1</vt:lpstr>
      <vt:lpstr>TDIP Cohort 2 Yr 4</vt:lpstr>
      <vt:lpstr>TDIP Cohort 3 Yr 2</vt:lpstr>
      <vt:lpstr>UVA Leadership Pilot</vt:lpstr>
      <vt:lpstr>TIG Cohort 3 Yr 3</vt:lpstr>
      <vt:lpstr>TLA</vt:lpstr>
      <vt:lpstr>TIG Cohort 3 Sustaining</vt:lpstr>
      <vt:lpstr>TIG Cohort 4 Sustaining</vt:lpstr>
      <vt:lpstr>TIG Cohort 5 </vt:lpstr>
      <vt:lpstr>RTTT STEM</vt:lpstr>
      <vt:lpstr>RTTT Training</vt:lpstr>
      <vt:lpstr>SERV</vt:lpstr>
      <vt:lpstr>UVA Leadership Pilot (2)</vt:lpstr>
      <vt:lpstr>Reading to Ignite</vt:lpstr>
      <vt:lpstr>Title I-A Reallocated</vt:lpstr>
      <vt:lpstr>MSIX</vt:lpstr>
      <vt:lpstr>RTTT EARLY LEARNING</vt:lpstr>
      <vt:lpstr>CONNECT</vt:lpstr>
      <vt:lpstr>TNP</vt:lpstr>
      <vt:lpstr>TIG Cohort 4 - Sustaining</vt:lpstr>
      <vt:lpstr>TIG Cohort 5 - Sustaining</vt:lpstr>
      <vt:lpstr>TIG Cohort 6</vt:lpstr>
      <vt:lpstr>TIG Cohort 7</vt:lpstr>
      <vt:lpstr>PATHWAYS EARLY ACTION</vt:lpstr>
      <vt:lpstr>PATHWAYS IMPLEMENTATION</vt:lpstr>
      <vt:lpstr>MTSS </vt:lpstr>
      <vt:lpstr> JAVITS RIGHT4RURAL</vt:lpstr>
      <vt:lpstr>MTSS</vt:lpstr>
      <vt:lpstr>Sheet1</vt:lpstr>
      <vt:lpstr>'RTTT EARLY LEARNING'!Print_Area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Hambleton, Jennifer</cp:lastModifiedBy>
  <cp:lastPrinted>2016-12-08T23:20:31Z</cp:lastPrinted>
  <dcterms:created xsi:type="dcterms:W3CDTF">2011-11-11T22:30:43Z</dcterms:created>
  <dcterms:modified xsi:type="dcterms:W3CDTF">2018-02-22T16:36:12Z</dcterms:modified>
</cp:coreProperties>
</file>