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70" windowHeight="78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<sst xmlns="http://schemas.openxmlformats.org/spreadsheetml/2006/main" count="1607" uniqueCount="136">
  <si>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</si>
  <si>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</si>
  <si>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</si>
  <si>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</si>
  <si>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</si>
  <si>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</si>
  <si>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</si>
  <si>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</si>
  <si>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</si>
  <si>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</si>
  <si>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</si>
  <si>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>Brighton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</si>
  <si>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</si>
  <si>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</si>
  <si>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</si>
  <si>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</si>
  <si>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</si>
  <si>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</si>
  <si>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</si>
  <si>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</si>
  <si>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</si>
  <si>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Pikes Peak Prep (21st Century)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</si>
  <si>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</si>
  <si>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</si>
  <si>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</si>
  <si>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</si>
  <si>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</si>
  <si>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</si>
  <si>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</si>
  <si>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</si>
  <si>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</si>
  <si>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</si>
  <si>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Mesa 51</t>
  </si>
  <si>
    <t>Caprock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</si>
  <si>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</si>
  <si>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</si>
  <si>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</si>
  <si>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</si>
  <si>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</si>
  <si>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</si>
  <si>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</si>
  <si>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GVA - Poudre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</si>
  <si>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</si>
  <si>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</si>
  <si>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</si>
  <si>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</si>
  <si>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</si>
  <si>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</si>
  <si>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</si>
  <si>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Salida</t>
  </si>
  <si>
    <t>Salida Montessori</t>
  </si>
  <si>
    <t>New Legacy High School</t>
  </si>
  <si>
    <t>4699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</si>
  <si>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</si>
  <si>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</si>
  <si>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</si>
  <si>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</si>
  <si>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</si>
  <si>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</si>
  <si>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</si>
  <si>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</si>
  <si>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</si>
  <si>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</si>
  <si>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0035</t>
  </si>
  <si>
    <t>8929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</si>
  <si>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</si>
  <si>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</si>
  <si>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</si>
  <si>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</si>
  <si>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</si>
  <si>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</si>
  <si>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</si>
  <si>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</si>
  <si>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</si>
  <si>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</si>
  <si>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</si>
  <si>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3399</t>
  </si>
  <si>
    <t>2067</t>
  </si>
  <si>
    <t>1279</t>
  </si>
  <si>
    <t>Crown Pointe</t>
  </si>
  <si>
    <t>2035</t>
  </si>
  <si>
    <t>2345</t>
  </si>
  <si>
    <t>3439</t>
  </si>
  <si>
    <t>GVA - Northglenn</t>
  </si>
  <si>
    <t>Launch High School</t>
  </si>
  <si>
    <t>5147</t>
  </si>
  <si>
    <t>East Grand</t>
  </si>
  <si>
    <t>Indian Peaks Charter</t>
  </si>
  <si>
    <t>4277</t>
  </si>
  <si>
    <t>Steamboat Springs</t>
  </si>
  <si>
    <t>5423</t>
  </si>
  <si>
    <t>Mountain Village Montessori</t>
  </si>
  <si>
    <t>6266</t>
  </si>
  <si>
    <t>Colorado Early Colleges Aurora</t>
  </si>
  <si>
    <t>Colorado Military Academy</t>
  </si>
  <si>
    <t>Monument View Montessori</t>
  </si>
  <si>
    <t>1505</t>
  </si>
  <si>
    <t>1633</t>
  </si>
  <si>
    <t>5845</t>
  </si>
  <si>
    <t>FY 2017-18 Charter School Institute Funding by School</t>
  </si>
  <si>
    <t>JULY 2017 PAYMENT</t>
  </si>
  <si>
    <t>AUGUST 2017 PAYMENT</t>
  </si>
  <si>
    <t>SEPTEMBER 2017 PAYMENT</t>
  </si>
  <si>
    <t>OCTOBER 2017 PAYMENT</t>
  </si>
  <si>
    <t>NOVEMBER 2017 PAYMENT</t>
  </si>
  <si>
    <t>DECEMBER 2017 PAYMENT</t>
  </si>
  <si>
    <t>ASCENT PPR</t>
  </si>
  <si>
    <t>YTD Paid</t>
  </si>
  <si>
    <t>DECEMBER 2017 Calculation</t>
  </si>
  <si>
    <t>December 3% Administrative Withholding</t>
  </si>
  <si>
    <t>Treasurer's Intercept</t>
  </si>
  <si>
    <t>8061</t>
  </si>
  <si>
    <t>JANUARY 2018 PAYMENT</t>
  </si>
  <si>
    <t>Rescission</t>
  </si>
  <si>
    <t>At-Risk Adjustment</t>
  </si>
  <si>
    <t>January 3% Administrative Withholding
Adjusted for December</t>
  </si>
  <si>
    <t>Net</t>
  </si>
  <si>
    <t>January 3%</t>
  </si>
  <si>
    <t>Adjustment for Dec</t>
  </si>
  <si>
    <t>FEBRUARY 2018 PAYMENT</t>
  </si>
  <si>
    <t>February 3% Administrative Withholding</t>
  </si>
  <si>
    <t>February Entitlement</t>
  </si>
  <si>
    <t>Payment to Districts</t>
  </si>
  <si>
    <t>MARCH 2018 PAYMENT</t>
  </si>
  <si>
    <t>March Entitlement</t>
  </si>
  <si>
    <t>March 3% Administrative Withholding</t>
  </si>
  <si>
    <t>APRIL 2018 PAYMENT</t>
  </si>
  <si>
    <t>April Entitlement</t>
  </si>
  <si>
    <t>April 3% Administrative Withholding</t>
  </si>
  <si>
    <t>At-Risk Correction</t>
  </si>
  <si>
    <t>MAY 2018 PAYMENT</t>
  </si>
  <si>
    <t>May 3% Administrative Withholding</t>
  </si>
  <si>
    <t>May Entitlement</t>
  </si>
  <si>
    <t>JUNE 2018 PAYMENT</t>
  </si>
  <si>
    <t>June Entitlement</t>
  </si>
  <si>
    <t>June 3% Administrative Withholding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</si>
</sst>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#,##0.0_);\(#,##0.0\)"/>
    <numFmt numFmtId="167" formatCode="#,##0.0000_);\(#,##0.0000\)"/>
    <numFmt numFmtId="168" formatCode="#,##0.000_);\(#,##0.000\)"/>
    <numFmt numFmtId="169" formatCode="0.0000_)"/>
    <numFmt numFmtId="170" formatCode="#,##0.000000_);[Red]\(#,##0.000000\)"/>
    <numFmt numFmtId="171" formatCode="0.000_);[Red]\-0.000_)"/>
    <numFmt numFmtId="172" formatCode="#,##0.0000000_);[Red]\(#,##0.0000000\)"/>
    <numFmt numFmtId="173" formatCode="0.00_)"/>
    <numFmt numFmtId="174" formatCode="#,##0.00000_);[Red]\(#,##0.00000\)"/>
    <numFmt numFmtId="175" formatCode="0.000000_)"/>
    <numFmt numFmtId="176" formatCode="0_)"/>
    <numFmt numFmtId="177" formatCode="#,##0.0000_);[Red]\(#,##0.0000\)"/>
    <numFmt numFmtId="178" formatCode="0.000_)"/>
    <numFmt numFmtId="179" formatCode="0.000"/>
    <numFmt numFmtId="180" formatCode="#,##0.000_);[Red]\(#,##0.000\)"/>
    <numFmt numFmtId="181" formatCode="#,##0.00000000_);[Red]\(#,##0.00000000\)"/>
    <numFmt numFmtId="182" formatCode="#,##0.000000_);\(#,##0.000000\)"/>
    <numFmt numFmtId="183" formatCode="#,##0.00000_);\(#,##0.00000\)"/>
    <numFmt numFmtId="184" formatCode="_(* #,##0_);_(* \(#,##0\);_(* &quot;-&quot;??_);_(@_)"/>
    <numFmt numFmtId="185" formatCode="0.00_);[Red]\-0.00_)"/>
    <numFmt numFmtId="186" formatCode="_(* #,##0.0_);_(* \(#,##0.0\);_(* &quot;-&quot;??_);_(@_)"/>
    <numFmt numFmtId="187" formatCode="#,##0.0000"/>
    <numFmt numFmtId="188" formatCode="#,##0.0000000000_);[Red]\(#,##0.0000000000\)"/>
    <numFmt numFmtId="189" formatCode="#,##0.000"/>
    <numFmt numFmtId="190" formatCode="#,##0.00000"/>
    <numFmt numFmtId="191" formatCode="#,##0.000000"/>
    <numFmt numFmtId="192" formatCode="[$-409]dddd\,\ mmmm\ d\,\ yyyy"/>
    <numFmt numFmtId="193" formatCode="[$-409]h:mm:ss\ AM/PM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0" fontId="2" fillId="0" borderId="0">
      <alignment/>
      <protection/>
    </xf>
    <xf numFmtId="4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0" fontId="3" fillId="0" borderId="0" xfId="58" applyFont="1">
      <alignment/>
      <protection/>
    </xf>
    <xf numFmtId="164" fontId="3" fillId="0" borderId="0" xfId="58" applyNumberFormat="1" applyFont="1" applyBorder="1" applyAlignment="1">
      <alignment horizontal="right" wrapText="1"/>
      <protection/>
    </xf>
    <xf numFmtId="4" fontId="3" fillId="0" borderId="0" xfId="58" applyNumberFormat="1" applyFont="1" applyProtection="1">
      <alignment/>
      <protection/>
    </xf>
    <xf numFmtId="40" fontId="3" fillId="0" borderId="0" xfId="58" applyNumberFormat="1" applyFont="1" applyBorder="1" applyAlignment="1">
      <alignment wrapText="1"/>
      <protection/>
    </xf>
    <xf numFmtId="40" fontId="3" fillId="0" borderId="0" xfId="58" applyFont="1" applyBorder="1" applyAlignment="1">
      <alignment wrapText="1"/>
      <protection/>
    </xf>
    <xf numFmtId="164" fontId="3" fillId="0" borderId="0" xfId="58" applyNumberFormat="1" applyFont="1" applyBorder="1" applyAlignment="1">
      <alignment horizontal="right"/>
      <protection/>
    </xf>
    <xf numFmtId="4" fontId="3" fillId="0" borderId="0" xfId="58" applyNumberFormat="1" applyFont="1" applyBorder="1">
      <alignment/>
      <protection/>
    </xf>
    <xf numFmtId="164" fontId="3" fillId="0" borderId="0" xfId="58" applyNumberFormat="1" applyFont="1" applyAlignment="1">
      <alignment horizontal="right"/>
      <protection/>
    </xf>
    <xf numFmtId="4" fontId="3" fillId="0" borderId="0" xfId="58" applyNumberFormat="1" applyFont="1">
      <alignment/>
      <protection/>
    </xf>
    <xf numFmtId="0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right" wrapText="1"/>
      <protection/>
    </xf>
    <xf numFmtId="4" fontId="3" fillId="0" borderId="0" xfId="58" applyNumberFormat="1" applyFont="1" applyAlignment="1">
      <alignment horizontal="right"/>
      <protection/>
    </xf>
    <xf numFmtId="164" fontId="3" fillId="0" borderId="0" xfId="58" applyNumberFormat="1" applyFont="1" applyFill="1">
      <alignment/>
      <protection/>
    </xf>
    <xf numFmtId="40" fontId="3" fillId="0" borderId="0" xfId="58" applyFont="1" applyFill="1">
      <alignment/>
      <protection/>
    </xf>
    <xf numFmtId="40" fontId="39" fillId="0" borderId="0" xfId="0" applyNumberFormat="1" applyFont="1" applyFill="1" applyBorder="1" applyAlignment="1">
      <alignment/>
    </xf>
    <xf numFmtId="40" fontId="39" fillId="0" borderId="0" xfId="58" applyFont="1">
      <alignment/>
      <protection/>
    </xf>
    <xf numFmtId="40" fontId="39" fillId="0" borderId="0" xfId="0" applyNumberFormat="1" applyFont="1" applyFill="1" applyBorder="1" applyAlignment="1">
      <alignment wrapText="1"/>
    </xf>
    <xf numFmtId="40" fontId="39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/>
    </xf>
    <xf numFmtId="40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>
      <alignment/>
      <protection/>
    </xf>
    <xf numFmtId="40" fontId="3" fillId="0" borderId="0" xfId="58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39" fillId="33" borderId="0" xfId="0" applyNumberFormat="1" applyFont="1" applyFill="1" applyBorder="1" applyAlignment="1">
      <alignment/>
    </xf>
    <xf numFmtId="40" fontId="3" fillId="33" borderId="0" xfId="58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40" fontId="3" fillId="0" borderId="0" xfId="58" applyFont="1" applyFill="1" applyBorder="1" applyAlignment="1">
      <alignment horizontal="center" wrapText="1"/>
      <protection/>
    </xf>
    <xf numFmtId="0" fontId="39" fillId="0" borderId="0" xfId="0" applyFont="1" applyFill="1" applyAlignment="1">
      <alignment/>
    </xf>
    <xf numFmtId="4" fontId="39" fillId="0" borderId="0" xfId="0" applyNumberFormat="1" applyFont="1" applyAlignment="1">
      <alignment/>
    </xf>
    <xf numFmtId="165" fontId="3" fillId="0" borderId="0" xfId="58" applyNumberFormat="1" applyFont="1" applyFill="1" applyBorder="1" applyAlignment="1">
      <alignment horizontal="right" wrapText="1"/>
      <protection/>
    </xf>
    <xf numFmtId="40" fontId="40" fillId="33" borderId="0" xfId="0" applyNumberFormat="1" applyFont="1" applyFill="1" applyBorder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Fill="1" applyAlignment="1" quotePrefix="1">
      <alignment/>
    </xf>
    <xf numFmtId="40" fontId="3" fillId="0" borderId="0" xfId="58" applyNumberFormat="1" applyFont="1" applyFill="1" applyBorder="1" applyAlignment="1">
      <alignment wrapText="1"/>
      <protection/>
    </xf>
    <xf numFmtId="40" fontId="39" fillId="0" borderId="0" xfId="58" applyFont="1" applyFill="1">
      <alignment/>
      <protection/>
    </xf>
    <xf numFmtId="4" fontId="3" fillId="0" borderId="0" xfId="64" applyNumberFormat="1" applyFont="1" applyFill="1" applyProtection="1">
      <alignment/>
      <protection/>
    </xf>
    <xf numFmtId="0" fontId="3" fillId="0" borderId="0" xfId="58" applyNumberFormat="1" applyFont="1" applyFill="1">
      <alignment/>
      <protection/>
    </xf>
    <xf numFmtId="164" fontId="3" fillId="0" borderId="0" xfId="58" applyNumberFormat="1" applyFont="1" applyFill="1" applyAlignment="1">
      <alignment horizontal="right" wrapText="1"/>
      <protection/>
    </xf>
    <xf numFmtId="4" fontId="39" fillId="0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40" fontId="3" fillId="0" borderId="0" xfId="58" applyFont="1" applyAlignment="1">
      <alignment wrapText="1"/>
      <protection/>
    </xf>
    <xf numFmtId="43" fontId="39" fillId="0" borderId="0" xfId="42" applyFont="1" applyAlignment="1">
      <alignment/>
    </xf>
    <xf numFmtId="43" fontId="39" fillId="0" borderId="0" xfId="0" applyNumberFormat="1" applyFont="1" applyAlignment="1">
      <alignment/>
    </xf>
    <xf numFmtId="4" fontId="3" fillId="0" borderId="0" xfId="58" applyNumberFormat="1" applyFont="1" applyBorder="1" applyAlignment="1">
      <alignment horizontal="right" wrapText="1"/>
      <protection/>
    </xf>
    <xf numFmtId="40" fontId="4" fillId="33" borderId="0" xfId="58" applyFont="1" applyFill="1" applyBorder="1" applyAlignment="1">
      <alignment horizontal="center" wrapText="1"/>
      <protection/>
    </xf>
    <xf numFmtId="8" fontId="39" fillId="0" borderId="0" xfId="0" applyNumberFormat="1" applyFont="1" applyAlignment="1">
      <alignment/>
    </xf>
    <xf numFmtId="199" fontId="39" fillId="0" borderId="0" xfId="0" applyNumberFormat="1" applyFont="1" applyAlignment="1">
      <alignment/>
    </xf>
    <xf numFmtId="4" fontId="3" fillId="0" borderId="0" xfId="58" applyNumberFormat="1" applyFont="1" applyBorder="1" applyAlignment="1">
      <alignment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rmal 5 2" xfId="65"/>
    <cellStyle name="Normal 5 3" xfId="66"/>
    <cellStyle name="Normal 6" xfId="67"/>
    <cellStyle name="Note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3 2" xfId="75"/>
    <cellStyle name="Percent 3 3" xfId="76"/>
    <cellStyle name="Percent 4" xfId="77"/>
    <cellStyle name="Percent 5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SFU\PAYMENTS\PSFA18\Monthly%20Payments%20FY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July17"/>
      <sheetName val="August17"/>
      <sheetName val="Sept17"/>
      <sheetName val="Oct17"/>
      <sheetName val="Nov17"/>
      <sheetName val="Dec17 (2)"/>
      <sheetName val="Dec17"/>
      <sheetName val="Jan18"/>
      <sheetName val="Feb18"/>
      <sheetName val="Mar18"/>
      <sheetName val="Apr18"/>
      <sheetName val="May18"/>
      <sheetName val="Jun18"/>
      <sheetName val="Payment Spreadsheet"/>
      <sheetName val="MnthlyPmtSummary"/>
      <sheetName val="Rescission"/>
      <sheetName val="Sheet1"/>
      <sheetName val="Sheet2"/>
    </sheetNames>
    <sheetDataSet>
      <sheetData sheetId="12">
        <row r="32">
          <cell r="FY32">
            <v>8857801.12</v>
          </cell>
        </row>
      </sheetData>
      <sheetData sheetId="13">
        <row r="33">
          <cell r="FY33">
            <v>8719666.450000001</v>
          </cell>
        </row>
      </sheetData>
      <sheetData sheetId="14">
        <row r="33">
          <cell r="FY33">
            <v>9740525.33</v>
          </cell>
        </row>
      </sheetData>
      <sheetData sheetId="15">
        <row r="33">
          <cell r="FY33">
            <v>8908891.059999999</v>
          </cell>
        </row>
      </sheetData>
      <sheetData sheetId="16">
        <row r="33">
          <cell r="FY33">
            <v>8927952.22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1"/>
  <sheetViews>
    <sheetView tabSelected="1" zoomScalePageLayoutView="0" workbookViewId="0" topLeftCell="A548">
      <selection activeCell="L591" sqref="L591"/>
    </sheetView>
  </sheetViews>
  <sheetFormatPr defaultColWidth="9.140625" defaultRowHeight="15"/>
  <cols>
    <col min="1" max="1" width="21.421875" style="28" customWidth="1"/>
    <col min="3" max="3" width="33.28125" style="28" customWidth="1"/>
    <col min="4" max="4" width="5.57421875" style="28" customWidth="1"/>
    <col min="5" max="5" width="11.28125" style="28" customWidth="1"/>
    <col min="6" max="6" width="14.28125" style="28" customWidth="1"/>
    <col min="7" max="7" width="17.8515625" style="28" customWidth="1"/>
    <col min="8" max="8" width="15.28125" style="28" bestFit="1" customWidth="1"/>
    <col min="9" max="9" width="16.8515625" style="28" customWidth="1"/>
    <col min="10" max="11" width="18.28125" style="28" customWidth="1"/>
    <col min="12" max="12" width="15.421875" style="28" bestFit="1" customWidth="1"/>
    <col min="13" max="13" width="15.7109375" style="28" customWidth="1"/>
    <col min="14" max="14" width="12.8515625" style="28" bestFit="1" customWidth="1"/>
    <col min="15" max="15" width="11.7109375" style="28" bestFit="1" customWidth="1"/>
    <col min="16" max="16" width="11.28125" style="28" bestFit="1" customWidth="1"/>
    <col min="17" max="17" width="17.7109375" style="28" bestFit="1" customWidth="1"/>
    <col min="18" max="18" width="11.140625" style="28" bestFit="1" customWidth="1"/>
    <col min="19" max="16384" width="9.140625" style="28" customWidth="1"/>
  </cols>
  <sheetData>
    <row r="1" spans="1:12" ht="12.75">
      <c r="A1" s="33" t="s">
        <v>99</v>
      </c>
      <c r="B1" s="25"/>
      <c r="C1" s="33"/>
      <c r="D1" s="42"/>
      <c r="E1" s="42"/>
      <c r="F1" s="42"/>
      <c r="G1" s="42"/>
      <c r="H1" s="42"/>
      <c r="I1" s="42"/>
      <c r="J1" s="42"/>
      <c r="K1" s="42"/>
      <c r="L1" s="42"/>
    </row>
    <row r="2" spans="1:12" ht="60" customHeight="1">
      <c r="A2" s="25" t="s">
        <v>100</v>
      </c>
      <c r="B2" s="25" t="s">
        <v>47</v>
      </c>
      <c r="C2" s="33" t="s">
        <v>48</v>
      </c>
      <c r="D2" s="26"/>
      <c r="E2" s="27" t="s">
        <v>0</v>
      </c>
      <c r="F2" s="27" t="s">
        <v>1</v>
      </c>
      <c r="G2" s="27" t="s">
        <v>2</v>
      </c>
      <c r="H2" s="27" t="s">
        <v>3</v>
      </c>
      <c r="I2" s="27" t="s">
        <v>4</v>
      </c>
      <c r="J2" s="27" t="s">
        <v>5</v>
      </c>
      <c r="K2" s="27" t="s">
        <v>35</v>
      </c>
      <c r="L2" s="27" t="s">
        <v>6</v>
      </c>
    </row>
    <row r="3" spans="1:12" ht="15">
      <c r="A3" s="15"/>
      <c r="C3" s="15"/>
      <c r="D3" s="15"/>
      <c r="E3" s="29"/>
      <c r="F3" s="24"/>
      <c r="G3" s="24"/>
      <c r="H3" s="24"/>
      <c r="I3" s="24"/>
      <c r="J3" s="24"/>
      <c r="K3" s="24"/>
      <c r="L3" s="14"/>
    </row>
    <row r="4" spans="1:12" ht="12.75">
      <c r="A4" s="1" t="s">
        <v>7</v>
      </c>
      <c r="B4" s="34" t="s">
        <v>52</v>
      </c>
      <c r="C4" s="15" t="s">
        <v>43</v>
      </c>
      <c r="D4" s="15"/>
      <c r="E4" s="32">
        <v>350.1</v>
      </c>
      <c r="F4" s="24">
        <v>7509.68</v>
      </c>
      <c r="G4" s="24">
        <f aca="true" t="shared" si="0" ref="G4:G40">ROUND(E4*F4,2)</f>
        <v>2629138.97</v>
      </c>
      <c r="H4" s="4">
        <f>ROUND(G4/12,2)</f>
        <v>219094.91</v>
      </c>
      <c r="I4" s="5">
        <f>ROUND(G4*-0.01/12,2)</f>
        <v>-2190.95</v>
      </c>
      <c r="J4" s="5">
        <f>ROUND(G4*-0.03/12,2)</f>
        <v>-6572.85</v>
      </c>
      <c r="K4" s="24"/>
      <c r="L4" s="14">
        <f>H4+I4+J4+K4</f>
        <v>210331.11</v>
      </c>
    </row>
    <row r="5" spans="1:12" ht="12.75">
      <c r="A5" s="1" t="s">
        <v>7</v>
      </c>
      <c r="B5" s="34" t="s">
        <v>53</v>
      </c>
      <c r="C5" s="1" t="s">
        <v>8</v>
      </c>
      <c r="D5" s="15"/>
      <c r="E5" s="2">
        <v>1939.1</v>
      </c>
      <c r="F5" s="24">
        <v>7509.68</v>
      </c>
      <c r="G5" s="24">
        <f t="shared" si="0"/>
        <v>14562020.49</v>
      </c>
      <c r="H5" s="4">
        <f aca="true" t="shared" si="1" ref="H5:H38">ROUND(G5/12,2)</f>
        <v>1213501.71</v>
      </c>
      <c r="I5" s="5">
        <f aca="true" t="shared" si="2" ref="I5:I38">ROUND(G5*-0.01/12,2)</f>
        <v>-12135.02</v>
      </c>
      <c r="J5" s="5">
        <f aca="true" t="shared" si="3" ref="J5:J38">ROUND(G5*-0.03/12,2)</f>
        <v>-36405.05</v>
      </c>
      <c r="K5" s="5">
        <v>-188391.46</v>
      </c>
      <c r="L5" s="14">
        <f aca="true" t="shared" si="4" ref="L5:L38">H5+I5+J5+K5</f>
        <v>976570.1799999999</v>
      </c>
    </row>
    <row r="6" spans="1:12" ht="12.75">
      <c r="A6" s="1" t="s">
        <v>7</v>
      </c>
      <c r="B6" s="35" t="s">
        <v>54</v>
      </c>
      <c r="C6" s="1" t="s">
        <v>42</v>
      </c>
      <c r="D6" s="15"/>
      <c r="E6" s="2">
        <v>1765.1</v>
      </c>
      <c r="F6" s="24">
        <v>7509.68</v>
      </c>
      <c r="G6" s="24">
        <f t="shared" si="0"/>
        <v>13255336.17</v>
      </c>
      <c r="H6" s="4">
        <f t="shared" si="1"/>
        <v>1104611.35</v>
      </c>
      <c r="I6" s="5">
        <f t="shared" si="2"/>
        <v>-11046.11</v>
      </c>
      <c r="J6" s="5">
        <f t="shared" si="3"/>
        <v>-33138.34</v>
      </c>
      <c r="K6" s="5">
        <v>-215751.15</v>
      </c>
      <c r="L6" s="14">
        <f t="shared" si="4"/>
        <v>844675.7499999999</v>
      </c>
    </row>
    <row r="7" spans="1:12" ht="12.75">
      <c r="A7" s="14" t="s">
        <v>7</v>
      </c>
      <c r="B7" s="35" t="s">
        <v>82</v>
      </c>
      <c r="C7" s="14" t="s">
        <v>83</v>
      </c>
      <c r="D7" s="15"/>
      <c r="E7" s="2">
        <v>875</v>
      </c>
      <c r="F7" s="24">
        <v>7509.68</v>
      </c>
      <c r="G7" s="24">
        <f t="shared" si="0"/>
        <v>6570970</v>
      </c>
      <c r="H7" s="4">
        <f>ROUND(G7/12,2)</f>
        <v>547580.83</v>
      </c>
      <c r="I7" s="5">
        <f>ROUND(G7*-0.01/12,2)</f>
        <v>-5475.81</v>
      </c>
      <c r="J7" s="5">
        <f>ROUND(G7*-0.03/12,2)</f>
        <v>-16427.43</v>
      </c>
      <c r="K7" s="5"/>
      <c r="L7" s="14">
        <f>H7+I7+J7+K7</f>
        <v>525677.5899999999</v>
      </c>
    </row>
    <row r="8" spans="1:12" ht="12.75">
      <c r="A8" s="16" t="s">
        <v>9</v>
      </c>
      <c r="B8" s="35" t="s">
        <v>55</v>
      </c>
      <c r="C8" s="16" t="s">
        <v>10</v>
      </c>
      <c r="D8" s="15"/>
      <c r="E8" s="2">
        <v>958.2</v>
      </c>
      <c r="F8" s="3">
        <v>8012.44</v>
      </c>
      <c r="G8" s="24">
        <f t="shared" si="0"/>
        <v>7677520.01</v>
      </c>
      <c r="H8" s="4">
        <f t="shared" si="1"/>
        <v>639793.33</v>
      </c>
      <c r="I8" s="5">
        <f t="shared" si="2"/>
        <v>-6397.93</v>
      </c>
      <c r="J8" s="5">
        <f t="shared" si="3"/>
        <v>-19193.8</v>
      </c>
      <c r="K8" s="5">
        <v>-159895.21000000002</v>
      </c>
      <c r="L8" s="14">
        <f t="shared" si="4"/>
        <v>454306.38999999984</v>
      </c>
    </row>
    <row r="9" spans="1:12" ht="12.75">
      <c r="A9" s="1" t="s">
        <v>11</v>
      </c>
      <c r="B9" s="35" t="s">
        <v>56</v>
      </c>
      <c r="C9" s="1" t="s">
        <v>12</v>
      </c>
      <c r="D9" s="15"/>
      <c r="E9" s="6">
        <v>724.4</v>
      </c>
      <c r="F9" s="7">
        <v>7391.69</v>
      </c>
      <c r="G9" s="24">
        <f t="shared" si="0"/>
        <v>5354540.24</v>
      </c>
      <c r="H9" s="4">
        <f t="shared" si="1"/>
        <v>446211.69</v>
      </c>
      <c r="I9" s="5">
        <f t="shared" si="2"/>
        <v>-4462.12</v>
      </c>
      <c r="J9" s="5">
        <f t="shared" si="3"/>
        <v>-13386.35</v>
      </c>
      <c r="K9" s="5">
        <v>-68737.71</v>
      </c>
      <c r="L9" s="14">
        <f t="shared" si="4"/>
        <v>359625.51</v>
      </c>
    </row>
    <row r="10" spans="1:12" s="30" customFormat="1" ht="12.75">
      <c r="A10" s="14" t="s">
        <v>13</v>
      </c>
      <c r="B10" s="35" t="s">
        <v>57</v>
      </c>
      <c r="C10" s="14" t="s">
        <v>14</v>
      </c>
      <c r="D10" s="17"/>
      <c r="E10" s="22">
        <v>385</v>
      </c>
      <c r="F10" s="23">
        <v>7908.5</v>
      </c>
      <c r="G10" s="24">
        <f t="shared" si="0"/>
        <v>3044772.5</v>
      </c>
      <c r="H10" s="4">
        <f t="shared" si="1"/>
        <v>253731.04</v>
      </c>
      <c r="I10" s="5">
        <f t="shared" si="2"/>
        <v>-2537.31</v>
      </c>
      <c r="J10" s="5">
        <f t="shared" si="3"/>
        <v>-7611.93</v>
      </c>
      <c r="K10" s="24">
        <v>-37441.99</v>
      </c>
      <c r="L10" s="14">
        <f t="shared" si="4"/>
        <v>206139.81000000003</v>
      </c>
    </row>
    <row r="11" spans="1:12" s="30" customFormat="1" ht="12.75">
      <c r="A11" s="14" t="s">
        <v>13</v>
      </c>
      <c r="B11" s="35" t="s">
        <v>58</v>
      </c>
      <c r="C11" s="14" t="s">
        <v>15</v>
      </c>
      <c r="D11" s="18"/>
      <c r="E11" s="22">
        <v>314.2</v>
      </c>
      <c r="F11" s="23">
        <v>7908.5</v>
      </c>
      <c r="G11" s="24">
        <f t="shared" si="0"/>
        <v>2484850.7</v>
      </c>
      <c r="H11" s="4">
        <f t="shared" si="1"/>
        <v>207070.89</v>
      </c>
      <c r="I11" s="5">
        <f t="shared" si="2"/>
        <v>-2070.71</v>
      </c>
      <c r="J11" s="5">
        <f t="shared" si="3"/>
        <v>-6212.13</v>
      </c>
      <c r="K11" s="24"/>
      <c r="L11" s="14">
        <f t="shared" si="4"/>
        <v>198788.05000000002</v>
      </c>
    </row>
    <row r="12" spans="1:12" s="30" customFormat="1" ht="12.75">
      <c r="A12" s="14" t="s">
        <v>13</v>
      </c>
      <c r="B12" s="35" t="s">
        <v>80</v>
      </c>
      <c r="C12" s="14" t="s">
        <v>79</v>
      </c>
      <c r="D12" s="18"/>
      <c r="E12" s="22">
        <v>454.2</v>
      </c>
      <c r="F12" s="23">
        <v>7908.5</v>
      </c>
      <c r="G12" s="24">
        <f t="shared" si="0"/>
        <v>3592040.7</v>
      </c>
      <c r="H12" s="4">
        <f t="shared" si="1"/>
        <v>299336.73</v>
      </c>
      <c r="I12" s="5">
        <f>ROUND(G12*-0.01/12,2)</f>
        <v>-2993.37</v>
      </c>
      <c r="J12" s="5">
        <f>ROUND(G12*-0.03/12,2)</f>
        <v>-8980.1</v>
      </c>
      <c r="K12" s="24">
        <v>-42095.42</v>
      </c>
      <c r="L12" s="14">
        <f t="shared" si="4"/>
        <v>245267.84000000003</v>
      </c>
    </row>
    <row r="13" spans="1:12" s="30" customFormat="1" ht="12.75">
      <c r="A13" s="14" t="s">
        <v>36</v>
      </c>
      <c r="B13" s="35" t="s">
        <v>97</v>
      </c>
      <c r="C13" s="14" t="s">
        <v>93</v>
      </c>
      <c r="D13" s="18"/>
      <c r="E13" s="22">
        <v>250</v>
      </c>
      <c r="F13" s="23">
        <v>7958.97</v>
      </c>
      <c r="G13" s="24">
        <f t="shared" si="0"/>
        <v>1989742.5</v>
      </c>
      <c r="H13" s="4">
        <f t="shared" si="1"/>
        <v>165811.88</v>
      </c>
      <c r="I13" s="5">
        <f>ROUND(G13*-0.01/12,2)</f>
        <v>-1658.12</v>
      </c>
      <c r="J13" s="5">
        <f>ROUND(G13*-0.03/12,2)</f>
        <v>-4974.36</v>
      </c>
      <c r="K13" s="24"/>
      <c r="L13" s="14">
        <f t="shared" si="4"/>
        <v>159179.40000000002</v>
      </c>
    </row>
    <row r="14" spans="1:12" s="30" customFormat="1" ht="12.75">
      <c r="A14" s="14" t="s">
        <v>36</v>
      </c>
      <c r="B14" s="35" t="s">
        <v>59</v>
      </c>
      <c r="C14" s="14" t="s">
        <v>37</v>
      </c>
      <c r="D14" s="18"/>
      <c r="E14" s="22">
        <v>258.4</v>
      </c>
      <c r="F14" s="23">
        <v>7958.97</v>
      </c>
      <c r="G14" s="24">
        <f t="shared" si="0"/>
        <v>2056597.85</v>
      </c>
      <c r="H14" s="4">
        <f t="shared" si="1"/>
        <v>171383.15</v>
      </c>
      <c r="I14" s="5">
        <f t="shared" si="2"/>
        <v>-1713.83</v>
      </c>
      <c r="J14" s="5">
        <f t="shared" si="3"/>
        <v>-5141.49</v>
      </c>
      <c r="K14" s="24"/>
      <c r="L14" s="14">
        <f t="shared" si="4"/>
        <v>164527.83000000002</v>
      </c>
    </row>
    <row r="15" spans="1:12" s="30" customFormat="1" ht="12.75">
      <c r="A15" s="14" t="s">
        <v>36</v>
      </c>
      <c r="B15" s="35" t="s">
        <v>60</v>
      </c>
      <c r="C15" s="14" t="s">
        <v>43</v>
      </c>
      <c r="D15" s="18"/>
      <c r="E15" s="22">
        <v>400</v>
      </c>
      <c r="F15" s="23">
        <v>7958.97</v>
      </c>
      <c r="G15" s="24">
        <f t="shared" si="0"/>
        <v>3183588</v>
      </c>
      <c r="H15" s="4">
        <f t="shared" si="1"/>
        <v>265299</v>
      </c>
      <c r="I15" s="5">
        <f t="shared" si="2"/>
        <v>-2652.99</v>
      </c>
      <c r="J15" s="5">
        <f t="shared" si="3"/>
        <v>-7958.97</v>
      </c>
      <c r="K15" s="24"/>
      <c r="L15" s="14">
        <f t="shared" si="4"/>
        <v>254687.04</v>
      </c>
    </row>
    <row r="16" spans="1:12" s="30" customFormat="1" ht="12.75">
      <c r="A16" s="14" t="s">
        <v>36</v>
      </c>
      <c r="B16" s="35" t="s">
        <v>92</v>
      </c>
      <c r="C16" s="14" t="s">
        <v>51</v>
      </c>
      <c r="D16" s="18"/>
      <c r="E16" s="22">
        <v>120.5</v>
      </c>
      <c r="F16" s="23">
        <v>7958.97</v>
      </c>
      <c r="G16" s="24">
        <f t="shared" si="0"/>
        <v>959055.89</v>
      </c>
      <c r="H16" s="4">
        <f t="shared" si="1"/>
        <v>79921.32</v>
      </c>
      <c r="I16" s="5">
        <f t="shared" si="2"/>
        <v>-799.21</v>
      </c>
      <c r="J16" s="5">
        <f t="shared" si="3"/>
        <v>-2397.64</v>
      </c>
      <c r="K16" s="24"/>
      <c r="L16" s="14">
        <f t="shared" si="4"/>
        <v>76724.47</v>
      </c>
    </row>
    <row r="17" spans="1:12" s="30" customFormat="1" ht="12.75">
      <c r="A17" s="14" t="s">
        <v>49</v>
      </c>
      <c r="B17" s="35" t="s">
        <v>81</v>
      </c>
      <c r="C17" s="14" t="s">
        <v>50</v>
      </c>
      <c r="D17" s="18"/>
      <c r="E17" s="22">
        <v>86.8</v>
      </c>
      <c r="F17" s="23">
        <v>7543.69</v>
      </c>
      <c r="G17" s="24">
        <f t="shared" si="0"/>
        <v>654792.29</v>
      </c>
      <c r="H17" s="4">
        <f t="shared" si="1"/>
        <v>54566.02</v>
      </c>
      <c r="I17" s="5">
        <f t="shared" si="2"/>
        <v>-545.66</v>
      </c>
      <c r="J17" s="5">
        <f t="shared" si="3"/>
        <v>-1636.98</v>
      </c>
      <c r="K17" s="24"/>
      <c r="L17" s="14">
        <f t="shared" si="4"/>
        <v>52383.37999999999</v>
      </c>
    </row>
    <row r="18" spans="1:12" s="30" customFormat="1" ht="12.75">
      <c r="A18" s="14" t="s">
        <v>44</v>
      </c>
      <c r="B18" s="35" t="s">
        <v>61</v>
      </c>
      <c r="C18" s="14" t="s">
        <v>45</v>
      </c>
      <c r="D18" s="18"/>
      <c r="E18" s="22">
        <v>511</v>
      </c>
      <c r="F18" s="23">
        <v>7405.87</v>
      </c>
      <c r="G18" s="24">
        <f t="shared" si="0"/>
        <v>3784399.57</v>
      </c>
      <c r="H18" s="4">
        <f t="shared" si="1"/>
        <v>315366.63</v>
      </c>
      <c r="I18" s="5">
        <f t="shared" si="2"/>
        <v>-3153.67</v>
      </c>
      <c r="J18" s="5">
        <f t="shared" si="3"/>
        <v>-9461</v>
      </c>
      <c r="K18" s="24"/>
      <c r="L18" s="14">
        <f t="shared" si="4"/>
        <v>302751.96</v>
      </c>
    </row>
    <row r="19" spans="1:12" ht="12.75">
      <c r="A19" s="14" t="s">
        <v>16</v>
      </c>
      <c r="B19" s="35" t="s">
        <v>62</v>
      </c>
      <c r="C19" s="14" t="s">
        <v>17</v>
      </c>
      <c r="D19" s="17"/>
      <c r="E19" s="6">
        <v>298.4</v>
      </c>
      <c r="F19" s="7">
        <v>7965.05</v>
      </c>
      <c r="G19" s="24">
        <f t="shared" si="0"/>
        <v>2376770.92</v>
      </c>
      <c r="H19" s="4">
        <f t="shared" si="1"/>
        <v>198064.24</v>
      </c>
      <c r="I19" s="5">
        <f t="shared" si="2"/>
        <v>-1980.64</v>
      </c>
      <c r="J19" s="5">
        <f t="shared" si="3"/>
        <v>-5941.93</v>
      </c>
      <c r="K19" s="5"/>
      <c r="L19" s="14">
        <f t="shared" si="4"/>
        <v>190141.66999999998</v>
      </c>
    </row>
    <row r="20" spans="1:12" ht="12.75">
      <c r="A20" s="37" t="s">
        <v>18</v>
      </c>
      <c r="B20" s="35" t="s">
        <v>63</v>
      </c>
      <c r="C20" s="37" t="s">
        <v>19</v>
      </c>
      <c r="D20" s="17"/>
      <c r="E20" s="6">
        <v>68.6</v>
      </c>
      <c r="F20" s="7">
        <v>8742.29</v>
      </c>
      <c r="G20" s="24">
        <f t="shared" si="0"/>
        <v>599721.09</v>
      </c>
      <c r="H20" s="4">
        <f t="shared" si="1"/>
        <v>49976.76</v>
      </c>
      <c r="I20" s="5">
        <f t="shared" si="2"/>
        <v>-499.77</v>
      </c>
      <c r="J20" s="5">
        <f t="shared" si="3"/>
        <v>-1499.3</v>
      </c>
      <c r="K20" s="5"/>
      <c r="L20" s="14">
        <f t="shared" si="4"/>
        <v>47977.69</v>
      </c>
    </row>
    <row r="21" spans="1:12" ht="12.75">
      <c r="A21" s="14" t="s">
        <v>20</v>
      </c>
      <c r="B21" s="35" t="s">
        <v>96</v>
      </c>
      <c r="C21" s="37" t="s">
        <v>94</v>
      </c>
      <c r="D21" s="17"/>
      <c r="E21" s="6">
        <v>600</v>
      </c>
      <c r="F21" s="7">
        <v>7589.62</v>
      </c>
      <c r="G21" s="24">
        <f t="shared" si="0"/>
        <v>4553772</v>
      </c>
      <c r="H21" s="4">
        <f t="shared" si="1"/>
        <v>379481</v>
      </c>
      <c r="I21" s="5">
        <f t="shared" si="2"/>
        <v>-3794.81</v>
      </c>
      <c r="J21" s="5">
        <f t="shared" si="3"/>
        <v>-11384.43</v>
      </c>
      <c r="K21" s="5"/>
      <c r="L21" s="14">
        <f t="shared" si="4"/>
        <v>364301.76</v>
      </c>
    </row>
    <row r="22" spans="1:12" ht="12.75">
      <c r="A22" s="14" t="s">
        <v>20</v>
      </c>
      <c r="B22" s="35" t="s">
        <v>66</v>
      </c>
      <c r="C22" s="14" t="s">
        <v>23</v>
      </c>
      <c r="D22" s="15"/>
      <c r="E22" s="8">
        <v>475</v>
      </c>
      <c r="F22" s="7">
        <v>7589.62</v>
      </c>
      <c r="G22" s="24">
        <f t="shared" si="0"/>
        <v>3605069.5</v>
      </c>
      <c r="H22" s="4">
        <f aca="true" t="shared" si="5" ref="H22:H29">ROUND(G22/12,2)</f>
        <v>300422.46</v>
      </c>
      <c r="I22" s="5">
        <f aca="true" t="shared" si="6" ref="I22:I29">ROUND(G22*-0.01/12,2)</f>
        <v>-3004.22</v>
      </c>
      <c r="J22" s="5">
        <f aca="true" t="shared" si="7" ref="J22:J29">ROUND(G22*-0.03/12,2)</f>
        <v>-9012.67</v>
      </c>
      <c r="K22" s="5">
        <v>-42784.38</v>
      </c>
      <c r="L22" s="14">
        <f aca="true" t="shared" si="8" ref="L22:L29">H22+I22+J22+K22</f>
        <v>245621.19000000006</v>
      </c>
    </row>
    <row r="23" spans="1:12" ht="12.75">
      <c r="A23" s="14" t="s">
        <v>20</v>
      </c>
      <c r="B23" s="35" t="s">
        <v>67</v>
      </c>
      <c r="C23" s="14" t="s">
        <v>24</v>
      </c>
      <c r="D23" s="15"/>
      <c r="E23" s="8">
        <v>675</v>
      </c>
      <c r="F23" s="7">
        <v>7589.62</v>
      </c>
      <c r="G23" s="24">
        <f t="shared" si="0"/>
        <v>5122993.5</v>
      </c>
      <c r="H23" s="4">
        <f t="shared" si="5"/>
        <v>426916.13</v>
      </c>
      <c r="I23" s="5">
        <f t="shared" si="6"/>
        <v>-4269.16</v>
      </c>
      <c r="J23" s="5">
        <f t="shared" si="7"/>
        <v>-12807.48</v>
      </c>
      <c r="K23" s="5"/>
      <c r="L23" s="14">
        <f t="shared" si="8"/>
        <v>409839.49000000005</v>
      </c>
    </row>
    <row r="24" spans="1:12" ht="12.75">
      <c r="A24" s="1" t="s">
        <v>20</v>
      </c>
      <c r="B24" s="34" t="s">
        <v>68</v>
      </c>
      <c r="C24" s="1" t="s">
        <v>38</v>
      </c>
      <c r="D24" s="15"/>
      <c r="E24" s="8">
        <v>400.5</v>
      </c>
      <c r="F24" s="7">
        <v>7589.62</v>
      </c>
      <c r="G24" s="24">
        <f t="shared" si="0"/>
        <v>3039642.81</v>
      </c>
      <c r="H24" s="4">
        <f t="shared" si="5"/>
        <v>253303.57</v>
      </c>
      <c r="I24" s="5">
        <f t="shared" si="6"/>
        <v>-2533.04</v>
      </c>
      <c r="J24" s="5">
        <f t="shared" si="7"/>
        <v>-7599.11</v>
      </c>
      <c r="K24" s="5"/>
      <c r="L24" s="14">
        <f t="shared" si="8"/>
        <v>243171.42</v>
      </c>
    </row>
    <row r="25" spans="1:12" ht="12.75">
      <c r="A25" s="1" t="s">
        <v>20</v>
      </c>
      <c r="B25" s="34" t="s">
        <v>70</v>
      </c>
      <c r="C25" s="1" t="s">
        <v>40</v>
      </c>
      <c r="D25" s="15"/>
      <c r="E25" s="8">
        <v>310</v>
      </c>
      <c r="F25" s="7">
        <v>7589.62</v>
      </c>
      <c r="G25" s="24">
        <f t="shared" si="0"/>
        <v>2352782.2</v>
      </c>
      <c r="H25" s="4">
        <f t="shared" si="5"/>
        <v>196065.18</v>
      </c>
      <c r="I25" s="5">
        <f t="shared" si="6"/>
        <v>-1960.65</v>
      </c>
      <c r="J25" s="5">
        <f t="shared" si="7"/>
        <v>-5881.96</v>
      </c>
      <c r="K25" s="5">
        <v>-20003.44</v>
      </c>
      <c r="L25" s="14">
        <f t="shared" si="8"/>
        <v>168219.13</v>
      </c>
    </row>
    <row r="26" spans="1:12" ht="12.75">
      <c r="A26" s="1" t="s">
        <v>20</v>
      </c>
      <c r="B26" s="34" t="s">
        <v>85</v>
      </c>
      <c r="C26" s="1" t="s">
        <v>84</v>
      </c>
      <c r="D26" s="15"/>
      <c r="E26" s="8">
        <v>80</v>
      </c>
      <c r="F26" s="7">
        <v>7589.62</v>
      </c>
      <c r="G26" s="24">
        <f t="shared" si="0"/>
        <v>607169.6</v>
      </c>
      <c r="H26" s="4">
        <f t="shared" si="5"/>
        <v>50597.47</v>
      </c>
      <c r="I26" s="5">
        <f t="shared" si="6"/>
        <v>-505.97</v>
      </c>
      <c r="J26" s="5">
        <f t="shared" si="7"/>
        <v>-1517.92</v>
      </c>
      <c r="K26" s="5"/>
      <c r="L26" s="14">
        <f t="shared" si="8"/>
        <v>48573.58</v>
      </c>
    </row>
    <row r="27" spans="1:12" ht="12.75">
      <c r="A27" s="1" t="s">
        <v>20</v>
      </c>
      <c r="B27" s="34" t="s">
        <v>65</v>
      </c>
      <c r="C27" s="10" t="s">
        <v>22</v>
      </c>
      <c r="D27" s="15"/>
      <c r="E27" s="11">
        <v>495</v>
      </c>
      <c r="F27" s="7">
        <v>7589.62</v>
      </c>
      <c r="G27" s="24">
        <f t="shared" si="0"/>
        <v>3756861.9</v>
      </c>
      <c r="H27" s="4">
        <f t="shared" si="5"/>
        <v>313071.83</v>
      </c>
      <c r="I27" s="5">
        <f t="shared" si="6"/>
        <v>-3130.72</v>
      </c>
      <c r="J27" s="5">
        <f t="shared" si="7"/>
        <v>-9392.15</v>
      </c>
      <c r="K27" s="5">
        <v>-250</v>
      </c>
      <c r="L27" s="14">
        <f t="shared" si="8"/>
        <v>300298.96</v>
      </c>
    </row>
    <row r="28" spans="1:12" ht="12.75">
      <c r="A28" s="1" t="s">
        <v>20</v>
      </c>
      <c r="B28" s="34" t="s">
        <v>69</v>
      </c>
      <c r="C28" s="1" t="s">
        <v>39</v>
      </c>
      <c r="D28" s="15"/>
      <c r="E28" s="8">
        <v>328.3</v>
      </c>
      <c r="F28" s="7">
        <v>7589.62</v>
      </c>
      <c r="G28" s="24">
        <f t="shared" si="0"/>
        <v>2491672.25</v>
      </c>
      <c r="H28" s="4">
        <f t="shared" si="5"/>
        <v>207639.35</v>
      </c>
      <c r="I28" s="5">
        <f t="shared" si="6"/>
        <v>-2076.39</v>
      </c>
      <c r="J28" s="5">
        <f t="shared" si="7"/>
        <v>-6229.18</v>
      </c>
      <c r="K28" s="5"/>
      <c r="L28" s="14">
        <f t="shared" si="8"/>
        <v>199333.78</v>
      </c>
    </row>
    <row r="29" spans="1:12" ht="12.75">
      <c r="A29" s="1" t="s">
        <v>20</v>
      </c>
      <c r="B29" s="34" t="s">
        <v>64</v>
      </c>
      <c r="C29" s="43" t="s">
        <v>21</v>
      </c>
      <c r="D29" s="43"/>
      <c r="E29" s="8">
        <v>267.5</v>
      </c>
      <c r="F29" s="7">
        <v>7589.62</v>
      </c>
      <c r="G29" s="24">
        <f t="shared" si="0"/>
        <v>2030223.35</v>
      </c>
      <c r="H29" s="4">
        <f t="shared" si="5"/>
        <v>169185.28</v>
      </c>
      <c r="I29" s="5">
        <f t="shared" si="6"/>
        <v>-1691.85</v>
      </c>
      <c r="J29" s="5">
        <f t="shared" si="7"/>
        <v>-5075.56</v>
      </c>
      <c r="K29" s="5"/>
      <c r="L29" s="14">
        <f t="shared" si="8"/>
        <v>162417.87</v>
      </c>
    </row>
    <row r="30" spans="1:12" ht="12.75">
      <c r="A30" s="1" t="s">
        <v>25</v>
      </c>
      <c r="B30" s="34" t="s">
        <v>71</v>
      </c>
      <c r="C30" s="1" t="s">
        <v>26</v>
      </c>
      <c r="D30" s="15"/>
      <c r="E30" s="8">
        <v>304.5</v>
      </c>
      <c r="F30" s="9">
        <v>7904.59</v>
      </c>
      <c r="G30" s="24">
        <f t="shared" si="0"/>
        <v>2406947.66</v>
      </c>
      <c r="H30" s="4">
        <f t="shared" si="1"/>
        <v>200578.97</v>
      </c>
      <c r="I30" s="5">
        <f t="shared" si="2"/>
        <v>-2005.79</v>
      </c>
      <c r="J30" s="5">
        <f t="shared" si="3"/>
        <v>-6017.37</v>
      </c>
      <c r="K30" s="5"/>
      <c r="L30" s="14">
        <f t="shared" si="4"/>
        <v>192555.81</v>
      </c>
    </row>
    <row r="31" spans="1:12" ht="12.75">
      <c r="A31" s="1" t="s">
        <v>25</v>
      </c>
      <c r="B31" s="34" t="s">
        <v>72</v>
      </c>
      <c r="C31" s="1" t="s">
        <v>46</v>
      </c>
      <c r="D31" s="15"/>
      <c r="E31" s="8">
        <v>282.2</v>
      </c>
      <c r="F31" s="9">
        <v>7904.59</v>
      </c>
      <c r="G31" s="24">
        <f t="shared" si="0"/>
        <v>2230675.3</v>
      </c>
      <c r="H31" s="4">
        <f t="shared" si="1"/>
        <v>185889.61</v>
      </c>
      <c r="I31" s="5">
        <f t="shared" si="2"/>
        <v>-1858.9</v>
      </c>
      <c r="J31" s="5">
        <f t="shared" si="3"/>
        <v>-5576.69</v>
      </c>
      <c r="K31" s="5">
        <v>-250</v>
      </c>
      <c r="L31" s="14">
        <f t="shared" si="4"/>
        <v>178204.02</v>
      </c>
    </row>
    <row r="32" spans="1:12" ht="12.75">
      <c r="A32" s="14" t="s">
        <v>86</v>
      </c>
      <c r="B32" s="35" t="s">
        <v>88</v>
      </c>
      <c r="C32" s="14" t="s">
        <v>87</v>
      </c>
      <c r="D32" s="15"/>
      <c r="E32" s="8">
        <v>27</v>
      </c>
      <c r="F32" s="9">
        <v>7742.8</v>
      </c>
      <c r="G32" s="24">
        <f t="shared" si="0"/>
        <v>209055.6</v>
      </c>
      <c r="H32" s="4">
        <f t="shared" si="1"/>
        <v>17421.3</v>
      </c>
      <c r="I32" s="5">
        <f t="shared" si="2"/>
        <v>-174.21</v>
      </c>
      <c r="J32" s="5">
        <f t="shared" si="3"/>
        <v>-522.64</v>
      </c>
      <c r="K32" s="5"/>
      <c r="L32" s="14">
        <f t="shared" si="4"/>
        <v>16724.45</v>
      </c>
    </row>
    <row r="33" spans="1:12" ht="12.75">
      <c r="A33" s="1" t="s">
        <v>27</v>
      </c>
      <c r="B33" s="34" t="s">
        <v>73</v>
      </c>
      <c r="C33" s="1" t="s">
        <v>28</v>
      </c>
      <c r="D33" s="15"/>
      <c r="E33" s="8">
        <v>279</v>
      </c>
      <c r="F33" s="9">
        <v>7588.41</v>
      </c>
      <c r="G33" s="24">
        <f t="shared" si="0"/>
        <v>2117166.39</v>
      </c>
      <c r="H33" s="4">
        <f t="shared" si="1"/>
        <v>176430.53</v>
      </c>
      <c r="I33" s="5">
        <f t="shared" si="2"/>
        <v>-1764.31</v>
      </c>
      <c r="J33" s="5">
        <f t="shared" si="3"/>
        <v>-5292.92</v>
      </c>
      <c r="K33" s="5"/>
      <c r="L33" s="14">
        <f t="shared" si="4"/>
        <v>169373.3</v>
      </c>
    </row>
    <row r="34" spans="1:12" ht="12.75">
      <c r="A34" s="16" t="s">
        <v>27</v>
      </c>
      <c r="B34" s="34" t="s">
        <v>74</v>
      </c>
      <c r="C34" s="16" t="s">
        <v>29</v>
      </c>
      <c r="D34" s="15"/>
      <c r="E34" s="8">
        <v>250</v>
      </c>
      <c r="F34" s="9">
        <v>7588.41</v>
      </c>
      <c r="G34" s="24">
        <f t="shared" si="0"/>
        <v>1897102.5</v>
      </c>
      <c r="H34" s="4">
        <f t="shared" si="1"/>
        <v>158091.88</v>
      </c>
      <c r="I34" s="5">
        <f t="shared" si="2"/>
        <v>-1580.92</v>
      </c>
      <c r="J34" s="5">
        <f t="shared" si="3"/>
        <v>-4742.76</v>
      </c>
      <c r="K34" s="5"/>
      <c r="L34" s="14">
        <f t="shared" si="4"/>
        <v>151768.19999999998</v>
      </c>
    </row>
    <row r="35" spans="1:12" ht="12.75">
      <c r="A35" s="1" t="s">
        <v>30</v>
      </c>
      <c r="B35" s="34" t="s">
        <v>75</v>
      </c>
      <c r="C35" s="1" t="s">
        <v>31</v>
      </c>
      <c r="D35" s="15"/>
      <c r="E35" s="8">
        <v>202.7</v>
      </c>
      <c r="F35" s="12">
        <v>7281.79</v>
      </c>
      <c r="G35" s="24">
        <f t="shared" si="0"/>
        <v>1476018.83</v>
      </c>
      <c r="H35" s="4">
        <f t="shared" si="1"/>
        <v>123001.57</v>
      </c>
      <c r="I35" s="5">
        <f t="shared" si="2"/>
        <v>-1230.02</v>
      </c>
      <c r="J35" s="5">
        <f t="shared" si="3"/>
        <v>-3690.05</v>
      </c>
      <c r="K35" s="5"/>
      <c r="L35" s="14">
        <f t="shared" si="4"/>
        <v>118081.5</v>
      </c>
    </row>
    <row r="36" spans="1:12" ht="12.75">
      <c r="A36" s="1" t="s">
        <v>30</v>
      </c>
      <c r="B36" s="34" t="s">
        <v>76</v>
      </c>
      <c r="C36" s="1" t="s">
        <v>41</v>
      </c>
      <c r="D36" s="15"/>
      <c r="E36" s="8">
        <v>291.3</v>
      </c>
      <c r="F36" s="12">
        <v>7281.79</v>
      </c>
      <c r="G36" s="24">
        <f t="shared" si="0"/>
        <v>2121185.43</v>
      </c>
      <c r="H36" s="4">
        <f t="shared" si="1"/>
        <v>176765.45</v>
      </c>
      <c r="I36" s="5">
        <f t="shared" si="2"/>
        <v>-1767.65</v>
      </c>
      <c r="J36" s="5">
        <f t="shared" si="3"/>
        <v>-5302.96</v>
      </c>
      <c r="K36" s="5"/>
      <c r="L36" s="14">
        <f t="shared" si="4"/>
        <v>169694.84000000003</v>
      </c>
    </row>
    <row r="37" spans="1:12" ht="12.75">
      <c r="A37" s="1" t="s">
        <v>30</v>
      </c>
      <c r="B37" s="34" t="s">
        <v>77</v>
      </c>
      <c r="C37" s="1" t="s">
        <v>34</v>
      </c>
      <c r="D37" s="15"/>
      <c r="E37" s="8">
        <v>1100</v>
      </c>
      <c r="F37" s="12">
        <v>7281.79</v>
      </c>
      <c r="G37" s="24">
        <f t="shared" si="0"/>
        <v>8009969</v>
      </c>
      <c r="H37" s="4">
        <f t="shared" si="1"/>
        <v>667497.42</v>
      </c>
      <c r="I37" s="5">
        <f t="shared" si="2"/>
        <v>-6674.97</v>
      </c>
      <c r="J37" s="5">
        <f t="shared" si="3"/>
        <v>-20024.92</v>
      </c>
      <c r="K37" s="5">
        <v>-231157.3</v>
      </c>
      <c r="L37" s="14">
        <f t="shared" si="4"/>
        <v>409640.23000000004</v>
      </c>
    </row>
    <row r="38" spans="1:12" ht="12.75">
      <c r="A38" s="1" t="s">
        <v>32</v>
      </c>
      <c r="B38" s="34" t="s">
        <v>78</v>
      </c>
      <c r="C38" s="1" t="s">
        <v>33</v>
      </c>
      <c r="D38" s="15"/>
      <c r="E38" s="13">
        <v>800</v>
      </c>
      <c r="F38" s="12">
        <v>7281.79</v>
      </c>
      <c r="G38" s="24">
        <f t="shared" si="0"/>
        <v>5825432</v>
      </c>
      <c r="H38" s="4">
        <f t="shared" si="1"/>
        <v>485452.67</v>
      </c>
      <c r="I38" s="5">
        <f t="shared" si="2"/>
        <v>-4854.53</v>
      </c>
      <c r="J38" s="5">
        <f t="shared" si="3"/>
        <v>-14563.58</v>
      </c>
      <c r="K38" s="5">
        <v>-65783.33</v>
      </c>
      <c r="L38" s="14">
        <f t="shared" si="4"/>
        <v>400251.2299999999</v>
      </c>
    </row>
    <row r="39" spans="1:12" ht="12.75">
      <c r="A39" s="1" t="s">
        <v>32</v>
      </c>
      <c r="B39" s="34" t="s">
        <v>98</v>
      </c>
      <c r="C39" s="1" t="s">
        <v>95</v>
      </c>
      <c r="D39" s="15"/>
      <c r="E39" s="13">
        <v>28.7</v>
      </c>
      <c r="F39" s="12">
        <v>7281.79</v>
      </c>
      <c r="G39" s="24">
        <f t="shared" si="0"/>
        <v>208987.37</v>
      </c>
      <c r="H39" s="4">
        <f>ROUND(G39/12,2)</f>
        <v>17415.61</v>
      </c>
      <c r="I39" s="5">
        <f>ROUND(G39*-0.01/12,2)</f>
        <v>-174.16</v>
      </c>
      <c r="J39" s="5">
        <f>ROUND(G39*-0.03/12,2)</f>
        <v>-522.47</v>
      </c>
      <c r="K39" s="5"/>
      <c r="L39" s="14">
        <f>H39+I39+J39+K39</f>
        <v>16718.98</v>
      </c>
    </row>
    <row r="40" spans="1:12" ht="12.75">
      <c r="A40" s="16" t="s">
        <v>89</v>
      </c>
      <c r="B40" s="34" t="s">
        <v>90</v>
      </c>
      <c r="C40" s="16" t="s">
        <v>91</v>
      </c>
      <c r="D40" s="15"/>
      <c r="E40" s="13">
        <v>127.4</v>
      </c>
      <c r="F40" s="12">
        <v>7650.38</v>
      </c>
      <c r="G40" s="24">
        <f t="shared" si="0"/>
        <v>974658.41</v>
      </c>
      <c r="H40" s="4">
        <f>ROUND(G40/12,2)</f>
        <v>81221.53</v>
      </c>
      <c r="I40" s="5">
        <f>ROUND(G40*-0.01/12,2)</f>
        <v>-812.22</v>
      </c>
      <c r="J40" s="5">
        <f>ROUND(G40*-0.03/12,2)</f>
        <v>-2436.65</v>
      </c>
      <c r="K40" s="5"/>
      <c r="L40" s="14">
        <f>H40+I40+J40+K40</f>
        <v>77972.66</v>
      </c>
    </row>
    <row r="41" spans="1:12" ht="15">
      <c r="A41" s="15"/>
      <c r="C41" s="15"/>
      <c r="D41" s="15"/>
      <c r="E41" s="19"/>
      <c r="F41" s="15"/>
      <c r="G41" s="15"/>
      <c r="H41" s="15"/>
      <c r="I41" s="15"/>
      <c r="J41" s="15"/>
      <c r="K41" s="15"/>
      <c r="L41" s="15"/>
    </row>
    <row r="42" spans="1:12" ht="15">
      <c r="A42" s="20"/>
      <c r="C42" s="20"/>
      <c r="D42" s="20"/>
      <c r="E42" s="21">
        <f>SUM(E4:E41)</f>
        <v>17083.100000000002</v>
      </c>
      <c r="F42" s="20"/>
      <c r="G42" s="31">
        <f aca="true" t="shared" si="9" ref="G42:L42">SUM(G4:G41)</f>
        <v>129813243.49000001</v>
      </c>
      <c r="H42" s="31">
        <f t="shared" si="9"/>
        <v>10817770.289999997</v>
      </c>
      <c r="I42" s="20">
        <f t="shared" si="9"/>
        <v>-108177.71</v>
      </c>
      <c r="J42" s="20">
        <f t="shared" si="9"/>
        <v>-324533.12</v>
      </c>
      <c r="K42" s="20">
        <f t="shared" si="9"/>
        <v>-1072541.3900000001</v>
      </c>
      <c r="L42" s="31">
        <f t="shared" si="9"/>
        <v>9312518.07</v>
      </c>
    </row>
    <row r="43" ht="15">
      <c r="E43" s="21"/>
    </row>
    <row r="44" spans="1:13" s="30" customFormat="1" ht="12.75">
      <c r="A44" s="14"/>
      <c r="B44" s="35"/>
      <c r="C44" s="39"/>
      <c r="D44" s="15"/>
      <c r="E44" s="40"/>
      <c r="F44" s="38"/>
      <c r="G44" s="24"/>
      <c r="H44" s="36"/>
      <c r="I44" s="24"/>
      <c r="J44" s="24"/>
      <c r="K44" s="24"/>
      <c r="L44" s="24"/>
      <c r="M44" s="14"/>
    </row>
    <row r="45" spans="1:13" s="30" customFormat="1" ht="12.75">
      <c r="A45" s="33" t="s">
        <v>99</v>
      </c>
      <c r="B45" s="25"/>
      <c r="C45" s="33"/>
      <c r="D45" s="42"/>
      <c r="E45" s="42"/>
      <c r="F45" s="42"/>
      <c r="G45" s="42"/>
      <c r="H45" s="42"/>
      <c r="I45" s="42"/>
      <c r="J45" s="42"/>
      <c r="K45" s="42"/>
      <c r="L45" s="42"/>
      <c r="M45" s="14"/>
    </row>
    <row r="46" spans="1:13" s="30" customFormat="1" ht="51">
      <c r="A46" s="25" t="s">
        <v>101</v>
      </c>
      <c r="B46" s="25" t="s">
        <v>47</v>
      </c>
      <c r="C46" s="33" t="s">
        <v>48</v>
      </c>
      <c r="D46" s="26"/>
      <c r="E46" s="27" t="s">
        <v>0</v>
      </c>
      <c r="F46" s="27" t="s">
        <v>1</v>
      </c>
      <c r="G46" s="27" t="s">
        <v>2</v>
      </c>
      <c r="H46" s="27" t="s">
        <v>3</v>
      </c>
      <c r="I46" s="27" t="s">
        <v>4</v>
      </c>
      <c r="J46" s="27" t="s">
        <v>5</v>
      </c>
      <c r="K46" s="27" t="s">
        <v>35</v>
      </c>
      <c r="L46" s="27" t="s">
        <v>6</v>
      </c>
      <c r="M46" s="14"/>
    </row>
    <row r="47" spans="1:13" s="30" customFormat="1" ht="15">
      <c r="A47" s="15"/>
      <c r="B47"/>
      <c r="C47" s="15"/>
      <c r="D47" s="15"/>
      <c r="E47" s="29"/>
      <c r="F47" s="24"/>
      <c r="G47" s="24"/>
      <c r="H47" s="24"/>
      <c r="I47" s="24"/>
      <c r="J47" s="24"/>
      <c r="K47" s="24"/>
      <c r="L47" s="14"/>
      <c r="M47" s="14"/>
    </row>
    <row r="48" spans="1:13" s="30" customFormat="1" ht="12.75">
      <c r="A48" s="1" t="s">
        <v>7</v>
      </c>
      <c r="B48" s="34" t="s">
        <v>52</v>
      </c>
      <c r="C48" s="15" t="s">
        <v>43</v>
      </c>
      <c r="D48" s="15"/>
      <c r="E48" s="32">
        <v>350.1</v>
      </c>
      <c r="F48" s="24">
        <v>7509.68</v>
      </c>
      <c r="G48" s="24">
        <f aca="true" t="shared" si="10" ref="G48:G84">ROUND(E48*F48,2)</f>
        <v>2629138.97</v>
      </c>
      <c r="H48" s="4">
        <f>ROUND(G48/12,2)</f>
        <v>219094.91</v>
      </c>
      <c r="I48" s="5">
        <f aca="true" t="shared" si="11" ref="I48:I57">ROUND(G48*-0.01/12,2)</f>
        <v>-2190.95</v>
      </c>
      <c r="J48" s="5">
        <f aca="true" t="shared" si="12" ref="J48:J57">ROUND(G48*-0.03/12,2)</f>
        <v>-6572.85</v>
      </c>
      <c r="K48" s="24"/>
      <c r="L48" s="14">
        <f>H48+I48+J48+K48</f>
        <v>210331.11</v>
      </c>
      <c r="M48" s="14"/>
    </row>
    <row r="49" spans="1:13" s="30" customFormat="1" ht="12.75">
      <c r="A49" s="1" t="s">
        <v>7</v>
      </c>
      <c r="B49" s="34" t="s">
        <v>53</v>
      </c>
      <c r="C49" s="1" t="s">
        <v>8</v>
      </c>
      <c r="D49" s="15"/>
      <c r="E49" s="2">
        <v>1939.1</v>
      </c>
      <c r="F49" s="24">
        <v>7509.68</v>
      </c>
      <c r="G49" s="24">
        <f t="shared" si="10"/>
        <v>14562020.49</v>
      </c>
      <c r="H49" s="4">
        <f>ROUND(G49/12,2)</f>
        <v>1213501.71</v>
      </c>
      <c r="I49" s="5">
        <f t="shared" si="11"/>
        <v>-12135.02</v>
      </c>
      <c r="J49" s="5">
        <f t="shared" si="12"/>
        <v>-36405.05</v>
      </c>
      <c r="K49" s="5">
        <v>-187891.46</v>
      </c>
      <c r="L49" s="14">
        <f>H49+I49+J49+K49</f>
        <v>977070.1799999999</v>
      </c>
      <c r="M49" s="14"/>
    </row>
    <row r="50" spans="1:13" s="30" customFormat="1" ht="12.75">
      <c r="A50" s="1" t="s">
        <v>7</v>
      </c>
      <c r="B50" s="35" t="s">
        <v>54</v>
      </c>
      <c r="C50" s="1" t="s">
        <v>42</v>
      </c>
      <c r="D50" s="15"/>
      <c r="E50" s="2">
        <v>1765.1</v>
      </c>
      <c r="F50" s="24">
        <v>7509.68</v>
      </c>
      <c r="G50" s="24">
        <f t="shared" si="10"/>
        <v>13255336.17</v>
      </c>
      <c r="H50" s="4">
        <f>ROUND(G50/12,2)</f>
        <v>1104611.35</v>
      </c>
      <c r="I50" s="5">
        <f t="shared" si="11"/>
        <v>-11046.11</v>
      </c>
      <c r="J50" s="5">
        <f t="shared" si="12"/>
        <v>-33138.34</v>
      </c>
      <c r="K50" s="5">
        <v>-215001.15</v>
      </c>
      <c r="L50" s="14">
        <f>H50+I50+J50+K50</f>
        <v>845425.7499999999</v>
      </c>
      <c r="M50" s="14"/>
    </row>
    <row r="51" spans="1:13" s="30" customFormat="1" ht="12.75">
      <c r="A51" s="14" t="s">
        <v>7</v>
      </c>
      <c r="B51" s="35" t="s">
        <v>82</v>
      </c>
      <c r="C51" s="14" t="s">
        <v>83</v>
      </c>
      <c r="D51" s="15"/>
      <c r="E51" s="2">
        <v>875</v>
      </c>
      <c r="F51" s="24">
        <v>7509.68</v>
      </c>
      <c r="G51" s="24">
        <f t="shared" si="10"/>
        <v>6570970</v>
      </c>
      <c r="H51" s="4">
        <f>ROUND(G51/12,2)</f>
        <v>547580.83</v>
      </c>
      <c r="I51" s="5">
        <f t="shared" si="11"/>
        <v>-5475.81</v>
      </c>
      <c r="J51" s="5">
        <f t="shared" si="12"/>
        <v>-16427.43</v>
      </c>
      <c r="K51" s="5"/>
      <c r="L51" s="14">
        <f>H51+I51+J51+K51</f>
        <v>525677.5899999999</v>
      </c>
      <c r="M51" s="14"/>
    </row>
    <row r="52" spans="1:13" s="30" customFormat="1" ht="12.75">
      <c r="A52" s="16" t="s">
        <v>9</v>
      </c>
      <c r="B52" s="35" t="s">
        <v>55</v>
      </c>
      <c r="C52" s="16" t="s">
        <v>10</v>
      </c>
      <c r="D52" s="15"/>
      <c r="E52" s="2">
        <v>958.2</v>
      </c>
      <c r="F52" s="3">
        <v>8012.44</v>
      </c>
      <c r="G52" s="24">
        <f t="shared" si="10"/>
        <v>7677520.01</v>
      </c>
      <c r="H52" s="4">
        <f aca="true" t="shared" si="13" ref="H52:H82">ROUND(G52/12,2)</f>
        <v>639793.33</v>
      </c>
      <c r="I52" s="5">
        <f t="shared" si="11"/>
        <v>-6397.93</v>
      </c>
      <c r="J52" s="5">
        <f t="shared" si="12"/>
        <v>-19193.8</v>
      </c>
      <c r="K52" s="5">
        <v>-159395.21000000002</v>
      </c>
      <c r="L52" s="14">
        <f aca="true" t="shared" si="14" ref="L52:L82">H52+I52+J52+K52</f>
        <v>454806.38999999984</v>
      </c>
      <c r="M52" s="14"/>
    </row>
    <row r="53" spans="1:13" s="30" customFormat="1" ht="12.75">
      <c r="A53" s="1" t="s">
        <v>11</v>
      </c>
      <c r="B53" s="35" t="s">
        <v>56</v>
      </c>
      <c r="C53" s="1" t="s">
        <v>12</v>
      </c>
      <c r="D53" s="15"/>
      <c r="E53" s="6">
        <v>724.4</v>
      </c>
      <c r="F53" s="7">
        <v>7391.69</v>
      </c>
      <c r="G53" s="24">
        <f t="shared" si="10"/>
        <v>5354540.24</v>
      </c>
      <c r="H53" s="4">
        <f t="shared" si="13"/>
        <v>446211.69</v>
      </c>
      <c r="I53" s="5">
        <f t="shared" si="11"/>
        <v>-4462.12</v>
      </c>
      <c r="J53" s="5">
        <f t="shared" si="12"/>
        <v>-13386.35</v>
      </c>
      <c r="K53" s="5">
        <v>-68487.71</v>
      </c>
      <c r="L53" s="14">
        <f t="shared" si="14"/>
        <v>359875.51</v>
      </c>
      <c r="M53" s="14"/>
    </row>
    <row r="54" spans="1:13" s="30" customFormat="1" ht="12.75">
      <c r="A54" s="14" t="s">
        <v>13</v>
      </c>
      <c r="B54" s="35" t="s">
        <v>57</v>
      </c>
      <c r="C54" s="14" t="s">
        <v>14</v>
      </c>
      <c r="D54" s="17"/>
      <c r="E54" s="22">
        <v>385</v>
      </c>
      <c r="F54" s="23">
        <v>7908.5</v>
      </c>
      <c r="G54" s="24">
        <f t="shared" si="10"/>
        <v>3044772.5</v>
      </c>
      <c r="H54" s="4">
        <f t="shared" si="13"/>
        <v>253731.04</v>
      </c>
      <c r="I54" s="5">
        <f t="shared" si="11"/>
        <v>-2537.31</v>
      </c>
      <c r="J54" s="5">
        <f t="shared" si="12"/>
        <v>-7611.93</v>
      </c>
      <c r="K54" s="24">
        <v>-37191.99</v>
      </c>
      <c r="L54" s="14">
        <f t="shared" si="14"/>
        <v>206389.81000000003</v>
      </c>
      <c r="M54" s="14"/>
    </row>
    <row r="55" spans="1:13" s="30" customFormat="1" ht="12.75">
      <c r="A55" s="14" t="s">
        <v>13</v>
      </c>
      <c r="B55" s="35" t="s">
        <v>58</v>
      </c>
      <c r="C55" s="14" t="s">
        <v>15</v>
      </c>
      <c r="D55" s="18"/>
      <c r="E55" s="22">
        <v>314.2</v>
      </c>
      <c r="F55" s="23">
        <v>7908.5</v>
      </c>
      <c r="G55" s="24">
        <f t="shared" si="10"/>
        <v>2484850.7</v>
      </c>
      <c r="H55" s="4">
        <f t="shared" si="13"/>
        <v>207070.89</v>
      </c>
      <c r="I55" s="5">
        <f t="shared" si="11"/>
        <v>-2070.71</v>
      </c>
      <c r="J55" s="5">
        <f t="shared" si="12"/>
        <v>-6212.13</v>
      </c>
      <c r="K55" s="24"/>
      <c r="L55" s="14">
        <f t="shared" si="14"/>
        <v>198788.05000000002</v>
      </c>
      <c r="M55" s="14"/>
    </row>
    <row r="56" spans="1:13" s="30" customFormat="1" ht="12.75">
      <c r="A56" s="14" t="s">
        <v>13</v>
      </c>
      <c r="B56" s="35" t="s">
        <v>80</v>
      </c>
      <c r="C56" s="14" t="s">
        <v>79</v>
      </c>
      <c r="D56" s="18"/>
      <c r="E56" s="22">
        <v>454.2</v>
      </c>
      <c r="F56" s="23">
        <v>7908.5</v>
      </c>
      <c r="G56" s="24">
        <f t="shared" si="10"/>
        <v>3592040.7</v>
      </c>
      <c r="H56" s="4">
        <f t="shared" si="13"/>
        <v>299336.73</v>
      </c>
      <c r="I56" s="5">
        <f t="shared" si="11"/>
        <v>-2993.37</v>
      </c>
      <c r="J56" s="5">
        <f t="shared" si="12"/>
        <v>-8980.1</v>
      </c>
      <c r="K56" s="24">
        <v>-41845.42</v>
      </c>
      <c r="L56" s="14">
        <f t="shared" si="14"/>
        <v>245517.84000000003</v>
      </c>
      <c r="M56" s="14"/>
    </row>
    <row r="57" spans="1:13" s="30" customFormat="1" ht="12.75">
      <c r="A57" s="14" t="s">
        <v>36</v>
      </c>
      <c r="B57" s="35" t="s">
        <v>97</v>
      </c>
      <c r="C57" s="14" t="s">
        <v>93</v>
      </c>
      <c r="D57" s="18"/>
      <c r="E57" s="22">
        <v>250</v>
      </c>
      <c r="F57" s="23">
        <v>7958.97</v>
      </c>
      <c r="G57" s="24">
        <f t="shared" si="10"/>
        <v>1989742.5</v>
      </c>
      <c r="H57" s="4">
        <f t="shared" si="13"/>
        <v>165811.88</v>
      </c>
      <c r="I57" s="5">
        <f t="shared" si="11"/>
        <v>-1658.12</v>
      </c>
      <c r="J57" s="5">
        <f t="shared" si="12"/>
        <v>-4974.36</v>
      </c>
      <c r="K57" s="24"/>
      <c r="L57" s="14">
        <f t="shared" si="14"/>
        <v>159179.40000000002</v>
      </c>
      <c r="M57" s="14"/>
    </row>
    <row r="58" spans="1:13" s="30" customFormat="1" ht="12.75">
      <c r="A58" s="14" t="s">
        <v>36</v>
      </c>
      <c r="B58" s="35" t="s">
        <v>59</v>
      </c>
      <c r="C58" s="14" t="s">
        <v>37</v>
      </c>
      <c r="D58" s="18"/>
      <c r="E58" s="22">
        <v>258.4</v>
      </c>
      <c r="F58" s="23">
        <v>7958.97</v>
      </c>
      <c r="G58" s="24">
        <f t="shared" si="10"/>
        <v>2056597.85</v>
      </c>
      <c r="H58" s="4">
        <f t="shared" si="13"/>
        <v>171383.15</v>
      </c>
      <c r="I58" s="5">
        <f aca="true" t="shared" si="15" ref="I58:I82">ROUND(G58*-0.01/12,2)</f>
        <v>-1713.83</v>
      </c>
      <c r="J58" s="5">
        <f aca="true" t="shared" si="16" ref="J58:J82">ROUND(G58*-0.03/12,2)</f>
        <v>-5141.49</v>
      </c>
      <c r="K58" s="24"/>
      <c r="L58" s="14">
        <f t="shared" si="14"/>
        <v>164527.83000000002</v>
      </c>
      <c r="M58" s="14"/>
    </row>
    <row r="59" spans="1:13" s="30" customFormat="1" ht="12.75">
      <c r="A59" s="14" t="s">
        <v>36</v>
      </c>
      <c r="B59" s="35" t="s">
        <v>60</v>
      </c>
      <c r="C59" s="14" t="s">
        <v>43</v>
      </c>
      <c r="D59" s="18"/>
      <c r="E59" s="22">
        <v>400</v>
      </c>
      <c r="F59" s="23">
        <v>7958.97</v>
      </c>
      <c r="G59" s="24">
        <f t="shared" si="10"/>
        <v>3183588</v>
      </c>
      <c r="H59" s="4">
        <f t="shared" si="13"/>
        <v>265299</v>
      </c>
      <c r="I59" s="5">
        <f t="shared" si="15"/>
        <v>-2652.99</v>
      </c>
      <c r="J59" s="5">
        <f t="shared" si="16"/>
        <v>-7958.97</v>
      </c>
      <c r="K59" s="24"/>
      <c r="L59" s="14">
        <f t="shared" si="14"/>
        <v>254687.04</v>
      </c>
      <c r="M59" s="15"/>
    </row>
    <row r="60" spans="1:13" s="30" customFormat="1" ht="12.75">
      <c r="A60" s="14" t="s">
        <v>36</v>
      </c>
      <c r="B60" s="35" t="s">
        <v>92</v>
      </c>
      <c r="C60" s="14" t="s">
        <v>51</v>
      </c>
      <c r="D60" s="18"/>
      <c r="E60" s="22">
        <v>120.5</v>
      </c>
      <c r="F60" s="23">
        <v>7958.97</v>
      </c>
      <c r="G60" s="24">
        <f t="shared" si="10"/>
        <v>959055.89</v>
      </c>
      <c r="H60" s="4">
        <f t="shared" si="13"/>
        <v>79921.32</v>
      </c>
      <c r="I60" s="5">
        <f t="shared" si="15"/>
        <v>-799.21</v>
      </c>
      <c r="J60" s="5">
        <f t="shared" si="16"/>
        <v>-2397.64</v>
      </c>
      <c r="K60" s="24"/>
      <c r="L60" s="14">
        <f t="shared" si="14"/>
        <v>76724.47</v>
      </c>
      <c r="M60" s="41"/>
    </row>
    <row r="61" spans="1:12" s="30" customFormat="1" ht="12.75">
      <c r="A61" s="14" t="s">
        <v>49</v>
      </c>
      <c r="B61" s="35" t="s">
        <v>81</v>
      </c>
      <c r="C61" s="14" t="s">
        <v>50</v>
      </c>
      <c r="D61" s="18"/>
      <c r="E61" s="22">
        <v>86.8</v>
      </c>
      <c r="F61" s="23">
        <v>7543.69</v>
      </c>
      <c r="G61" s="24">
        <f t="shared" si="10"/>
        <v>654792.29</v>
      </c>
      <c r="H61" s="4">
        <f t="shared" si="13"/>
        <v>54566.02</v>
      </c>
      <c r="I61" s="5">
        <f t="shared" si="15"/>
        <v>-545.66</v>
      </c>
      <c r="J61" s="5">
        <f t="shared" si="16"/>
        <v>-1636.98</v>
      </c>
      <c r="K61" s="24"/>
      <c r="L61" s="14">
        <f t="shared" si="14"/>
        <v>52383.37999999999</v>
      </c>
    </row>
    <row r="62" spans="1:12" ht="12.75">
      <c r="A62" s="14" t="s">
        <v>44</v>
      </c>
      <c r="B62" s="35" t="s">
        <v>61</v>
      </c>
      <c r="C62" s="14" t="s">
        <v>45</v>
      </c>
      <c r="D62" s="18"/>
      <c r="E62" s="22">
        <v>511</v>
      </c>
      <c r="F62" s="23">
        <v>7405.87</v>
      </c>
      <c r="G62" s="24">
        <f t="shared" si="10"/>
        <v>3784399.57</v>
      </c>
      <c r="H62" s="4">
        <f t="shared" si="13"/>
        <v>315366.63</v>
      </c>
      <c r="I62" s="5">
        <f t="shared" si="15"/>
        <v>-3153.67</v>
      </c>
      <c r="J62" s="5">
        <f t="shared" si="16"/>
        <v>-9461</v>
      </c>
      <c r="K62" s="24"/>
      <c r="L62" s="14">
        <f t="shared" si="14"/>
        <v>302751.96</v>
      </c>
    </row>
    <row r="63" spans="1:12" ht="12.75">
      <c r="A63" s="14" t="s">
        <v>16</v>
      </c>
      <c r="B63" s="35" t="s">
        <v>62</v>
      </c>
      <c r="C63" s="14" t="s">
        <v>17</v>
      </c>
      <c r="D63" s="17"/>
      <c r="E63" s="6">
        <v>298.4</v>
      </c>
      <c r="F63" s="7">
        <v>7965.05</v>
      </c>
      <c r="G63" s="24">
        <f t="shared" si="10"/>
        <v>2376770.92</v>
      </c>
      <c r="H63" s="4">
        <f t="shared" si="13"/>
        <v>198064.24</v>
      </c>
      <c r="I63" s="5">
        <f t="shared" si="15"/>
        <v>-1980.64</v>
      </c>
      <c r="J63" s="5">
        <f t="shared" si="16"/>
        <v>-5941.93</v>
      </c>
      <c r="K63" s="5"/>
      <c r="L63" s="14">
        <f t="shared" si="14"/>
        <v>190141.66999999998</v>
      </c>
    </row>
    <row r="64" spans="1:12" ht="12.75">
      <c r="A64" s="37" t="s">
        <v>18</v>
      </c>
      <c r="B64" s="35" t="s">
        <v>63</v>
      </c>
      <c r="C64" s="37" t="s">
        <v>19</v>
      </c>
      <c r="D64" s="17"/>
      <c r="E64" s="6">
        <v>68.6</v>
      </c>
      <c r="F64" s="7">
        <v>8742.29</v>
      </c>
      <c r="G64" s="24">
        <f t="shared" si="10"/>
        <v>599721.09</v>
      </c>
      <c r="H64" s="4">
        <f t="shared" si="13"/>
        <v>49976.76</v>
      </c>
      <c r="I64" s="5">
        <f t="shared" si="15"/>
        <v>-499.77</v>
      </c>
      <c r="J64" s="5">
        <f t="shared" si="16"/>
        <v>-1499.3</v>
      </c>
      <c r="K64" s="5"/>
      <c r="L64" s="14">
        <f t="shared" si="14"/>
        <v>47977.69</v>
      </c>
    </row>
    <row r="65" spans="1:12" ht="12.75">
      <c r="A65" s="14" t="s">
        <v>20</v>
      </c>
      <c r="B65" s="35" t="s">
        <v>96</v>
      </c>
      <c r="C65" s="37" t="s">
        <v>94</v>
      </c>
      <c r="D65" s="17"/>
      <c r="E65" s="6">
        <v>600</v>
      </c>
      <c r="F65" s="7">
        <v>7589.62</v>
      </c>
      <c r="G65" s="24">
        <f t="shared" si="10"/>
        <v>4553772</v>
      </c>
      <c r="H65" s="4">
        <f t="shared" si="13"/>
        <v>379481</v>
      </c>
      <c r="I65" s="5">
        <f t="shared" si="15"/>
        <v>-3794.81</v>
      </c>
      <c r="J65" s="5">
        <f t="shared" si="16"/>
        <v>-11384.43</v>
      </c>
      <c r="K65" s="5"/>
      <c r="L65" s="14">
        <f t="shared" si="14"/>
        <v>364301.76</v>
      </c>
    </row>
    <row r="66" spans="1:12" ht="12.75">
      <c r="A66" s="14" t="s">
        <v>20</v>
      </c>
      <c r="B66" s="35" t="s">
        <v>66</v>
      </c>
      <c r="C66" s="14" t="s">
        <v>23</v>
      </c>
      <c r="D66" s="15"/>
      <c r="E66" s="8">
        <v>475</v>
      </c>
      <c r="F66" s="7">
        <v>7589.62</v>
      </c>
      <c r="G66" s="24">
        <f t="shared" si="10"/>
        <v>3605069.5</v>
      </c>
      <c r="H66" s="4">
        <f t="shared" si="13"/>
        <v>300422.46</v>
      </c>
      <c r="I66" s="5">
        <f t="shared" si="15"/>
        <v>-3004.22</v>
      </c>
      <c r="J66" s="5">
        <f t="shared" si="16"/>
        <v>-9012.67</v>
      </c>
      <c r="K66" s="5">
        <v>-42534.38</v>
      </c>
      <c r="L66" s="14">
        <f t="shared" si="14"/>
        <v>245871.19000000006</v>
      </c>
    </row>
    <row r="67" spans="1:12" ht="12.75">
      <c r="A67" s="14" t="s">
        <v>20</v>
      </c>
      <c r="B67" s="35" t="s">
        <v>67</v>
      </c>
      <c r="C67" s="14" t="s">
        <v>24</v>
      </c>
      <c r="D67" s="15"/>
      <c r="E67" s="8">
        <v>675</v>
      </c>
      <c r="F67" s="7">
        <v>7589.62</v>
      </c>
      <c r="G67" s="24">
        <f t="shared" si="10"/>
        <v>5122993.5</v>
      </c>
      <c r="H67" s="4">
        <f t="shared" si="13"/>
        <v>426916.13</v>
      </c>
      <c r="I67" s="5">
        <f t="shared" si="15"/>
        <v>-4269.16</v>
      </c>
      <c r="J67" s="5">
        <f t="shared" si="16"/>
        <v>-12807.48</v>
      </c>
      <c r="K67" s="5"/>
      <c r="L67" s="14">
        <f t="shared" si="14"/>
        <v>409839.49000000005</v>
      </c>
    </row>
    <row r="68" spans="1:12" ht="12.75">
      <c r="A68" s="1" t="s">
        <v>20</v>
      </c>
      <c r="B68" s="34" t="s">
        <v>68</v>
      </c>
      <c r="C68" s="1" t="s">
        <v>38</v>
      </c>
      <c r="D68" s="15"/>
      <c r="E68" s="8">
        <v>400.5</v>
      </c>
      <c r="F68" s="7">
        <v>7589.62</v>
      </c>
      <c r="G68" s="24">
        <f t="shared" si="10"/>
        <v>3039642.81</v>
      </c>
      <c r="H68" s="4">
        <f t="shared" si="13"/>
        <v>253303.57</v>
      </c>
      <c r="I68" s="5">
        <f t="shared" si="15"/>
        <v>-2533.04</v>
      </c>
      <c r="J68" s="5">
        <f t="shared" si="16"/>
        <v>-7599.11</v>
      </c>
      <c r="K68" s="5"/>
      <c r="L68" s="14">
        <f t="shared" si="14"/>
        <v>243171.42</v>
      </c>
    </row>
    <row r="69" spans="1:12" ht="12.75">
      <c r="A69" s="1" t="s">
        <v>20</v>
      </c>
      <c r="B69" s="34" t="s">
        <v>70</v>
      </c>
      <c r="C69" s="1" t="s">
        <v>40</v>
      </c>
      <c r="D69" s="15"/>
      <c r="E69" s="8">
        <v>310</v>
      </c>
      <c r="F69" s="7">
        <v>7589.62</v>
      </c>
      <c r="G69" s="24">
        <f t="shared" si="10"/>
        <v>2352782.2</v>
      </c>
      <c r="H69" s="4">
        <f t="shared" si="13"/>
        <v>196065.18</v>
      </c>
      <c r="I69" s="5">
        <f t="shared" si="15"/>
        <v>-1960.65</v>
      </c>
      <c r="J69" s="5">
        <f t="shared" si="16"/>
        <v>-5881.96</v>
      </c>
      <c r="K69" s="5">
        <v>-19753.44</v>
      </c>
      <c r="L69" s="14">
        <f t="shared" si="14"/>
        <v>168469.13</v>
      </c>
    </row>
    <row r="70" spans="1:12" ht="12.75">
      <c r="A70" s="1" t="s">
        <v>20</v>
      </c>
      <c r="B70" s="34" t="s">
        <v>85</v>
      </c>
      <c r="C70" s="1" t="s">
        <v>84</v>
      </c>
      <c r="D70" s="15"/>
      <c r="E70" s="8">
        <v>80</v>
      </c>
      <c r="F70" s="7">
        <v>7589.62</v>
      </c>
      <c r="G70" s="24">
        <f t="shared" si="10"/>
        <v>607169.6</v>
      </c>
      <c r="H70" s="4">
        <f t="shared" si="13"/>
        <v>50597.47</v>
      </c>
      <c r="I70" s="5">
        <f t="shared" si="15"/>
        <v>-505.97</v>
      </c>
      <c r="J70" s="5">
        <f t="shared" si="16"/>
        <v>-1517.92</v>
      </c>
      <c r="K70" s="5"/>
      <c r="L70" s="14">
        <f t="shared" si="14"/>
        <v>48573.58</v>
      </c>
    </row>
    <row r="71" spans="1:12" ht="12.75">
      <c r="A71" s="1" t="s">
        <v>20</v>
      </c>
      <c r="B71" s="34" t="s">
        <v>65</v>
      </c>
      <c r="C71" s="10" t="s">
        <v>22</v>
      </c>
      <c r="D71" s="15"/>
      <c r="E71" s="11">
        <v>495</v>
      </c>
      <c r="F71" s="7">
        <v>7589.62</v>
      </c>
      <c r="G71" s="24">
        <f t="shared" si="10"/>
        <v>3756861.9</v>
      </c>
      <c r="H71" s="4">
        <f t="shared" si="13"/>
        <v>313071.83</v>
      </c>
      <c r="I71" s="5">
        <f t="shared" si="15"/>
        <v>-3130.72</v>
      </c>
      <c r="J71" s="5">
        <f t="shared" si="16"/>
        <v>-9392.15</v>
      </c>
      <c r="K71" s="5"/>
      <c r="L71" s="14">
        <f t="shared" si="14"/>
        <v>300548.96</v>
      </c>
    </row>
    <row r="72" spans="1:12" ht="12.75">
      <c r="A72" s="1" t="s">
        <v>20</v>
      </c>
      <c r="B72" s="34" t="s">
        <v>69</v>
      </c>
      <c r="C72" s="1" t="s">
        <v>39</v>
      </c>
      <c r="D72" s="15"/>
      <c r="E72" s="8">
        <v>328.3</v>
      </c>
      <c r="F72" s="7">
        <v>7589.62</v>
      </c>
      <c r="G72" s="24">
        <f t="shared" si="10"/>
        <v>2491672.25</v>
      </c>
      <c r="H72" s="4">
        <f t="shared" si="13"/>
        <v>207639.35</v>
      </c>
      <c r="I72" s="5">
        <f t="shared" si="15"/>
        <v>-2076.39</v>
      </c>
      <c r="J72" s="5">
        <f t="shared" si="16"/>
        <v>-6229.18</v>
      </c>
      <c r="K72" s="5"/>
      <c r="L72" s="14">
        <f t="shared" si="14"/>
        <v>199333.78</v>
      </c>
    </row>
    <row r="73" spans="1:12" ht="12.75">
      <c r="A73" s="1" t="s">
        <v>20</v>
      </c>
      <c r="B73" s="34" t="s">
        <v>64</v>
      </c>
      <c r="C73" s="43" t="s">
        <v>21</v>
      </c>
      <c r="D73" s="43"/>
      <c r="E73" s="8">
        <v>267.5</v>
      </c>
      <c r="F73" s="7">
        <v>7589.62</v>
      </c>
      <c r="G73" s="24">
        <f t="shared" si="10"/>
        <v>2030223.35</v>
      </c>
      <c r="H73" s="4">
        <f t="shared" si="13"/>
        <v>169185.28</v>
      </c>
      <c r="I73" s="5">
        <f t="shared" si="15"/>
        <v>-1691.85</v>
      </c>
      <c r="J73" s="5">
        <f t="shared" si="16"/>
        <v>-5075.56</v>
      </c>
      <c r="K73" s="5"/>
      <c r="L73" s="14">
        <f t="shared" si="14"/>
        <v>162417.87</v>
      </c>
    </row>
    <row r="74" spans="1:12" ht="12.75">
      <c r="A74" s="1" t="s">
        <v>25</v>
      </c>
      <c r="B74" s="34" t="s">
        <v>71</v>
      </c>
      <c r="C74" s="1" t="s">
        <v>26</v>
      </c>
      <c r="D74" s="15"/>
      <c r="E74" s="8">
        <v>304.5</v>
      </c>
      <c r="F74" s="9">
        <v>7904.59</v>
      </c>
      <c r="G74" s="24">
        <f t="shared" si="10"/>
        <v>2406947.66</v>
      </c>
      <c r="H74" s="4">
        <f t="shared" si="13"/>
        <v>200578.97</v>
      </c>
      <c r="I74" s="5">
        <f t="shared" si="15"/>
        <v>-2005.79</v>
      </c>
      <c r="J74" s="5">
        <f t="shared" si="16"/>
        <v>-6017.37</v>
      </c>
      <c r="K74" s="5"/>
      <c r="L74" s="14">
        <f t="shared" si="14"/>
        <v>192555.81</v>
      </c>
    </row>
    <row r="75" spans="1:12" ht="12.75">
      <c r="A75" s="1" t="s">
        <v>25</v>
      </c>
      <c r="B75" s="34" t="s">
        <v>72</v>
      </c>
      <c r="C75" s="1" t="s">
        <v>46</v>
      </c>
      <c r="D75" s="15"/>
      <c r="E75" s="8">
        <v>282.2</v>
      </c>
      <c r="F75" s="9">
        <v>7904.59</v>
      </c>
      <c r="G75" s="24">
        <f t="shared" si="10"/>
        <v>2230675.3</v>
      </c>
      <c r="H75" s="4">
        <f t="shared" si="13"/>
        <v>185889.61</v>
      </c>
      <c r="I75" s="5">
        <f t="shared" si="15"/>
        <v>-1858.9</v>
      </c>
      <c r="J75" s="5">
        <f t="shared" si="16"/>
        <v>-5576.69</v>
      </c>
      <c r="K75" s="5"/>
      <c r="L75" s="14">
        <f t="shared" si="14"/>
        <v>178454.02</v>
      </c>
    </row>
    <row r="76" spans="1:12" ht="12.75">
      <c r="A76" s="14" t="s">
        <v>86</v>
      </c>
      <c r="B76" s="35" t="s">
        <v>88</v>
      </c>
      <c r="C76" s="14" t="s">
        <v>87</v>
      </c>
      <c r="D76" s="15"/>
      <c r="E76" s="8">
        <v>27</v>
      </c>
      <c r="F76" s="9">
        <v>7742.8</v>
      </c>
      <c r="G76" s="24">
        <f t="shared" si="10"/>
        <v>209055.6</v>
      </c>
      <c r="H76" s="4">
        <f t="shared" si="13"/>
        <v>17421.3</v>
      </c>
      <c r="I76" s="5">
        <f t="shared" si="15"/>
        <v>-174.21</v>
      </c>
      <c r="J76" s="5">
        <f t="shared" si="16"/>
        <v>-522.64</v>
      </c>
      <c r="K76" s="5"/>
      <c r="L76" s="14">
        <f t="shared" si="14"/>
        <v>16724.45</v>
      </c>
    </row>
    <row r="77" spans="1:12" ht="12.75">
      <c r="A77" s="1" t="s">
        <v>27</v>
      </c>
      <c r="B77" s="34" t="s">
        <v>73</v>
      </c>
      <c r="C77" s="1" t="s">
        <v>28</v>
      </c>
      <c r="D77" s="15"/>
      <c r="E77" s="8">
        <v>279</v>
      </c>
      <c r="F77" s="9">
        <v>7588.41</v>
      </c>
      <c r="G77" s="24">
        <f t="shared" si="10"/>
        <v>2117166.39</v>
      </c>
      <c r="H77" s="4">
        <f t="shared" si="13"/>
        <v>176430.53</v>
      </c>
      <c r="I77" s="5">
        <f t="shared" si="15"/>
        <v>-1764.31</v>
      </c>
      <c r="J77" s="5">
        <f t="shared" si="16"/>
        <v>-5292.92</v>
      </c>
      <c r="K77" s="5"/>
      <c r="L77" s="14">
        <f t="shared" si="14"/>
        <v>169373.3</v>
      </c>
    </row>
    <row r="78" spans="1:12" ht="12.75">
      <c r="A78" s="16" t="s">
        <v>27</v>
      </c>
      <c r="B78" s="34" t="s">
        <v>74</v>
      </c>
      <c r="C78" s="16" t="s">
        <v>29</v>
      </c>
      <c r="D78" s="15"/>
      <c r="E78" s="8">
        <v>250</v>
      </c>
      <c r="F78" s="9">
        <v>7588.41</v>
      </c>
      <c r="G78" s="24">
        <f t="shared" si="10"/>
        <v>1897102.5</v>
      </c>
      <c r="H78" s="4">
        <f t="shared" si="13"/>
        <v>158091.88</v>
      </c>
      <c r="I78" s="5">
        <f t="shared" si="15"/>
        <v>-1580.92</v>
      </c>
      <c r="J78" s="5">
        <f t="shared" si="16"/>
        <v>-4742.76</v>
      </c>
      <c r="K78" s="5"/>
      <c r="L78" s="14">
        <f t="shared" si="14"/>
        <v>151768.19999999998</v>
      </c>
    </row>
    <row r="79" spans="1:12" ht="12.75">
      <c r="A79" s="1" t="s">
        <v>30</v>
      </c>
      <c r="B79" s="34" t="s">
        <v>75</v>
      </c>
      <c r="C79" s="1" t="s">
        <v>31</v>
      </c>
      <c r="D79" s="15"/>
      <c r="E79" s="8">
        <v>202.7</v>
      </c>
      <c r="F79" s="12">
        <v>7281.79</v>
      </c>
      <c r="G79" s="24">
        <f t="shared" si="10"/>
        <v>1476018.83</v>
      </c>
      <c r="H79" s="4">
        <f t="shared" si="13"/>
        <v>123001.57</v>
      </c>
      <c r="I79" s="5">
        <f t="shared" si="15"/>
        <v>-1230.02</v>
      </c>
      <c r="J79" s="5">
        <f t="shared" si="16"/>
        <v>-3690.05</v>
      </c>
      <c r="K79" s="5"/>
      <c r="L79" s="14">
        <f t="shared" si="14"/>
        <v>118081.5</v>
      </c>
    </row>
    <row r="80" spans="1:12" ht="12.75">
      <c r="A80" s="1" t="s">
        <v>30</v>
      </c>
      <c r="B80" s="34" t="s">
        <v>76</v>
      </c>
      <c r="C80" s="1" t="s">
        <v>41</v>
      </c>
      <c r="D80" s="15"/>
      <c r="E80" s="8">
        <v>291.3</v>
      </c>
      <c r="F80" s="12">
        <v>7281.79</v>
      </c>
      <c r="G80" s="24">
        <f t="shared" si="10"/>
        <v>2121185.43</v>
      </c>
      <c r="H80" s="4">
        <f t="shared" si="13"/>
        <v>176765.45</v>
      </c>
      <c r="I80" s="5">
        <f t="shared" si="15"/>
        <v>-1767.65</v>
      </c>
      <c r="J80" s="5">
        <f t="shared" si="16"/>
        <v>-5302.96</v>
      </c>
      <c r="K80" s="5"/>
      <c r="L80" s="14">
        <f t="shared" si="14"/>
        <v>169694.84000000003</v>
      </c>
    </row>
    <row r="81" spans="1:12" ht="12.75">
      <c r="A81" s="1" t="s">
        <v>30</v>
      </c>
      <c r="B81" s="34" t="s">
        <v>77</v>
      </c>
      <c r="C81" s="1" t="s">
        <v>34</v>
      </c>
      <c r="D81" s="15"/>
      <c r="E81" s="8">
        <v>1100</v>
      </c>
      <c r="F81" s="12">
        <v>7281.79</v>
      </c>
      <c r="G81" s="24">
        <f t="shared" si="10"/>
        <v>8009969</v>
      </c>
      <c r="H81" s="4">
        <f t="shared" si="13"/>
        <v>667497.42</v>
      </c>
      <c r="I81" s="5">
        <f t="shared" si="15"/>
        <v>-6674.97</v>
      </c>
      <c r="J81" s="5">
        <f t="shared" si="16"/>
        <v>-20024.92</v>
      </c>
      <c r="K81" s="5">
        <v>-230907.3</v>
      </c>
      <c r="L81" s="14">
        <f t="shared" si="14"/>
        <v>409890.23000000004</v>
      </c>
    </row>
    <row r="82" spans="1:12" ht="12.75">
      <c r="A82" s="1" t="s">
        <v>32</v>
      </c>
      <c r="B82" s="34" t="s">
        <v>78</v>
      </c>
      <c r="C82" s="1" t="s">
        <v>33</v>
      </c>
      <c r="D82" s="15"/>
      <c r="E82" s="13">
        <v>800</v>
      </c>
      <c r="F82" s="12">
        <v>7281.79</v>
      </c>
      <c r="G82" s="24">
        <f t="shared" si="10"/>
        <v>5825432</v>
      </c>
      <c r="H82" s="4">
        <f t="shared" si="13"/>
        <v>485452.67</v>
      </c>
      <c r="I82" s="5">
        <f t="shared" si="15"/>
        <v>-4854.53</v>
      </c>
      <c r="J82" s="5">
        <f t="shared" si="16"/>
        <v>-14563.58</v>
      </c>
      <c r="K82" s="5">
        <v>-65533.33</v>
      </c>
      <c r="L82" s="14">
        <f t="shared" si="14"/>
        <v>400501.2299999999</v>
      </c>
    </row>
    <row r="83" spans="1:12" ht="12.75">
      <c r="A83" s="1" t="s">
        <v>32</v>
      </c>
      <c r="B83" s="34" t="s">
        <v>98</v>
      </c>
      <c r="C83" s="1" t="s">
        <v>95</v>
      </c>
      <c r="D83" s="15"/>
      <c r="E83" s="13">
        <v>28.7</v>
      </c>
      <c r="F83" s="12">
        <v>7281.79</v>
      </c>
      <c r="G83" s="24">
        <f t="shared" si="10"/>
        <v>208987.37</v>
      </c>
      <c r="H83" s="4">
        <f>ROUND(G83/12,2)</f>
        <v>17415.61</v>
      </c>
      <c r="I83" s="5">
        <f>ROUND(G83*-0.01/12,2)</f>
        <v>-174.16</v>
      </c>
      <c r="J83" s="5">
        <f>ROUND(G83*-0.03/12,2)</f>
        <v>-522.47</v>
      </c>
      <c r="K83" s="5"/>
      <c r="L83" s="14">
        <f>H83+I83+J83+K83</f>
        <v>16718.98</v>
      </c>
    </row>
    <row r="84" spans="1:12" ht="12.75">
      <c r="A84" s="16" t="s">
        <v>89</v>
      </c>
      <c r="B84" s="34" t="s">
        <v>90</v>
      </c>
      <c r="C84" s="16" t="s">
        <v>91</v>
      </c>
      <c r="D84" s="15"/>
      <c r="E84" s="13">
        <v>127.4</v>
      </c>
      <c r="F84" s="12">
        <v>7650.38</v>
      </c>
      <c r="G84" s="24">
        <f t="shared" si="10"/>
        <v>974658.41</v>
      </c>
      <c r="H84" s="4">
        <f>ROUND(G84/12,2)</f>
        <v>81221.53</v>
      </c>
      <c r="I84" s="5">
        <f>ROUND(G84*-0.01/12,2)</f>
        <v>-812.22</v>
      </c>
      <c r="J84" s="5">
        <f>ROUND(G84*-0.03/12,2)</f>
        <v>-2436.65</v>
      </c>
      <c r="K84" s="5"/>
      <c r="L84" s="14">
        <f>H84+I84+J84+K84</f>
        <v>77972.66</v>
      </c>
    </row>
    <row r="85" spans="1:12" ht="15">
      <c r="A85" s="15"/>
      <c r="C85" s="15"/>
      <c r="D85" s="15"/>
      <c r="E85" s="19"/>
      <c r="F85" s="15"/>
      <c r="G85" s="15"/>
      <c r="H85" s="15"/>
      <c r="I85" s="15"/>
      <c r="J85" s="15"/>
      <c r="K85" s="15"/>
      <c r="L85" s="15"/>
    </row>
    <row r="86" spans="1:12" ht="15">
      <c r="A86" s="20"/>
      <c r="C86" s="20"/>
      <c r="D86" s="20"/>
      <c r="E86" s="21">
        <f>SUM(E48:E85)</f>
        <v>17083.100000000002</v>
      </c>
      <c r="F86" s="20"/>
      <c r="G86" s="31">
        <f aca="true" t="shared" si="17" ref="G86:L86">SUM(G48:G85)</f>
        <v>129813243.49000001</v>
      </c>
      <c r="H86" s="31">
        <f t="shared" si="17"/>
        <v>10817770.289999997</v>
      </c>
      <c r="I86" s="20">
        <f t="shared" si="17"/>
        <v>-108177.71</v>
      </c>
      <c r="J86" s="20">
        <f t="shared" si="17"/>
        <v>-324533.12</v>
      </c>
      <c r="K86" s="20">
        <f t="shared" si="17"/>
        <v>-1068541.3900000001</v>
      </c>
      <c r="L86" s="31">
        <f t="shared" si="17"/>
        <v>9316518.07</v>
      </c>
    </row>
    <row r="87" ht="15">
      <c r="E87" s="21"/>
    </row>
    <row r="88" spans="7:10" ht="15">
      <c r="G88" s="31"/>
      <c r="H88" s="44">
        <f>10109705.53-H86</f>
        <v>-708064.7599999979</v>
      </c>
      <c r="J88" s="20"/>
    </row>
    <row r="91" spans="1:12" ht="12.75">
      <c r="A91" s="33" t="s">
        <v>99</v>
      </c>
      <c r="B91" s="25"/>
      <c r="C91" s="33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51">
      <c r="A92" s="25" t="s">
        <v>102</v>
      </c>
      <c r="B92" s="25" t="s">
        <v>47</v>
      </c>
      <c r="C92" s="33" t="s">
        <v>48</v>
      </c>
      <c r="D92" s="26"/>
      <c r="E92" s="27" t="s">
        <v>0</v>
      </c>
      <c r="F92" s="27" t="s">
        <v>1</v>
      </c>
      <c r="G92" s="27" t="s">
        <v>2</v>
      </c>
      <c r="H92" s="27" t="s">
        <v>3</v>
      </c>
      <c r="I92" s="27" t="s">
        <v>4</v>
      </c>
      <c r="J92" s="27" t="s">
        <v>5</v>
      </c>
      <c r="K92" s="27" t="s">
        <v>35</v>
      </c>
      <c r="L92" s="27" t="s">
        <v>6</v>
      </c>
    </row>
    <row r="93" spans="1:12" ht="15">
      <c r="A93" s="15"/>
      <c r="C93" s="15"/>
      <c r="D93" s="15"/>
      <c r="E93" s="29"/>
      <c r="F93" s="24"/>
      <c r="G93" s="24"/>
      <c r="H93" s="24"/>
      <c r="I93" s="24"/>
      <c r="J93" s="24"/>
      <c r="K93" s="24"/>
      <c r="L93" s="14"/>
    </row>
    <row r="94" spans="1:12" ht="12.75">
      <c r="A94" s="1" t="s">
        <v>7</v>
      </c>
      <c r="B94" s="34" t="s">
        <v>52</v>
      </c>
      <c r="C94" s="15" t="s">
        <v>43</v>
      </c>
      <c r="D94" s="15"/>
      <c r="E94" s="32">
        <v>350.1</v>
      </c>
      <c r="F94" s="24">
        <v>7509.68</v>
      </c>
      <c r="G94" s="24">
        <f aca="true" t="shared" si="18" ref="G94:G130">ROUND(E94*F94,2)</f>
        <v>2629138.97</v>
      </c>
      <c r="H94" s="4">
        <f>ROUND(G94/12,2)</f>
        <v>219094.91</v>
      </c>
      <c r="I94" s="5">
        <f aca="true" t="shared" si="19" ref="I94:I128">ROUND(G94*-0.01/12,2)</f>
        <v>-2190.95</v>
      </c>
      <c r="J94" s="5">
        <f aca="true" t="shared" si="20" ref="J94:J128">ROUND(G94*-0.03/12,2)</f>
        <v>-6572.85</v>
      </c>
      <c r="K94" s="24"/>
      <c r="L94" s="14">
        <f>H94+I94+J94+K94</f>
        <v>210331.11</v>
      </c>
    </row>
    <row r="95" spans="1:12" ht="12.75">
      <c r="A95" s="1" t="s">
        <v>7</v>
      </c>
      <c r="B95" s="34" t="s">
        <v>53</v>
      </c>
      <c r="C95" s="1" t="s">
        <v>8</v>
      </c>
      <c r="D95" s="15"/>
      <c r="E95" s="2">
        <v>1939.1</v>
      </c>
      <c r="F95" s="24">
        <v>7509.68</v>
      </c>
      <c r="G95" s="24">
        <f t="shared" si="18"/>
        <v>14562020.49</v>
      </c>
      <c r="H95" s="4">
        <f>ROUND(G95/12,2)</f>
        <v>1213501.71</v>
      </c>
      <c r="I95" s="5">
        <f t="shared" si="19"/>
        <v>-12135.02</v>
      </c>
      <c r="J95" s="5">
        <f t="shared" si="20"/>
        <v>-36405.05</v>
      </c>
      <c r="K95" s="5">
        <v>-187891.46</v>
      </c>
      <c r="L95" s="14">
        <f>H95+I95+J95+K95</f>
        <v>977070.1799999999</v>
      </c>
    </row>
    <row r="96" spans="1:12" ht="12.75">
      <c r="A96" s="1" t="s">
        <v>7</v>
      </c>
      <c r="B96" s="35" t="s">
        <v>54</v>
      </c>
      <c r="C96" s="1" t="s">
        <v>42</v>
      </c>
      <c r="D96" s="15"/>
      <c r="E96" s="2">
        <v>1765.1</v>
      </c>
      <c r="F96" s="24">
        <v>7509.68</v>
      </c>
      <c r="G96" s="24">
        <f t="shared" si="18"/>
        <v>13255336.17</v>
      </c>
      <c r="H96" s="4">
        <f>ROUND(G96/12,2)</f>
        <v>1104611.35</v>
      </c>
      <c r="I96" s="5">
        <f t="shared" si="19"/>
        <v>-11046.11</v>
      </c>
      <c r="J96" s="5">
        <f t="shared" si="20"/>
        <v>-33138.34</v>
      </c>
      <c r="K96" s="5">
        <v>-215001.15</v>
      </c>
      <c r="L96" s="14">
        <f>H96+I96+J96+K96</f>
        <v>845425.7499999999</v>
      </c>
    </row>
    <row r="97" spans="1:12" ht="12.75">
      <c r="A97" s="14" t="s">
        <v>7</v>
      </c>
      <c r="B97" s="35" t="s">
        <v>82</v>
      </c>
      <c r="C97" s="14" t="s">
        <v>83</v>
      </c>
      <c r="D97" s="15"/>
      <c r="E97" s="2">
        <v>875</v>
      </c>
      <c r="F97" s="24">
        <v>7509.68</v>
      </c>
      <c r="G97" s="24">
        <f t="shared" si="18"/>
        <v>6570970</v>
      </c>
      <c r="H97" s="4">
        <f>ROUND(G97/12,2)</f>
        <v>547580.83</v>
      </c>
      <c r="I97" s="5">
        <f t="shared" si="19"/>
        <v>-5475.81</v>
      </c>
      <c r="J97" s="5">
        <f t="shared" si="20"/>
        <v>-16427.43</v>
      </c>
      <c r="K97" s="5"/>
      <c r="L97" s="14">
        <f>H97+I97+J97+K97</f>
        <v>525677.5899999999</v>
      </c>
    </row>
    <row r="98" spans="1:12" ht="12.75">
      <c r="A98" s="16" t="s">
        <v>9</v>
      </c>
      <c r="B98" s="35" t="s">
        <v>55</v>
      </c>
      <c r="C98" s="16" t="s">
        <v>10</v>
      </c>
      <c r="D98" s="15"/>
      <c r="E98" s="2">
        <v>958.2</v>
      </c>
      <c r="F98" s="3">
        <v>8012.44</v>
      </c>
      <c r="G98" s="24">
        <f t="shared" si="18"/>
        <v>7677520.01</v>
      </c>
      <c r="H98" s="4">
        <f aca="true" t="shared" si="21" ref="H98:H128">ROUND(G98/12,2)</f>
        <v>639793.33</v>
      </c>
      <c r="I98" s="5">
        <f t="shared" si="19"/>
        <v>-6397.93</v>
      </c>
      <c r="J98" s="5">
        <f t="shared" si="20"/>
        <v>-19193.8</v>
      </c>
      <c r="K98" s="5">
        <v>-159395.21000000002</v>
      </c>
      <c r="L98" s="14">
        <f aca="true" t="shared" si="22" ref="L98:L128">H98+I98+J98+K98</f>
        <v>454806.38999999984</v>
      </c>
    </row>
    <row r="99" spans="1:12" ht="12.75">
      <c r="A99" s="1" t="s">
        <v>11</v>
      </c>
      <c r="B99" s="35" t="s">
        <v>56</v>
      </c>
      <c r="C99" s="1" t="s">
        <v>12</v>
      </c>
      <c r="D99" s="15"/>
      <c r="E99" s="6">
        <v>724.4</v>
      </c>
      <c r="F99" s="7">
        <v>7391.69</v>
      </c>
      <c r="G99" s="24">
        <f t="shared" si="18"/>
        <v>5354540.24</v>
      </c>
      <c r="H99" s="4">
        <f t="shared" si="21"/>
        <v>446211.69</v>
      </c>
      <c r="I99" s="5">
        <f t="shared" si="19"/>
        <v>-4462.12</v>
      </c>
      <c r="J99" s="5">
        <f t="shared" si="20"/>
        <v>-13386.35</v>
      </c>
      <c r="K99" s="5">
        <v>-68487.71</v>
      </c>
      <c r="L99" s="14">
        <f t="shared" si="22"/>
        <v>359875.51</v>
      </c>
    </row>
    <row r="100" spans="1:12" ht="12.75">
      <c r="A100" s="14" t="s">
        <v>13</v>
      </c>
      <c r="B100" s="35" t="s">
        <v>57</v>
      </c>
      <c r="C100" s="14" t="s">
        <v>14</v>
      </c>
      <c r="D100" s="17"/>
      <c r="E100" s="22">
        <v>385</v>
      </c>
      <c r="F100" s="23">
        <v>7908.5</v>
      </c>
      <c r="G100" s="24">
        <f t="shared" si="18"/>
        <v>3044772.5</v>
      </c>
      <c r="H100" s="4">
        <f t="shared" si="21"/>
        <v>253731.04</v>
      </c>
      <c r="I100" s="5">
        <f t="shared" si="19"/>
        <v>-2537.31</v>
      </c>
      <c r="J100" s="5">
        <f t="shared" si="20"/>
        <v>-7611.93</v>
      </c>
      <c r="K100" s="24">
        <v>-37191.99</v>
      </c>
      <c r="L100" s="14">
        <f t="shared" si="22"/>
        <v>206389.81000000003</v>
      </c>
    </row>
    <row r="101" spans="1:12" ht="12.75">
      <c r="A101" s="14" t="s">
        <v>13</v>
      </c>
      <c r="B101" s="35" t="s">
        <v>58</v>
      </c>
      <c r="C101" s="14" t="s">
        <v>15</v>
      </c>
      <c r="D101" s="18"/>
      <c r="E101" s="22">
        <v>314.2</v>
      </c>
      <c r="F101" s="23">
        <v>7908.5</v>
      </c>
      <c r="G101" s="24">
        <f t="shared" si="18"/>
        <v>2484850.7</v>
      </c>
      <c r="H101" s="4">
        <f t="shared" si="21"/>
        <v>207070.89</v>
      </c>
      <c r="I101" s="5">
        <f t="shared" si="19"/>
        <v>-2070.71</v>
      </c>
      <c r="J101" s="5">
        <f t="shared" si="20"/>
        <v>-6212.13</v>
      </c>
      <c r="K101" s="24"/>
      <c r="L101" s="14">
        <f t="shared" si="22"/>
        <v>198788.05000000002</v>
      </c>
    </row>
    <row r="102" spans="1:12" ht="12.75">
      <c r="A102" s="14" t="s">
        <v>13</v>
      </c>
      <c r="B102" s="35" t="s">
        <v>80</v>
      </c>
      <c r="C102" s="14" t="s">
        <v>79</v>
      </c>
      <c r="D102" s="18"/>
      <c r="E102" s="22">
        <v>454.2</v>
      </c>
      <c r="F102" s="23">
        <v>7908.5</v>
      </c>
      <c r="G102" s="24">
        <f t="shared" si="18"/>
        <v>3592040.7</v>
      </c>
      <c r="H102" s="4">
        <f t="shared" si="21"/>
        <v>299336.73</v>
      </c>
      <c r="I102" s="5">
        <f t="shared" si="19"/>
        <v>-2993.37</v>
      </c>
      <c r="J102" s="5">
        <f t="shared" si="20"/>
        <v>-8980.1</v>
      </c>
      <c r="K102" s="24">
        <v>-41845.42</v>
      </c>
      <c r="L102" s="14">
        <f t="shared" si="22"/>
        <v>245517.84000000003</v>
      </c>
    </row>
    <row r="103" spans="1:12" ht="12.75">
      <c r="A103" s="14" t="s">
        <v>36</v>
      </c>
      <c r="B103" s="35" t="s">
        <v>97</v>
      </c>
      <c r="C103" s="14" t="s">
        <v>93</v>
      </c>
      <c r="D103" s="18"/>
      <c r="E103" s="22">
        <v>250</v>
      </c>
      <c r="F103" s="23">
        <v>7958.97</v>
      </c>
      <c r="G103" s="24">
        <f t="shared" si="18"/>
        <v>1989742.5</v>
      </c>
      <c r="H103" s="4">
        <f t="shared" si="21"/>
        <v>165811.88</v>
      </c>
      <c r="I103" s="5">
        <f t="shared" si="19"/>
        <v>-1658.12</v>
      </c>
      <c r="J103" s="5">
        <f t="shared" si="20"/>
        <v>-4974.36</v>
      </c>
      <c r="K103" s="24"/>
      <c r="L103" s="14">
        <f t="shared" si="22"/>
        <v>159179.40000000002</v>
      </c>
    </row>
    <row r="104" spans="1:12" ht="12.75">
      <c r="A104" s="14" t="s">
        <v>36</v>
      </c>
      <c r="B104" s="35" t="s">
        <v>59</v>
      </c>
      <c r="C104" s="14" t="s">
        <v>37</v>
      </c>
      <c r="D104" s="18"/>
      <c r="E104" s="22">
        <v>258.4</v>
      </c>
      <c r="F104" s="23">
        <v>7958.97</v>
      </c>
      <c r="G104" s="24">
        <f t="shared" si="18"/>
        <v>2056597.85</v>
      </c>
      <c r="H104" s="4">
        <f t="shared" si="21"/>
        <v>171383.15</v>
      </c>
      <c r="I104" s="5">
        <f t="shared" si="19"/>
        <v>-1713.83</v>
      </c>
      <c r="J104" s="5">
        <f t="shared" si="20"/>
        <v>-5141.49</v>
      </c>
      <c r="K104" s="24"/>
      <c r="L104" s="14">
        <f t="shared" si="22"/>
        <v>164527.83000000002</v>
      </c>
    </row>
    <row r="105" spans="1:12" ht="12.75">
      <c r="A105" s="14" t="s">
        <v>36</v>
      </c>
      <c r="B105" s="35" t="s">
        <v>60</v>
      </c>
      <c r="C105" s="14" t="s">
        <v>43</v>
      </c>
      <c r="D105" s="18"/>
      <c r="E105" s="22">
        <v>400</v>
      </c>
      <c r="F105" s="23">
        <v>7958.97</v>
      </c>
      <c r="G105" s="24">
        <f t="shared" si="18"/>
        <v>3183588</v>
      </c>
      <c r="H105" s="4">
        <f t="shared" si="21"/>
        <v>265299</v>
      </c>
      <c r="I105" s="5">
        <f t="shared" si="19"/>
        <v>-2652.99</v>
      </c>
      <c r="J105" s="5">
        <f t="shared" si="20"/>
        <v>-7958.97</v>
      </c>
      <c r="K105" s="24"/>
      <c r="L105" s="14">
        <f t="shared" si="22"/>
        <v>254687.04</v>
      </c>
    </row>
    <row r="106" spans="1:12" ht="12.75">
      <c r="A106" s="14" t="s">
        <v>36</v>
      </c>
      <c r="B106" s="35" t="s">
        <v>92</v>
      </c>
      <c r="C106" s="14" t="s">
        <v>51</v>
      </c>
      <c r="D106" s="18"/>
      <c r="E106" s="22">
        <v>120.5</v>
      </c>
      <c r="F106" s="23">
        <v>7958.97</v>
      </c>
      <c r="G106" s="24">
        <f t="shared" si="18"/>
        <v>959055.89</v>
      </c>
      <c r="H106" s="4">
        <f t="shared" si="21"/>
        <v>79921.32</v>
      </c>
      <c r="I106" s="5">
        <f t="shared" si="19"/>
        <v>-799.21</v>
      </c>
      <c r="J106" s="5">
        <f t="shared" si="20"/>
        <v>-2397.64</v>
      </c>
      <c r="K106" s="24"/>
      <c r="L106" s="14">
        <f t="shared" si="22"/>
        <v>76724.47</v>
      </c>
    </row>
    <row r="107" spans="1:12" ht="12.75">
      <c r="A107" s="14" t="s">
        <v>49</v>
      </c>
      <c r="B107" s="35" t="s">
        <v>81</v>
      </c>
      <c r="C107" s="14" t="s">
        <v>50</v>
      </c>
      <c r="D107" s="18"/>
      <c r="E107" s="22">
        <v>86.8</v>
      </c>
      <c r="F107" s="23">
        <v>7543.69</v>
      </c>
      <c r="G107" s="24">
        <f t="shared" si="18"/>
        <v>654792.29</v>
      </c>
      <c r="H107" s="4">
        <f t="shared" si="21"/>
        <v>54566.02</v>
      </c>
      <c r="I107" s="5">
        <f t="shared" si="19"/>
        <v>-545.66</v>
      </c>
      <c r="J107" s="5">
        <f t="shared" si="20"/>
        <v>-1636.98</v>
      </c>
      <c r="K107" s="24"/>
      <c r="L107" s="14">
        <f t="shared" si="22"/>
        <v>52383.37999999999</v>
      </c>
    </row>
    <row r="108" spans="1:12" ht="12.75">
      <c r="A108" s="14" t="s">
        <v>44</v>
      </c>
      <c r="B108" s="35" t="s">
        <v>61</v>
      </c>
      <c r="C108" s="14" t="s">
        <v>45</v>
      </c>
      <c r="D108" s="18"/>
      <c r="E108" s="22">
        <v>511</v>
      </c>
      <c r="F108" s="23">
        <v>7405.87</v>
      </c>
      <c r="G108" s="24">
        <f t="shared" si="18"/>
        <v>3784399.57</v>
      </c>
      <c r="H108" s="4">
        <f t="shared" si="21"/>
        <v>315366.63</v>
      </c>
      <c r="I108" s="5">
        <f t="shared" si="19"/>
        <v>-3153.67</v>
      </c>
      <c r="J108" s="5">
        <f t="shared" si="20"/>
        <v>-9461</v>
      </c>
      <c r="K108" s="24"/>
      <c r="L108" s="14">
        <f t="shared" si="22"/>
        <v>302751.96</v>
      </c>
    </row>
    <row r="109" spans="1:12" ht="12.75">
      <c r="A109" s="14" t="s">
        <v>16</v>
      </c>
      <c r="B109" s="35" t="s">
        <v>62</v>
      </c>
      <c r="C109" s="14" t="s">
        <v>17</v>
      </c>
      <c r="D109" s="17"/>
      <c r="E109" s="6">
        <v>298.4</v>
      </c>
      <c r="F109" s="7">
        <v>7965.05</v>
      </c>
      <c r="G109" s="24">
        <f t="shared" si="18"/>
        <v>2376770.92</v>
      </c>
      <c r="H109" s="4">
        <f t="shared" si="21"/>
        <v>198064.24</v>
      </c>
      <c r="I109" s="5">
        <f t="shared" si="19"/>
        <v>-1980.64</v>
      </c>
      <c r="J109" s="5">
        <f t="shared" si="20"/>
        <v>-5941.93</v>
      </c>
      <c r="K109" s="5"/>
      <c r="L109" s="14">
        <f t="shared" si="22"/>
        <v>190141.66999999998</v>
      </c>
    </row>
    <row r="110" spans="1:12" ht="12.75">
      <c r="A110" s="37" t="s">
        <v>18</v>
      </c>
      <c r="B110" s="35" t="s">
        <v>63</v>
      </c>
      <c r="C110" s="37" t="s">
        <v>19</v>
      </c>
      <c r="D110" s="17"/>
      <c r="E110" s="6">
        <v>68.6</v>
      </c>
      <c r="F110" s="7">
        <v>8742.29</v>
      </c>
      <c r="G110" s="24">
        <f t="shared" si="18"/>
        <v>599721.09</v>
      </c>
      <c r="H110" s="4">
        <f t="shared" si="21"/>
        <v>49976.76</v>
      </c>
      <c r="I110" s="5">
        <f t="shared" si="19"/>
        <v>-499.77</v>
      </c>
      <c r="J110" s="5">
        <f t="shared" si="20"/>
        <v>-1499.3</v>
      </c>
      <c r="K110" s="5"/>
      <c r="L110" s="14">
        <f t="shared" si="22"/>
        <v>47977.69</v>
      </c>
    </row>
    <row r="111" spans="1:12" ht="12.75">
      <c r="A111" s="14" t="s">
        <v>20</v>
      </c>
      <c r="B111" s="35" t="s">
        <v>96</v>
      </c>
      <c r="C111" s="37" t="s">
        <v>94</v>
      </c>
      <c r="D111" s="17"/>
      <c r="E111" s="6">
        <v>600</v>
      </c>
      <c r="F111" s="7">
        <v>7589.62</v>
      </c>
      <c r="G111" s="24">
        <f t="shared" si="18"/>
        <v>4553772</v>
      </c>
      <c r="H111" s="4">
        <f t="shared" si="21"/>
        <v>379481</v>
      </c>
      <c r="I111" s="5">
        <f t="shared" si="19"/>
        <v>-3794.81</v>
      </c>
      <c r="J111" s="5">
        <f t="shared" si="20"/>
        <v>-11384.43</v>
      </c>
      <c r="K111" s="5"/>
      <c r="L111" s="14">
        <f t="shared" si="22"/>
        <v>364301.76</v>
      </c>
    </row>
    <row r="112" spans="1:12" ht="12.75">
      <c r="A112" s="14" t="s">
        <v>20</v>
      </c>
      <c r="B112" s="35" t="s">
        <v>66</v>
      </c>
      <c r="C112" s="14" t="s">
        <v>23</v>
      </c>
      <c r="D112" s="15"/>
      <c r="E112" s="8">
        <v>475</v>
      </c>
      <c r="F112" s="7">
        <v>7589.62</v>
      </c>
      <c r="G112" s="24">
        <f t="shared" si="18"/>
        <v>3605069.5</v>
      </c>
      <c r="H112" s="4">
        <f t="shared" si="21"/>
        <v>300422.46</v>
      </c>
      <c r="I112" s="5">
        <f t="shared" si="19"/>
        <v>-3004.22</v>
      </c>
      <c r="J112" s="5">
        <f t="shared" si="20"/>
        <v>-9012.67</v>
      </c>
      <c r="K112" s="5">
        <v>-42534.38</v>
      </c>
      <c r="L112" s="14">
        <f t="shared" si="22"/>
        <v>245871.19000000006</v>
      </c>
    </row>
    <row r="113" spans="1:12" ht="12.75">
      <c r="A113" s="14" t="s">
        <v>20</v>
      </c>
      <c r="B113" s="35" t="s">
        <v>67</v>
      </c>
      <c r="C113" s="14" t="s">
        <v>24</v>
      </c>
      <c r="D113" s="15"/>
      <c r="E113" s="8">
        <v>675</v>
      </c>
      <c r="F113" s="7">
        <v>7589.62</v>
      </c>
      <c r="G113" s="24">
        <f t="shared" si="18"/>
        <v>5122993.5</v>
      </c>
      <c r="H113" s="4">
        <f t="shared" si="21"/>
        <v>426916.13</v>
      </c>
      <c r="I113" s="5">
        <f t="shared" si="19"/>
        <v>-4269.16</v>
      </c>
      <c r="J113" s="5">
        <f t="shared" si="20"/>
        <v>-12807.48</v>
      </c>
      <c r="K113" s="5"/>
      <c r="L113" s="14">
        <f t="shared" si="22"/>
        <v>409839.49000000005</v>
      </c>
    </row>
    <row r="114" spans="1:12" ht="12.75">
      <c r="A114" s="1" t="s">
        <v>20</v>
      </c>
      <c r="B114" s="34" t="s">
        <v>68</v>
      </c>
      <c r="C114" s="1" t="s">
        <v>38</v>
      </c>
      <c r="D114" s="15"/>
      <c r="E114" s="8">
        <v>400.5</v>
      </c>
      <c r="F114" s="7">
        <v>7589.62</v>
      </c>
      <c r="G114" s="24">
        <f t="shared" si="18"/>
        <v>3039642.81</v>
      </c>
      <c r="H114" s="4">
        <f t="shared" si="21"/>
        <v>253303.57</v>
      </c>
      <c r="I114" s="5">
        <f t="shared" si="19"/>
        <v>-2533.04</v>
      </c>
      <c r="J114" s="5">
        <f t="shared" si="20"/>
        <v>-7599.11</v>
      </c>
      <c r="K114" s="5"/>
      <c r="L114" s="14">
        <f t="shared" si="22"/>
        <v>243171.42</v>
      </c>
    </row>
    <row r="115" spans="1:12" ht="12.75">
      <c r="A115" s="1" t="s">
        <v>20</v>
      </c>
      <c r="B115" s="34" t="s">
        <v>70</v>
      </c>
      <c r="C115" s="1" t="s">
        <v>40</v>
      </c>
      <c r="D115" s="15"/>
      <c r="E115" s="8">
        <v>310</v>
      </c>
      <c r="F115" s="7">
        <v>7589.62</v>
      </c>
      <c r="G115" s="24">
        <f t="shared" si="18"/>
        <v>2352782.2</v>
      </c>
      <c r="H115" s="4">
        <f t="shared" si="21"/>
        <v>196065.18</v>
      </c>
      <c r="I115" s="5">
        <f t="shared" si="19"/>
        <v>-1960.65</v>
      </c>
      <c r="J115" s="5">
        <f t="shared" si="20"/>
        <v>-5881.96</v>
      </c>
      <c r="K115" s="5">
        <v>-19753.44</v>
      </c>
      <c r="L115" s="14">
        <f t="shared" si="22"/>
        <v>168469.13</v>
      </c>
    </row>
    <row r="116" spans="1:12" ht="12.75">
      <c r="A116" s="1" t="s">
        <v>20</v>
      </c>
      <c r="B116" s="34" t="s">
        <v>85</v>
      </c>
      <c r="C116" s="1" t="s">
        <v>84</v>
      </c>
      <c r="D116" s="15"/>
      <c r="E116" s="8">
        <v>80</v>
      </c>
      <c r="F116" s="7">
        <v>7589.62</v>
      </c>
      <c r="G116" s="24">
        <f t="shared" si="18"/>
        <v>607169.6</v>
      </c>
      <c r="H116" s="4">
        <f t="shared" si="21"/>
        <v>50597.47</v>
      </c>
      <c r="I116" s="5">
        <f t="shared" si="19"/>
        <v>-505.97</v>
      </c>
      <c r="J116" s="5">
        <f t="shared" si="20"/>
        <v>-1517.92</v>
      </c>
      <c r="K116" s="5"/>
      <c r="L116" s="14">
        <f t="shared" si="22"/>
        <v>48573.58</v>
      </c>
    </row>
    <row r="117" spans="1:12" ht="12.75">
      <c r="A117" s="1" t="s">
        <v>20</v>
      </c>
      <c r="B117" s="34" t="s">
        <v>65</v>
      </c>
      <c r="C117" s="10" t="s">
        <v>22</v>
      </c>
      <c r="D117" s="15"/>
      <c r="E117" s="11">
        <v>495</v>
      </c>
      <c r="F117" s="7">
        <v>7589.62</v>
      </c>
      <c r="G117" s="24">
        <f t="shared" si="18"/>
        <v>3756861.9</v>
      </c>
      <c r="H117" s="4">
        <f t="shared" si="21"/>
        <v>313071.83</v>
      </c>
      <c r="I117" s="5">
        <f t="shared" si="19"/>
        <v>-3130.72</v>
      </c>
      <c r="J117" s="5">
        <f t="shared" si="20"/>
        <v>-9392.15</v>
      </c>
      <c r="K117" s="5"/>
      <c r="L117" s="14">
        <f t="shared" si="22"/>
        <v>300548.96</v>
      </c>
    </row>
    <row r="118" spans="1:12" ht="12.75">
      <c r="A118" s="1" t="s">
        <v>20</v>
      </c>
      <c r="B118" s="34" t="s">
        <v>69</v>
      </c>
      <c r="C118" s="1" t="s">
        <v>39</v>
      </c>
      <c r="D118" s="15"/>
      <c r="E118" s="8">
        <v>328.3</v>
      </c>
      <c r="F118" s="7">
        <v>7589.62</v>
      </c>
      <c r="G118" s="24">
        <f t="shared" si="18"/>
        <v>2491672.25</v>
      </c>
      <c r="H118" s="4">
        <f t="shared" si="21"/>
        <v>207639.35</v>
      </c>
      <c r="I118" s="5">
        <f t="shared" si="19"/>
        <v>-2076.39</v>
      </c>
      <c r="J118" s="5">
        <f t="shared" si="20"/>
        <v>-6229.18</v>
      </c>
      <c r="K118" s="5"/>
      <c r="L118" s="14">
        <f t="shared" si="22"/>
        <v>199333.78</v>
      </c>
    </row>
    <row r="119" spans="1:12" ht="12.75">
      <c r="A119" s="1" t="s">
        <v>20</v>
      </c>
      <c r="B119" s="34" t="s">
        <v>64</v>
      </c>
      <c r="C119" s="43" t="s">
        <v>21</v>
      </c>
      <c r="D119" s="43"/>
      <c r="E119" s="8">
        <v>267.5</v>
      </c>
      <c r="F119" s="7">
        <v>7589.62</v>
      </c>
      <c r="G119" s="24">
        <f t="shared" si="18"/>
        <v>2030223.35</v>
      </c>
      <c r="H119" s="4">
        <f t="shared" si="21"/>
        <v>169185.28</v>
      </c>
      <c r="I119" s="5">
        <f t="shared" si="19"/>
        <v>-1691.85</v>
      </c>
      <c r="J119" s="5">
        <f t="shared" si="20"/>
        <v>-5075.56</v>
      </c>
      <c r="K119" s="5"/>
      <c r="L119" s="14">
        <f t="shared" si="22"/>
        <v>162417.87</v>
      </c>
    </row>
    <row r="120" spans="1:12" ht="12.75">
      <c r="A120" s="1" t="s">
        <v>25</v>
      </c>
      <c r="B120" s="34" t="s">
        <v>71</v>
      </c>
      <c r="C120" s="1" t="s">
        <v>26</v>
      </c>
      <c r="D120" s="15"/>
      <c r="E120" s="8">
        <v>304.5</v>
      </c>
      <c r="F120" s="9">
        <v>7904.59</v>
      </c>
      <c r="G120" s="24">
        <f t="shared" si="18"/>
        <v>2406947.66</v>
      </c>
      <c r="H120" s="4">
        <f t="shared" si="21"/>
        <v>200578.97</v>
      </c>
      <c r="I120" s="5">
        <f t="shared" si="19"/>
        <v>-2005.79</v>
      </c>
      <c r="J120" s="5">
        <f t="shared" si="20"/>
        <v>-6017.37</v>
      </c>
      <c r="K120" s="5"/>
      <c r="L120" s="14">
        <f t="shared" si="22"/>
        <v>192555.81</v>
      </c>
    </row>
    <row r="121" spans="1:12" ht="12.75">
      <c r="A121" s="1" t="s">
        <v>25</v>
      </c>
      <c r="B121" s="34" t="s">
        <v>72</v>
      </c>
      <c r="C121" s="1" t="s">
        <v>46</v>
      </c>
      <c r="D121" s="15"/>
      <c r="E121" s="8">
        <v>282.2</v>
      </c>
      <c r="F121" s="9">
        <v>7904.59</v>
      </c>
      <c r="G121" s="24">
        <f t="shared" si="18"/>
        <v>2230675.3</v>
      </c>
      <c r="H121" s="4">
        <f t="shared" si="21"/>
        <v>185889.61</v>
      </c>
      <c r="I121" s="5">
        <f t="shared" si="19"/>
        <v>-1858.9</v>
      </c>
      <c r="J121" s="5">
        <f t="shared" si="20"/>
        <v>-5576.69</v>
      </c>
      <c r="K121" s="5"/>
      <c r="L121" s="14">
        <f t="shared" si="22"/>
        <v>178454.02</v>
      </c>
    </row>
    <row r="122" spans="1:12" ht="12.75">
      <c r="A122" s="14" t="s">
        <v>86</v>
      </c>
      <c r="B122" s="35" t="s">
        <v>88</v>
      </c>
      <c r="C122" s="14" t="s">
        <v>87</v>
      </c>
      <c r="D122" s="15"/>
      <c r="E122" s="8">
        <v>27</v>
      </c>
      <c r="F122" s="9">
        <v>7742.8</v>
      </c>
      <c r="G122" s="24">
        <f t="shared" si="18"/>
        <v>209055.6</v>
      </c>
      <c r="H122" s="4">
        <f t="shared" si="21"/>
        <v>17421.3</v>
      </c>
      <c r="I122" s="5">
        <f t="shared" si="19"/>
        <v>-174.21</v>
      </c>
      <c r="J122" s="5">
        <f t="shared" si="20"/>
        <v>-522.64</v>
      </c>
      <c r="K122" s="5"/>
      <c r="L122" s="14">
        <f t="shared" si="22"/>
        <v>16724.45</v>
      </c>
    </row>
    <row r="123" spans="1:12" ht="12.75">
      <c r="A123" s="1" t="s">
        <v>27</v>
      </c>
      <c r="B123" s="34" t="s">
        <v>73</v>
      </c>
      <c r="C123" s="1" t="s">
        <v>28</v>
      </c>
      <c r="D123" s="15"/>
      <c r="E123" s="8">
        <v>279</v>
      </c>
      <c r="F123" s="9">
        <v>7588.41</v>
      </c>
      <c r="G123" s="24">
        <f t="shared" si="18"/>
        <v>2117166.39</v>
      </c>
      <c r="H123" s="4">
        <f t="shared" si="21"/>
        <v>176430.53</v>
      </c>
      <c r="I123" s="5">
        <f t="shared" si="19"/>
        <v>-1764.31</v>
      </c>
      <c r="J123" s="5">
        <f t="shared" si="20"/>
        <v>-5292.92</v>
      </c>
      <c r="K123" s="5"/>
      <c r="L123" s="14">
        <f t="shared" si="22"/>
        <v>169373.3</v>
      </c>
    </row>
    <row r="124" spans="1:12" ht="12.75">
      <c r="A124" s="16" t="s">
        <v>27</v>
      </c>
      <c r="B124" s="34" t="s">
        <v>74</v>
      </c>
      <c r="C124" s="16" t="s">
        <v>29</v>
      </c>
      <c r="D124" s="15"/>
      <c r="E124" s="8">
        <v>250</v>
      </c>
      <c r="F124" s="9">
        <v>7588.41</v>
      </c>
      <c r="G124" s="24">
        <f t="shared" si="18"/>
        <v>1897102.5</v>
      </c>
      <c r="H124" s="4">
        <f t="shared" si="21"/>
        <v>158091.88</v>
      </c>
      <c r="I124" s="5">
        <f t="shared" si="19"/>
        <v>-1580.92</v>
      </c>
      <c r="J124" s="5">
        <f t="shared" si="20"/>
        <v>-4742.76</v>
      </c>
      <c r="K124" s="5"/>
      <c r="L124" s="14">
        <f t="shared" si="22"/>
        <v>151768.19999999998</v>
      </c>
    </row>
    <row r="125" spans="1:12" ht="12.75">
      <c r="A125" s="1" t="s">
        <v>30</v>
      </c>
      <c r="B125" s="34" t="s">
        <v>75</v>
      </c>
      <c r="C125" s="1" t="s">
        <v>31</v>
      </c>
      <c r="D125" s="15"/>
      <c r="E125" s="8">
        <v>202.7</v>
      </c>
      <c r="F125" s="12">
        <v>7281.79</v>
      </c>
      <c r="G125" s="24">
        <f t="shared" si="18"/>
        <v>1476018.83</v>
      </c>
      <c r="H125" s="4">
        <f t="shared" si="21"/>
        <v>123001.57</v>
      </c>
      <c r="I125" s="5">
        <f t="shared" si="19"/>
        <v>-1230.02</v>
      </c>
      <c r="J125" s="5">
        <f t="shared" si="20"/>
        <v>-3690.05</v>
      </c>
      <c r="K125" s="5"/>
      <c r="L125" s="14">
        <f t="shared" si="22"/>
        <v>118081.5</v>
      </c>
    </row>
    <row r="126" spans="1:12" ht="12.75">
      <c r="A126" s="1" t="s">
        <v>30</v>
      </c>
      <c r="B126" s="34" t="s">
        <v>76</v>
      </c>
      <c r="C126" s="1" t="s">
        <v>41</v>
      </c>
      <c r="D126" s="15"/>
      <c r="E126" s="8">
        <v>291.3</v>
      </c>
      <c r="F126" s="12">
        <v>7281.79</v>
      </c>
      <c r="G126" s="24">
        <f t="shared" si="18"/>
        <v>2121185.43</v>
      </c>
      <c r="H126" s="4">
        <f t="shared" si="21"/>
        <v>176765.45</v>
      </c>
      <c r="I126" s="5">
        <f t="shared" si="19"/>
        <v>-1767.65</v>
      </c>
      <c r="J126" s="5">
        <f t="shared" si="20"/>
        <v>-5302.96</v>
      </c>
      <c r="K126" s="5"/>
      <c r="L126" s="14">
        <f t="shared" si="22"/>
        <v>169694.84000000003</v>
      </c>
    </row>
    <row r="127" spans="1:12" ht="12.75">
      <c r="A127" s="1" t="s">
        <v>30</v>
      </c>
      <c r="B127" s="34" t="s">
        <v>77</v>
      </c>
      <c r="C127" s="1" t="s">
        <v>34</v>
      </c>
      <c r="D127" s="15"/>
      <c r="E127" s="8">
        <v>1100</v>
      </c>
      <c r="F127" s="12">
        <v>7281.79</v>
      </c>
      <c r="G127" s="24">
        <f t="shared" si="18"/>
        <v>8009969</v>
      </c>
      <c r="H127" s="4">
        <f t="shared" si="21"/>
        <v>667497.42</v>
      </c>
      <c r="I127" s="5">
        <f t="shared" si="19"/>
        <v>-6674.97</v>
      </c>
      <c r="J127" s="5">
        <f t="shared" si="20"/>
        <v>-20024.92</v>
      </c>
      <c r="K127" s="5">
        <v>-230907.3</v>
      </c>
      <c r="L127" s="14">
        <f t="shared" si="22"/>
        <v>409890.23000000004</v>
      </c>
    </row>
    <row r="128" spans="1:12" ht="12.75">
      <c r="A128" s="1" t="s">
        <v>32</v>
      </c>
      <c r="B128" s="34" t="s">
        <v>78</v>
      </c>
      <c r="C128" s="1" t="s">
        <v>33</v>
      </c>
      <c r="D128" s="15"/>
      <c r="E128" s="13">
        <v>800</v>
      </c>
      <c r="F128" s="12">
        <v>7281.79</v>
      </c>
      <c r="G128" s="24">
        <f t="shared" si="18"/>
        <v>5825432</v>
      </c>
      <c r="H128" s="4">
        <f t="shared" si="21"/>
        <v>485452.67</v>
      </c>
      <c r="I128" s="5">
        <f t="shared" si="19"/>
        <v>-4854.53</v>
      </c>
      <c r="J128" s="5">
        <f t="shared" si="20"/>
        <v>-14563.58</v>
      </c>
      <c r="K128" s="5">
        <v>-65533.33</v>
      </c>
      <c r="L128" s="14">
        <f t="shared" si="22"/>
        <v>400501.2299999999</v>
      </c>
    </row>
    <row r="129" spans="1:12" ht="12.75">
      <c r="A129" s="1" t="s">
        <v>32</v>
      </c>
      <c r="B129" s="34" t="s">
        <v>98</v>
      </c>
      <c r="C129" s="1" t="s">
        <v>95</v>
      </c>
      <c r="D129" s="15"/>
      <c r="E129" s="13">
        <v>28.7</v>
      </c>
      <c r="F129" s="12">
        <v>7281.79</v>
      </c>
      <c r="G129" s="24">
        <f t="shared" si="18"/>
        <v>208987.37</v>
      </c>
      <c r="H129" s="4">
        <f>ROUND(G129/12,2)</f>
        <v>17415.61</v>
      </c>
      <c r="I129" s="5">
        <f>ROUND(G129*-0.01/12,2)</f>
        <v>-174.16</v>
      </c>
      <c r="J129" s="5">
        <f>ROUND(G129*-0.03/12,2)</f>
        <v>-522.47</v>
      </c>
      <c r="K129" s="5"/>
      <c r="L129" s="14">
        <f>H129+I129+J129+K129</f>
        <v>16718.98</v>
      </c>
    </row>
    <row r="130" spans="1:12" ht="12.75">
      <c r="A130" s="16" t="s">
        <v>89</v>
      </c>
      <c r="B130" s="34" t="s">
        <v>90</v>
      </c>
      <c r="C130" s="16" t="s">
        <v>91</v>
      </c>
      <c r="D130" s="15"/>
      <c r="E130" s="13">
        <v>127.4</v>
      </c>
      <c r="F130" s="12">
        <v>7650.38</v>
      </c>
      <c r="G130" s="24">
        <f t="shared" si="18"/>
        <v>974658.41</v>
      </c>
      <c r="H130" s="4">
        <f>ROUND(G130/12,2)</f>
        <v>81221.53</v>
      </c>
      <c r="I130" s="5">
        <f>ROUND(G130*-0.01/12,2)</f>
        <v>-812.22</v>
      </c>
      <c r="J130" s="5">
        <f>ROUND(G130*-0.03/12,2)</f>
        <v>-2436.65</v>
      </c>
      <c r="K130" s="5"/>
      <c r="L130" s="14">
        <f>H130+I130+J130+K130</f>
        <v>77972.66</v>
      </c>
    </row>
    <row r="131" spans="1:12" ht="15">
      <c r="A131" s="15"/>
      <c r="C131" s="15"/>
      <c r="D131" s="15"/>
      <c r="E131" s="19"/>
      <c r="F131" s="15"/>
      <c r="G131" s="15"/>
      <c r="H131" s="15"/>
      <c r="I131" s="15"/>
      <c r="J131" s="15"/>
      <c r="K131" s="15"/>
      <c r="L131" s="15"/>
    </row>
    <row r="132" spans="1:12" ht="15">
      <c r="A132" s="20"/>
      <c r="C132" s="20"/>
      <c r="D132" s="20"/>
      <c r="E132" s="21">
        <f>SUM(E94:E131)</f>
        <v>17083.100000000002</v>
      </c>
      <c r="F132" s="20"/>
      <c r="G132" s="31">
        <f aca="true" t="shared" si="23" ref="G132:L132">SUM(G94:G131)</f>
        <v>129813243.49000001</v>
      </c>
      <c r="H132" s="31">
        <f t="shared" si="23"/>
        <v>10817770.289999997</v>
      </c>
      <c r="I132" s="20">
        <f t="shared" si="23"/>
        <v>-108177.71</v>
      </c>
      <c r="J132" s="20">
        <f t="shared" si="23"/>
        <v>-324533.12</v>
      </c>
      <c r="K132" s="20">
        <f t="shared" si="23"/>
        <v>-1068541.3900000001</v>
      </c>
      <c r="L132" s="31">
        <f t="shared" si="23"/>
        <v>9316518.07</v>
      </c>
    </row>
    <row r="133" ht="15">
      <c r="E133" s="21"/>
    </row>
    <row r="134" spans="7:10" ht="15">
      <c r="G134" s="31"/>
      <c r="H134" s="44">
        <f>10109705.53-H132</f>
        <v>-708064.7599999979</v>
      </c>
      <c r="J134" s="20"/>
    </row>
    <row r="137" spans="1:12" ht="12.75">
      <c r="A137" s="33" t="s">
        <v>99</v>
      </c>
      <c r="B137" s="25"/>
      <c r="C137" s="33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51">
      <c r="A138" s="25" t="s">
        <v>103</v>
      </c>
      <c r="B138" s="25" t="s">
        <v>47</v>
      </c>
      <c r="C138" s="33" t="s">
        <v>48</v>
      </c>
      <c r="D138" s="26"/>
      <c r="E138" s="27" t="s">
        <v>0</v>
      </c>
      <c r="F138" s="27" t="s">
        <v>1</v>
      </c>
      <c r="G138" s="27" t="s">
        <v>2</v>
      </c>
      <c r="H138" s="27" t="s">
        <v>3</v>
      </c>
      <c r="I138" s="27" t="s">
        <v>4</v>
      </c>
      <c r="J138" s="27" t="s">
        <v>5</v>
      </c>
      <c r="K138" s="27" t="s">
        <v>35</v>
      </c>
      <c r="L138" s="27" t="s">
        <v>6</v>
      </c>
    </row>
    <row r="139" spans="1:12" ht="15">
      <c r="A139" s="15"/>
      <c r="C139" s="15"/>
      <c r="D139" s="15"/>
      <c r="E139" s="29"/>
      <c r="F139" s="24"/>
      <c r="G139" s="24"/>
      <c r="H139" s="24"/>
      <c r="I139" s="24"/>
      <c r="J139" s="24"/>
      <c r="K139" s="24"/>
      <c r="L139" s="14"/>
    </row>
    <row r="140" spans="1:12" ht="12.75">
      <c r="A140" s="1" t="s">
        <v>7</v>
      </c>
      <c r="B140" s="34" t="s">
        <v>52</v>
      </c>
      <c r="C140" s="15" t="s">
        <v>43</v>
      </c>
      <c r="D140" s="15"/>
      <c r="E140" s="32">
        <v>350.1</v>
      </c>
      <c r="F140" s="24">
        <v>7509.68</v>
      </c>
      <c r="G140" s="24">
        <f aca="true" t="shared" si="24" ref="G140:G176">ROUND(E140*F140,2)</f>
        <v>2629138.97</v>
      </c>
      <c r="H140" s="4">
        <f>ROUND(G140/12,2)</f>
        <v>219094.91</v>
      </c>
      <c r="I140" s="5">
        <v>0</v>
      </c>
      <c r="J140" s="5">
        <f aca="true" t="shared" si="25" ref="J140:J174">ROUND(G140*-0.03/12,2)</f>
        <v>-6572.85</v>
      </c>
      <c r="K140" s="24"/>
      <c r="L140" s="14">
        <f>H140+I140+J140+K140</f>
        <v>212522.06</v>
      </c>
    </row>
    <row r="141" spans="1:12" ht="12.75">
      <c r="A141" s="1" t="s">
        <v>7</v>
      </c>
      <c r="B141" s="34" t="s">
        <v>53</v>
      </c>
      <c r="C141" s="1" t="s">
        <v>8</v>
      </c>
      <c r="D141" s="15"/>
      <c r="E141" s="2">
        <v>1939.1</v>
      </c>
      <c r="F141" s="24">
        <v>7509.68</v>
      </c>
      <c r="G141" s="24">
        <f t="shared" si="24"/>
        <v>14562020.49</v>
      </c>
      <c r="H141" s="4">
        <f>ROUND(G141/12,2)</f>
        <v>1213501.71</v>
      </c>
      <c r="I141" s="5">
        <v>0</v>
      </c>
      <c r="J141" s="5">
        <f t="shared" si="25"/>
        <v>-36405.05</v>
      </c>
      <c r="K141" s="5">
        <v>-187891.46</v>
      </c>
      <c r="L141" s="14">
        <f>H141+I141+J141+K141</f>
        <v>989205.2</v>
      </c>
    </row>
    <row r="142" spans="1:12" ht="12.75">
      <c r="A142" s="1" t="s">
        <v>7</v>
      </c>
      <c r="B142" s="35" t="s">
        <v>54</v>
      </c>
      <c r="C142" s="1" t="s">
        <v>42</v>
      </c>
      <c r="D142" s="15"/>
      <c r="E142" s="2">
        <v>1765.1</v>
      </c>
      <c r="F142" s="24">
        <v>7509.68</v>
      </c>
      <c r="G142" s="24">
        <f t="shared" si="24"/>
        <v>13255336.17</v>
      </c>
      <c r="H142" s="4">
        <f>ROUND(G142/12,2)</f>
        <v>1104611.35</v>
      </c>
      <c r="I142" s="5">
        <v>0</v>
      </c>
      <c r="J142" s="5">
        <f t="shared" si="25"/>
        <v>-33138.34</v>
      </c>
      <c r="K142" s="5">
        <v>-215094.39</v>
      </c>
      <c r="L142" s="14">
        <f>H142+I142+J142+K142</f>
        <v>856378.62</v>
      </c>
    </row>
    <row r="143" spans="1:12" ht="12.75">
      <c r="A143" s="14" t="s">
        <v>7</v>
      </c>
      <c r="B143" s="35" t="s">
        <v>82</v>
      </c>
      <c r="C143" s="14" t="s">
        <v>83</v>
      </c>
      <c r="D143" s="15"/>
      <c r="E143" s="2">
        <v>875</v>
      </c>
      <c r="F143" s="24">
        <v>7509.68</v>
      </c>
      <c r="G143" s="24">
        <f t="shared" si="24"/>
        <v>6570970</v>
      </c>
      <c r="H143" s="4">
        <f>ROUND(G143/12,2)</f>
        <v>547580.83</v>
      </c>
      <c r="I143" s="5">
        <v>0</v>
      </c>
      <c r="J143" s="5">
        <f t="shared" si="25"/>
        <v>-16427.43</v>
      </c>
      <c r="K143" s="5"/>
      <c r="L143" s="14">
        <f>H143+I143+J143+K143</f>
        <v>531153.3999999999</v>
      </c>
    </row>
    <row r="144" spans="1:12" ht="12.75">
      <c r="A144" s="16" t="s">
        <v>9</v>
      </c>
      <c r="B144" s="35" t="s">
        <v>55</v>
      </c>
      <c r="C144" s="16" t="s">
        <v>10</v>
      </c>
      <c r="D144" s="15"/>
      <c r="E144" s="2">
        <v>958.2</v>
      </c>
      <c r="F144" s="3">
        <v>8012.44</v>
      </c>
      <c r="G144" s="24">
        <f t="shared" si="24"/>
        <v>7677520.01</v>
      </c>
      <c r="H144" s="4">
        <f aca="true" t="shared" si="26" ref="H144:H174">ROUND(G144/12,2)</f>
        <v>639793.33</v>
      </c>
      <c r="I144" s="5">
        <v>0</v>
      </c>
      <c r="J144" s="5">
        <f t="shared" si="25"/>
        <v>-19193.8</v>
      </c>
      <c r="K144" s="5">
        <v>-159395.21000000002</v>
      </c>
      <c r="L144" s="14">
        <f aca="true" t="shared" si="27" ref="L144:L174">H144+I144+J144+K144</f>
        <v>461204.3199999999</v>
      </c>
    </row>
    <row r="145" spans="1:12" ht="12.75">
      <c r="A145" s="1" t="s">
        <v>11</v>
      </c>
      <c r="B145" s="35" t="s">
        <v>56</v>
      </c>
      <c r="C145" s="1" t="s">
        <v>12</v>
      </c>
      <c r="D145" s="15"/>
      <c r="E145" s="6">
        <v>724.4</v>
      </c>
      <c r="F145" s="7">
        <v>7391.69</v>
      </c>
      <c r="G145" s="24">
        <f t="shared" si="24"/>
        <v>5354540.24</v>
      </c>
      <c r="H145" s="4">
        <f t="shared" si="26"/>
        <v>446211.69</v>
      </c>
      <c r="I145" s="5">
        <v>0</v>
      </c>
      <c r="J145" s="5">
        <f t="shared" si="25"/>
        <v>-13386.35</v>
      </c>
      <c r="K145" s="5">
        <v>-68487.71</v>
      </c>
      <c r="L145" s="14">
        <f t="shared" si="27"/>
        <v>364337.63</v>
      </c>
    </row>
    <row r="146" spans="1:12" ht="12.75">
      <c r="A146" s="14" t="s">
        <v>13</v>
      </c>
      <c r="B146" s="35" t="s">
        <v>57</v>
      </c>
      <c r="C146" s="14" t="s">
        <v>14</v>
      </c>
      <c r="D146" s="17"/>
      <c r="E146" s="22">
        <v>385</v>
      </c>
      <c r="F146" s="23">
        <v>7908.5</v>
      </c>
      <c r="G146" s="24">
        <f t="shared" si="24"/>
        <v>3044772.5</v>
      </c>
      <c r="H146" s="4">
        <f t="shared" si="26"/>
        <v>253731.04</v>
      </c>
      <c r="I146" s="5">
        <v>0</v>
      </c>
      <c r="J146" s="5">
        <f t="shared" si="25"/>
        <v>-7611.93</v>
      </c>
      <c r="K146" s="24">
        <v>-37191.99</v>
      </c>
      <c r="L146" s="14">
        <f t="shared" si="27"/>
        <v>208927.12000000002</v>
      </c>
    </row>
    <row r="147" spans="1:12" ht="12.75">
      <c r="A147" s="14" t="s">
        <v>13</v>
      </c>
      <c r="B147" s="35" t="s">
        <v>58</v>
      </c>
      <c r="C147" s="14" t="s">
        <v>15</v>
      </c>
      <c r="D147" s="18"/>
      <c r="E147" s="22">
        <v>314.2</v>
      </c>
      <c r="F147" s="23">
        <v>7908.5</v>
      </c>
      <c r="G147" s="24">
        <f t="shared" si="24"/>
        <v>2484850.7</v>
      </c>
      <c r="H147" s="4">
        <f t="shared" si="26"/>
        <v>207070.89</v>
      </c>
      <c r="I147" s="5">
        <v>0</v>
      </c>
      <c r="J147" s="5">
        <f t="shared" si="25"/>
        <v>-6212.13</v>
      </c>
      <c r="K147" s="24"/>
      <c r="L147" s="14">
        <f t="shared" si="27"/>
        <v>200858.76</v>
      </c>
    </row>
    <row r="148" spans="1:12" ht="12.75">
      <c r="A148" s="14" t="s">
        <v>13</v>
      </c>
      <c r="B148" s="35" t="s">
        <v>80</v>
      </c>
      <c r="C148" s="14" t="s">
        <v>79</v>
      </c>
      <c r="D148" s="18"/>
      <c r="E148" s="22">
        <v>454.2</v>
      </c>
      <c r="F148" s="23">
        <v>7908.5</v>
      </c>
      <c r="G148" s="24">
        <f t="shared" si="24"/>
        <v>3592040.7</v>
      </c>
      <c r="H148" s="4">
        <f t="shared" si="26"/>
        <v>299336.73</v>
      </c>
      <c r="I148" s="5">
        <v>0</v>
      </c>
      <c r="J148" s="5">
        <f t="shared" si="25"/>
        <v>-8980.1</v>
      </c>
      <c r="K148" s="24">
        <v>-41832.09</v>
      </c>
      <c r="L148" s="14">
        <f t="shared" si="27"/>
        <v>248524.54</v>
      </c>
    </row>
    <row r="149" spans="1:12" ht="12.75">
      <c r="A149" s="14" t="s">
        <v>36</v>
      </c>
      <c r="B149" s="35" t="s">
        <v>97</v>
      </c>
      <c r="C149" s="14" t="s">
        <v>93</v>
      </c>
      <c r="D149" s="18"/>
      <c r="E149" s="22">
        <v>250</v>
      </c>
      <c r="F149" s="23">
        <v>7958.97</v>
      </c>
      <c r="G149" s="24">
        <f t="shared" si="24"/>
        <v>1989742.5</v>
      </c>
      <c r="H149" s="4">
        <f t="shared" si="26"/>
        <v>165811.88</v>
      </c>
      <c r="I149" s="5">
        <v>0</v>
      </c>
      <c r="J149" s="5">
        <f t="shared" si="25"/>
        <v>-4974.36</v>
      </c>
      <c r="K149" s="24"/>
      <c r="L149" s="14">
        <f t="shared" si="27"/>
        <v>160837.52000000002</v>
      </c>
    </row>
    <row r="150" spans="1:12" ht="12.75">
      <c r="A150" s="14" t="s">
        <v>36</v>
      </c>
      <c r="B150" s="35" t="s">
        <v>59</v>
      </c>
      <c r="C150" s="14" t="s">
        <v>37</v>
      </c>
      <c r="D150" s="18"/>
      <c r="E150" s="22">
        <v>258.4</v>
      </c>
      <c r="F150" s="23">
        <v>7958.97</v>
      </c>
      <c r="G150" s="24">
        <f t="shared" si="24"/>
        <v>2056597.85</v>
      </c>
      <c r="H150" s="4">
        <f t="shared" si="26"/>
        <v>171383.15</v>
      </c>
      <c r="I150" s="5">
        <v>0</v>
      </c>
      <c r="J150" s="5">
        <f t="shared" si="25"/>
        <v>-5141.49</v>
      </c>
      <c r="K150" s="24"/>
      <c r="L150" s="14">
        <f t="shared" si="27"/>
        <v>166241.66</v>
      </c>
    </row>
    <row r="151" spans="1:12" ht="12.75">
      <c r="A151" s="14" t="s">
        <v>36</v>
      </c>
      <c r="B151" s="35" t="s">
        <v>60</v>
      </c>
      <c r="C151" s="14" t="s">
        <v>43</v>
      </c>
      <c r="D151" s="18"/>
      <c r="E151" s="22">
        <v>400</v>
      </c>
      <c r="F151" s="23">
        <v>7958.97</v>
      </c>
      <c r="G151" s="24">
        <f t="shared" si="24"/>
        <v>3183588</v>
      </c>
      <c r="H151" s="4">
        <f t="shared" si="26"/>
        <v>265299</v>
      </c>
      <c r="I151" s="5">
        <v>0</v>
      </c>
      <c r="J151" s="5">
        <f t="shared" si="25"/>
        <v>-7958.97</v>
      </c>
      <c r="K151" s="24"/>
      <c r="L151" s="14">
        <f t="shared" si="27"/>
        <v>257340.03</v>
      </c>
    </row>
    <row r="152" spans="1:12" ht="12.75">
      <c r="A152" s="14" t="s">
        <v>36</v>
      </c>
      <c r="B152" s="35" t="s">
        <v>92</v>
      </c>
      <c r="C152" s="14" t="s">
        <v>51</v>
      </c>
      <c r="D152" s="18"/>
      <c r="E152" s="22">
        <v>120.5</v>
      </c>
      <c r="F152" s="23">
        <v>7958.97</v>
      </c>
      <c r="G152" s="24">
        <f t="shared" si="24"/>
        <v>959055.89</v>
      </c>
      <c r="H152" s="4">
        <f t="shared" si="26"/>
        <v>79921.32</v>
      </c>
      <c r="I152" s="5">
        <v>0</v>
      </c>
      <c r="J152" s="5">
        <f t="shared" si="25"/>
        <v>-2397.64</v>
      </c>
      <c r="K152" s="24"/>
      <c r="L152" s="14">
        <f t="shared" si="27"/>
        <v>77523.68000000001</v>
      </c>
    </row>
    <row r="153" spans="1:12" ht="12.75">
      <c r="A153" s="14" t="s">
        <v>49</v>
      </c>
      <c r="B153" s="35" t="s">
        <v>81</v>
      </c>
      <c r="C153" s="14" t="s">
        <v>50</v>
      </c>
      <c r="D153" s="18"/>
      <c r="E153" s="22">
        <v>86.8</v>
      </c>
      <c r="F153" s="23">
        <v>7543.69</v>
      </c>
      <c r="G153" s="24">
        <f t="shared" si="24"/>
        <v>654792.29</v>
      </c>
      <c r="H153" s="4">
        <f t="shared" si="26"/>
        <v>54566.02</v>
      </c>
      <c r="I153" s="5">
        <v>0</v>
      </c>
      <c r="J153" s="5">
        <f t="shared" si="25"/>
        <v>-1636.98</v>
      </c>
      <c r="K153" s="24"/>
      <c r="L153" s="14">
        <f t="shared" si="27"/>
        <v>52929.03999999999</v>
      </c>
    </row>
    <row r="154" spans="1:12" ht="12.75">
      <c r="A154" s="14" t="s">
        <v>44</v>
      </c>
      <c r="B154" s="35" t="s">
        <v>61</v>
      </c>
      <c r="C154" s="14" t="s">
        <v>45</v>
      </c>
      <c r="D154" s="18"/>
      <c r="E154" s="22">
        <v>511</v>
      </c>
      <c r="F154" s="23">
        <v>7405.87</v>
      </c>
      <c r="G154" s="24">
        <f t="shared" si="24"/>
        <v>3784399.57</v>
      </c>
      <c r="H154" s="4">
        <f t="shared" si="26"/>
        <v>315366.63</v>
      </c>
      <c r="I154" s="5">
        <v>0</v>
      </c>
      <c r="J154" s="5">
        <f t="shared" si="25"/>
        <v>-9461</v>
      </c>
      <c r="K154" s="24"/>
      <c r="L154" s="14">
        <f t="shared" si="27"/>
        <v>305905.63</v>
      </c>
    </row>
    <row r="155" spans="1:12" ht="12.75">
      <c r="A155" s="14" t="s">
        <v>16</v>
      </c>
      <c r="B155" s="35" t="s">
        <v>62</v>
      </c>
      <c r="C155" s="14" t="s">
        <v>17</v>
      </c>
      <c r="D155" s="17"/>
      <c r="E155" s="6">
        <v>298.4</v>
      </c>
      <c r="F155" s="7">
        <v>7965.05</v>
      </c>
      <c r="G155" s="24">
        <f t="shared" si="24"/>
        <v>2376770.92</v>
      </c>
      <c r="H155" s="4">
        <f t="shared" si="26"/>
        <v>198064.24</v>
      </c>
      <c r="I155" s="5">
        <v>0</v>
      </c>
      <c r="J155" s="5">
        <f t="shared" si="25"/>
        <v>-5941.93</v>
      </c>
      <c r="K155" s="5"/>
      <c r="L155" s="14">
        <f t="shared" si="27"/>
        <v>192122.31</v>
      </c>
    </row>
    <row r="156" spans="1:12" ht="12.75">
      <c r="A156" s="37" t="s">
        <v>18</v>
      </c>
      <c r="B156" s="35" t="s">
        <v>63</v>
      </c>
      <c r="C156" s="37" t="s">
        <v>19</v>
      </c>
      <c r="D156" s="17"/>
      <c r="E156" s="6">
        <v>68.6</v>
      </c>
      <c r="F156" s="7">
        <v>8742.29</v>
      </c>
      <c r="G156" s="24">
        <f t="shared" si="24"/>
        <v>599721.09</v>
      </c>
      <c r="H156" s="4">
        <f t="shared" si="26"/>
        <v>49976.76</v>
      </c>
      <c r="I156" s="5">
        <v>0</v>
      </c>
      <c r="J156" s="5">
        <f t="shared" si="25"/>
        <v>-1499.3</v>
      </c>
      <c r="K156" s="5"/>
      <c r="L156" s="14">
        <f t="shared" si="27"/>
        <v>48477.46</v>
      </c>
    </row>
    <row r="157" spans="1:12" ht="12.75">
      <c r="A157" s="14" t="s">
        <v>20</v>
      </c>
      <c r="B157" s="35" t="s">
        <v>96</v>
      </c>
      <c r="C157" s="37" t="s">
        <v>94</v>
      </c>
      <c r="D157" s="17"/>
      <c r="E157" s="6">
        <v>600</v>
      </c>
      <c r="F157" s="7">
        <v>7589.62</v>
      </c>
      <c r="G157" s="24">
        <f t="shared" si="24"/>
        <v>4553772</v>
      </c>
      <c r="H157" s="4">
        <f t="shared" si="26"/>
        <v>379481</v>
      </c>
      <c r="I157" s="5">
        <v>0</v>
      </c>
      <c r="J157" s="5">
        <f t="shared" si="25"/>
        <v>-11384.43</v>
      </c>
      <c r="K157" s="5"/>
      <c r="L157" s="14">
        <f t="shared" si="27"/>
        <v>368096.57</v>
      </c>
    </row>
    <row r="158" spans="1:12" ht="12.75">
      <c r="A158" s="14" t="s">
        <v>20</v>
      </c>
      <c r="B158" s="35" t="s">
        <v>66</v>
      </c>
      <c r="C158" s="14" t="s">
        <v>23</v>
      </c>
      <c r="D158" s="15"/>
      <c r="E158" s="8">
        <v>475</v>
      </c>
      <c r="F158" s="7">
        <v>7589.62</v>
      </c>
      <c r="G158" s="24">
        <f t="shared" si="24"/>
        <v>3605069.5</v>
      </c>
      <c r="H158" s="4">
        <f t="shared" si="26"/>
        <v>300422.46</v>
      </c>
      <c r="I158" s="5">
        <v>0</v>
      </c>
      <c r="J158" s="5">
        <f t="shared" si="25"/>
        <v>-9012.67</v>
      </c>
      <c r="K158" s="5">
        <v>-42534.38</v>
      </c>
      <c r="L158" s="14">
        <f t="shared" si="27"/>
        <v>248875.41000000003</v>
      </c>
    </row>
    <row r="159" spans="1:12" ht="12.75">
      <c r="A159" s="14" t="s">
        <v>20</v>
      </c>
      <c r="B159" s="35" t="s">
        <v>67</v>
      </c>
      <c r="C159" s="14" t="s">
        <v>24</v>
      </c>
      <c r="D159" s="15"/>
      <c r="E159" s="8">
        <v>675</v>
      </c>
      <c r="F159" s="7">
        <v>7589.62</v>
      </c>
      <c r="G159" s="24">
        <f t="shared" si="24"/>
        <v>5122993.5</v>
      </c>
      <c r="H159" s="4">
        <f t="shared" si="26"/>
        <v>426916.13</v>
      </c>
      <c r="I159" s="5">
        <v>0</v>
      </c>
      <c r="J159" s="5">
        <f t="shared" si="25"/>
        <v>-12807.48</v>
      </c>
      <c r="K159" s="5"/>
      <c r="L159" s="14">
        <f t="shared" si="27"/>
        <v>414108.65</v>
      </c>
    </row>
    <row r="160" spans="1:12" ht="12.75">
      <c r="A160" s="1" t="s">
        <v>20</v>
      </c>
      <c r="B160" s="34" t="s">
        <v>68</v>
      </c>
      <c r="C160" s="1" t="s">
        <v>38</v>
      </c>
      <c r="D160" s="15"/>
      <c r="E160" s="8">
        <v>400.5</v>
      </c>
      <c r="F160" s="7">
        <v>7589.62</v>
      </c>
      <c r="G160" s="24">
        <f t="shared" si="24"/>
        <v>3039642.81</v>
      </c>
      <c r="H160" s="4">
        <f t="shared" si="26"/>
        <v>253303.57</v>
      </c>
      <c r="I160" s="5">
        <v>0</v>
      </c>
      <c r="J160" s="5">
        <f t="shared" si="25"/>
        <v>-7599.11</v>
      </c>
      <c r="K160" s="5"/>
      <c r="L160" s="14">
        <f t="shared" si="27"/>
        <v>245704.46000000002</v>
      </c>
    </row>
    <row r="161" spans="1:12" ht="12.75">
      <c r="A161" s="1" t="s">
        <v>20</v>
      </c>
      <c r="B161" s="34" t="s">
        <v>70</v>
      </c>
      <c r="C161" s="1" t="s">
        <v>40</v>
      </c>
      <c r="D161" s="15"/>
      <c r="E161" s="8">
        <v>310</v>
      </c>
      <c r="F161" s="7">
        <v>7589.62</v>
      </c>
      <c r="G161" s="24">
        <f t="shared" si="24"/>
        <v>2352782.2</v>
      </c>
      <c r="H161" s="4">
        <f t="shared" si="26"/>
        <v>196065.18</v>
      </c>
      <c r="I161" s="5">
        <v>0</v>
      </c>
      <c r="J161" s="5">
        <f t="shared" si="25"/>
        <v>-5881.96</v>
      </c>
      <c r="K161" s="5">
        <v>-19753.44</v>
      </c>
      <c r="L161" s="14">
        <f t="shared" si="27"/>
        <v>170429.78</v>
      </c>
    </row>
    <row r="162" spans="1:12" ht="12.75">
      <c r="A162" s="1" t="s">
        <v>20</v>
      </c>
      <c r="B162" s="34" t="s">
        <v>85</v>
      </c>
      <c r="C162" s="1" t="s">
        <v>84</v>
      </c>
      <c r="D162" s="15"/>
      <c r="E162" s="8">
        <v>80</v>
      </c>
      <c r="F162" s="7">
        <v>7589.62</v>
      </c>
      <c r="G162" s="24">
        <f t="shared" si="24"/>
        <v>607169.6</v>
      </c>
      <c r="H162" s="4">
        <f t="shared" si="26"/>
        <v>50597.47</v>
      </c>
      <c r="I162" s="5">
        <v>0</v>
      </c>
      <c r="J162" s="5">
        <f t="shared" si="25"/>
        <v>-1517.92</v>
      </c>
      <c r="K162" s="5"/>
      <c r="L162" s="14">
        <f t="shared" si="27"/>
        <v>49079.55</v>
      </c>
    </row>
    <row r="163" spans="1:12" ht="12.75">
      <c r="A163" s="1" t="s">
        <v>20</v>
      </c>
      <c r="B163" s="34" t="s">
        <v>65</v>
      </c>
      <c r="C163" s="10" t="s">
        <v>22</v>
      </c>
      <c r="D163" s="15"/>
      <c r="E163" s="11">
        <v>495</v>
      </c>
      <c r="F163" s="7">
        <v>7589.62</v>
      </c>
      <c r="G163" s="24">
        <f t="shared" si="24"/>
        <v>3756861.9</v>
      </c>
      <c r="H163" s="4">
        <f t="shared" si="26"/>
        <v>313071.83</v>
      </c>
      <c r="I163" s="5">
        <v>0</v>
      </c>
      <c r="J163" s="5">
        <f t="shared" si="25"/>
        <v>-9392.15</v>
      </c>
      <c r="K163" s="5"/>
      <c r="L163" s="14">
        <f t="shared" si="27"/>
        <v>303679.68</v>
      </c>
    </row>
    <row r="164" spans="1:12" ht="12.75">
      <c r="A164" s="1" t="s">
        <v>20</v>
      </c>
      <c r="B164" s="34" t="s">
        <v>69</v>
      </c>
      <c r="C164" s="1" t="s">
        <v>39</v>
      </c>
      <c r="D164" s="15"/>
      <c r="E164" s="8">
        <v>328.3</v>
      </c>
      <c r="F164" s="7">
        <v>7589.62</v>
      </c>
      <c r="G164" s="24">
        <f t="shared" si="24"/>
        <v>2491672.25</v>
      </c>
      <c r="H164" s="4">
        <f t="shared" si="26"/>
        <v>207639.35</v>
      </c>
      <c r="I164" s="5">
        <v>0</v>
      </c>
      <c r="J164" s="5">
        <f t="shared" si="25"/>
        <v>-6229.18</v>
      </c>
      <c r="K164" s="5"/>
      <c r="L164" s="14">
        <f t="shared" si="27"/>
        <v>201410.17</v>
      </c>
    </row>
    <row r="165" spans="1:12" ht="12.75">
      <c r="A165" s="1" t="s">
        <v>20</v>
      </c>
      <c r="B165" s="34" t="s">
        <v>64</v>
      </c>
      <c r="C165" s="43" t="s">
        <v>21</v>
      </c>
      <c r="D165" s="43"/>
      <c r="E165" s="8">
        <v>267.5</v>
      </c>
      <c r="F165" s="7">
        <v>7589.62</v>
      </c>
      <c r="G165" s="24">
        <f t="shared" si="24"/>
        <v>2030223.35</v>
      </c>
      <c r="H165" s="4">
        <f t="shared" si="26"/>
        <v>169185.28</v>
      </c>
      <c r="I165" s="5">
        <v>0</v>
      </c>
      <c r="J165" s="5">
        <f t="shared" si="25"/>
        <v>-5075.56</v>
      </c>
      <c r="K165" s="5"/>
      <c r="L165" s="14">
        <f t="shared" si="27"/>
        <v>164109.72</v>
      </c>
    </row>
    <row r="166" spans="1:12" ht="12.75">
      <c r="A166" s="1" t="s">
        <v>25</v>
      </c>
      <c r="B166" s="34" t="s">
        <v>71</v>
      </c>
      <c r="C166" s="1" t="s">
        <v>26</v>
      </c>
      <c r="D166" s="15"/>
      <c r="E166" s="8">
        <v>304.5</v>
      </c>
      <c r="F166" s="9">
        <v>7904.59</v>
      </c>
      <c r="G166" s="24">
        <f t="shared" si="24"/>
        <v>2406947.66</v>
      </c>
      <c r="H166" s="4">
        <f t="shared" si="26"/>
        <v>200578.97</v>
      </c>
      <c r="I166" s="5">
        <v>0</v>
      </c>
      <c r="J166" s="5">
        <f t="shared" si="25"/>
        <v>-6017.37</v>
      </c>
      <c r="K166" s="5"/>
      <c r="L166" s="14">
        <f t="shared" si="27"/>
        <v>194561.6</v>
      </c>
    </row>
    <row r="167" spans="1:12" ht="12.75">
      <c r="A167" s="1" t="s">
        <v>25</v>
      </c>
      <c r="B167" s="34" t="s">
        <v>72</v>
      </c>
      <c r="C167" s="1" t="s">
        <v>46</v>
      </c>
      <c r="D167" s="15"/>
      <c r="E167" s="8">
        <v>282.2</v>
      </c>
      <c r="F167" s="9">
        <v>7904.59</v>
      </c>
      <c r="G167" s="24">
        <f t="shared" si="24"/>
        <v>2230675.3</v>
      </c>
      <c r="H167" s="4">
        <f t="shared" si="26"/>
        <v>185889.61</v>
      </c>
      <c r="I167" s="5">
        <v>0</v>
      </c>
      <c r="J167" s="5">
        <f t="shared" si="25"/>
        <v>-5576.69</v>
      </c>
      <c r="K167" s="5"/>
      <c r="L167" s="14">
        <f t="shared" si="27"/>
        <v>180312.91999999998</v>
      </c>
    </row>
    <row r="168" spans="1:12" ht="12.75">
      <c r="A168" s="14" t="s">
        <v>86</v>
      </c>
      <c r="B168" s="35" t="s">
        <v>88</v>
      </c>
      <c r="C168" s="14" t="s">
        <v>87</v>
      </c>
      <c r="D168" s="15"/>
      <c r="E168" s="8">
        <v>27</v>
      </c>
      <c r="F168" s="9">
        <v>7742.8</v>
      </c>
      <c r="G168" s="24">
        <f t="shared" si="24"/>
        <v>209055.6</v>
      </c>
      <c r="H168" s="4">
        <f t="shared" si="26"/>
        <v>17421.3</v>
      </c>
      <c r="I168" s="5">
        <v>0</v>
      </c>
      <c r="J168" s="5">
        <f t="shared" si="25"/>
        <v>-522.64</v>
      </c>
      <c r="K168" s="5"/>
      <c r="L168" s="14">
        <f t="shared" si="27"/>
        <v>16898.66</v>
      </c>
    </row>
    <row r="169" spans="1:12" ht="12.75">
      <c r="A169" s="1" t="s">
        <v>27</v>
      </c>
      <c r="B169" s="34" t="s">
        <v>73</v>
      </c>
      <c r="C169" s="1" t="s">
        <v>28</v>
      </c>
      <c r="D169" s="15"/>
      <c r="E169" s="8">
        <v>279</v>
      </c>
      <c r="F169" s="9">
        <v>7588.41</v>
      </c>
      <c r="G169" s="24">
        <f t="shared" si="24"/>
        <v>2117166.39</v>
      </c>
      <c r="H169" s="4">
        <f t="shared" si="26"/>
        <v>176430.53</v>
      </c>
      <c r="I169" s="5">
        <v>0</v>
      </c>
      <c r="J169" s="5">
        <f t="shared" si="25"/>
        <v>-5292.92</v>
      </c>
      <c r="K169" s="5"/>
      <c r="L169" s="14">
        <f t="shared" si="27"/>
        <v>171137.61</v>
      </c>
    </row>
    <row r="170" spans="1:12" ht="12.75">
      <c r="A170" s="16" t="s">
        <v>27</v>
      </c>
      <c r="B170" s="34" t="s">
        <v>74</v>
      </c>
      <c r="C170" s="16" t="s">
        <v>29</v>
      </c>
      <c r="D170" s="15"/>
      <c r="E170" s="8">
        <v>250</v>
      </c>
      <c r="F170" s="9">
        <v>7588.41</v>
      </c>
      <c r="G170" s="24">
        <f t="shared" si="24"/>
        <v>1897102.5</v>
      </c>
      <c r="H170" s="4">
        <f t="shared" si="26"/>
        <v>158091.88</v>
      </c>
      <c r="I170" s="5">
        <v>0</v>
      </c>
      <c r="J170" s="5">
        <f t="shared" si="25"/>
        <v>-4742.76</v>
      </c>
      <c r="K170" s="5"/>
      <c r="L170" s="14">
        <f t="shared" si="27"/>
        <v>153349.12</v>
      </c>
    </row>
    <row r="171" spans="1:12" ht="12.75">
      <c r="A171" s="1" t="s">
        <v>30</v>
      </c>
      <c r="B171" s="34" t="s">
        <v>75</v>
      </c>
      <c r="C171" s="1" t="s">
        <v>31</v>
      </c>
      <c r="D171" s="15"/>
      <c r="E171" s="8">
        <v>202.7</v>
      </c>
      <c r="F171" s="12">
        <v>7281.79</v>
      </c>
      <c r="G171" s="24">
        <f t="shared" si="24"/>
        <v>1476018.83</v>
      </c>
      <c r="H171" s="4">
        <f t="shared" si="26"/>
        <v>123001.57</v>
      </c>
      <c r="I171" s="5">
        <v>0</v>
      </c>
      <c r="J171" s="5">
        <f t="shared" si="25"/>
        <v>-3690.05</v>
      </c>
      <c r="K171" s="5"/>
      <c r="L171" s="14">
        <f t="shared" si="27"/>
        <v>119311.52</v>
      </c>
    </row>
    <row r="172" spans="1:12" ht="12.75">
      <c r="A172" s="1" t="s">
        <v>30</v>
      </c>
      <c r="B172" s="34" t="s">
        <v>76</v>
      </c>
      <c r="C172" s="1" t="s">
        <v>41</v>
      </c>
      <c r="D172" s="15"/>
      <c r="E172" s="8">
        <v>291.3</v>
      </c>
      <c r="F172" s="12">
        <v>7281.79</v>
      </c>
      <c r="G172" s="24">
        <f t="shared" si="24"/>
        <v>2121185.43</v>
      </c>
      <c r="H172" s="4">
        <f t="shared" si="26"/>
        <v>176765.45</v>
      </c>
      <c r="I172" s="5">
        <v>0</v>
      </c>
      <c r="J172" s="5">
        <f t="shared" si="25"/>
        <v>-5302.96</v>
      </c>
      <c r="K172" s="5"/>
      <c r="L172" s="14">
        <f t="shared" si="27"/>
        <v>171462.49000000002</v>
      </c>
    </row>
    <row r="173" spans="1:12" ht="12.75">
      <c r="A173" s="1" t="s">
        <v>30</v>
      </c>
      <c r="B173" s="34" t="s">
        <v>77</v>
      </c>
      <c r="C173" s="1" t="s">
        <v>34</v>
      </c>
      <c r="D173" s="15"/>
      <c r="E173" s="8">
        <v>1100</v>
      </c>
      <c r="F173" s="12">
        <v>7281.79</v>
      </c>
      <c r="G173" s="24">
        <f t="shared" si="24"/>
        <v>8009969</v>
      </c>
      <c r="H173" s="4">
        <f t="shared" si="26"/>
        <v>667497.42</v>
      </c>
      <c r="I173" s="5">
        <v>0</v>
      </c>
      <c r="J173" s="5">
        <f t="shared" si="25"/>
        <v>-20024.92</v>
      </c>
      <c r="K173" s="5">
        <v>-230907.3</v>
      </c>
      <c r="L173" s="14">
        <f t="shared" si="27"/>
        <v>416565.2</v>
      </c>
    </row>
    <row r="174" spans="1:12" ht="12.75">
      <c r="A174" s="1" t="s">
        <v>32</v>
      </c>
      <c r="B174" s="34" t="s">
        <v>78</v>
      </c>
      <c r="C174" s="1" t="s">
        <v>33</v>
      </c>
      <c r="D174" s="15"/>
      <c r="E174" s="13">
        <v>800</v>
      </c>
      <c r="F174" s="12">
        <v>7281.79</v>
      </c>
      <c r="G174" s="24">
        <f t="shared" si="24"/>
        <v>5825432</v>
      </c>
      <c r="H174" s="4">
        <f t="shared" si="26"/>
        <v>485452.67</v>
      </c>
      <c r="I174" s="5">
        <v>0</v>
      </c>
      <c r="J174" s="5">
        <f t="shared" si="25"/>
        <v>-14563.58</v>
      </c>
      <c r="K174" s="5">
        <v>-65533.33</v>
      </c>
      <c r="L174" s="14">
        <f t="shared" si="27"/>
        <v>405355.75999999995</v>
      </c>
    </row>
    <row r="175" spans="1:12" ht="12.75">
      <c r="A175" s="1" t="s">
        <v>32</v>
      </c>
      <c r="B175" s="34" t="s">
        <v>98</v>
      </c>
      <c r="C175" s="1" t="s">
        <v>95</v>
      </c>
      <c r="D175" s="15"/>
      <c r="E175" s="13">
        <v>28.7</v>
      </c>
      <c r="F175" s="12">
        <v>7281.79</v>
      </c>
      <c r="G175" s="24">
        <f t="shared" si="24"/>
        <v>208987.37</v>
      </c>
      <c r="H175" s="4">
        <f>ROUND(G175/12,2)</f>
        <v>17415.61</v>
      </c>
      <c r="I175" s="5">
        <v>0</v>
      </c>
      <c r="J175" s="5">
        <f>ROUND(G175*-0.03/12,2)</f>
        <v>-522.47</v>
      </c>
      <c r="K175" s="5"/>
      <c r="L175" s="14">
        <f>H175+I175+J175+K175</f>
        <v>16893.14</v>
      </c>
    </row>
    <row r="176" spans="1:12" ht="12.75">
      <c r="A176" s="16" t="s">
        <v>89</v>
      </c>
      <c r="B176" s="34" t="s">
        <v>90</v>
      </c>
      <c r="C176" s="16" t="s">
        <v>91</v>
      </c>
      <c r="D176" s="15"/>
      <c r="E176" s="13">
        <v>127.4</v>
      </c>
      <c r="F176" s="12">
        <v>7650.38</v>
      </c>
      <c r="G176" s="24">
        <f t="shared" si="24"/>
        <v>974658.41</v>
      </c>
      <c r="H176" s="4">
        <f>ROUND(G176/12,2)</f>
        <v>81221.53</v>
      </c>
      <c r="I176" s="5">
        <v>0</v>
      </c>
      <c r="J176" s="5">
        <f>ROUND(G176*-0.03/12,2)</f>
        <v>-2436.65</v>
      </c>
      <c r="K176" s="5"/>
      <c r="L176" s="14">
        <f>H176+I176+J176+K176</f>
        <v>78784.88</v>
      </c>
    </row>
    <row r="177" spans="1:12" ht="15">
      <c r="A177" s="15"/>
      <c r="C177" s="15"/>
      <c r="D177" s="15"/>
      <c r="E177" s="19"/>
      <c r="F177" s="15"/>
      <c r="G177" s="15"/>
      <c r="H177" s="15"/>
      <c r="I177" s="15"/>
      <c r="J177" s="15"/>
      <c r="K177" s="15"/>
      <c r="L177" s="15"/>
    </row>
    <row r="178" spans="1:12" ht="15">
      <c r="A178" s="20"/>
      <c r="C178" s="20"/>
      <c r="D178" s="20"/>
      <c r="E178" s="21">
        <f>SUM(E140:E177)</f>
        <v>17083.100000000002</v>
      </c>
      <c r="F178" s="20"/>
      <c r="G178" s="31">
        <f aca="true" t="shared" si="28" ref="G178:L178">SUM(G140:G177)</f>
        <v>129813243.49000001</v>
      </c>
      <c r="H178" s="31">
        <f t="shared" si="28"/>
        <v>10817770.289999997</v>
      </c>
      <c r="I178" s="20">
        <f t="shared" si="28"/>
        <v>0</v>
      </c>
      <c r="J178" s="20">
        <f t="shared" si="28"/>
        <v>-324533.12</v>
      </c>
      <c r="K178" s="20">
        <f t="shared" si="28"/>
        <v>-1068621.3</v>
      </c>
      <c r="L178" s="31">
        <f t="shared" si="28"/>
        <v>9424615.87</v>
      </c>
    </row>
    <row r="179" ht="15">
      <c r="E179" s="21"/>
    </row>
    <row r="180" spans="7:10" ht="15">
      <c r="G180" s="31"/>
      <c r="H180" s="44">
        <f>10109705.53-H178</f>
        <v>-708064.7599999979</v>
      </c>
      <c r="J180" s="20"/>
    </row>
    <row r="183" spans="1:12" ht="12.75">
      <c r="A183" s="33" t="s">
        <v>99</v>
      </c>
      <c r="B183" s="25"/>
      <c r="C183" s="33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51">
      <c r="A184" s="25" t="s">
        <v>104</v>
      </c>
      <c r="B184" s="25" t="s">
        <v>47</v>
      </c>
      <c r="C184" s="33" t="s">
        <v>48</v>
      </c>
      <c r="D184" s="26"/>
      <c r="E184" s="27" t="s">
        <v>0</v>
      </c>
      <c r="F184" s="27" t="s">
        <v>1</v>
      </c>
      <c r="G184" s="27" t="s">
        <v>2</v>
      </c>
      <c r="H184" s="27" t="s">
        <v>3</v>
      </c>
      <c r="I184" s="27" t="s">
        <v>4</v>
      </c>
      <c r="J184" s="27" t="s">
        <v>5</v>
      </c>
      <c r="K184" s="27" t="s">
        <v>35</v>
      </c>
      <c r="L184" s="27" t="s">
        <v>6</v>
      </c>
    </row>
    <row r="185" spans="1:12" ht="15">
      <c r="A185" s="15"/>
      <c r="C185" s="15"/>
      <c r="D185" s="15"/>
      <c r="E185" s="29"/>
      <c r="F185" s="24"/>
      <c r="G185" s="24"/>
      <c r="H185" s="24"/>
      <c r="I185" s="24"/>
      <c r="J185" s="24"/>
      <c r="K185" s="24"/>
      <c r="L185" s="14"/>
    </row>
    <row r="186" spans="1:12" ht="12.75">
      <c r="A186" s="1" t="s">
        <v>7</v>
      </c>
      <c r="B186" s="34" t="s">
        <v>52</v>
      </c>
      <c r="C186" s="15" t="s">
        <v>43</v>
      </c>
      <c r="D186" s="15"/>
      <c r="E186" s="32">
        <v>350.1</v>
      </c>
      <c r="F186" s="24">
        <v>7509.68</v>
      </c>
      <c r="G186" s="24">
        <f aca="true" t="shared" si="29" ref="G186:G222">ROUND(E186*F186,2)</f>
        <v>2629138.97</v>
      </c>
      <c r="H186" s="4">
        <f>ROUND(G186/12,2)</f>
        <v>219094.91</v>
      </c>
      <c r="I186" s="5">
        <v>0</v>
      </c>
      <c r="J186" s="5">
        <f aca="true" t="shared" si="30" ref="J186:J220">ROUND(G186*-0.03/12,2)</f>
        <v>-6572.85</v>
      </c>
      <c r="K186" s="24"/>
      <c r="L186" s="14">
        <f>H186+I186+J186+K186</f>
        <v>212522.06</v>
      </c>
    </row>
    <row r="187" spans="1:12" ht="12.75">
      <c r="A187" s="1" t="s">
        <v>7</v>
      </c>
      <c r="B187" s="34" t="s">
        <v>53</v>
      </c>
      <c r="C187" s="1" t="s">
        <v>8</v>
      </c>
      <c r="D187" s="15"/>
      <c r="E187" s="2">
        <v>1939.1</v>
      </c>
      <c r="F187" s="24">
        <v>7509.68</v>
      </c>
      <c r="G187" s="24">
        <f t="shared" si="29"/>
        <v>14562020.49</v>
      </c>
      <c r="H187" s="4">
        <f>ROUND(G187/12,2)</f>
        <v>1213501.71</v>
      </c>
      <c r="I187" s="5">
        <v>0</v>
      </c>
      <c r="J187" s="5">
        <f t="shared" si="30"/>
        <v>-36405.05</v>
      </c>
      <c r="K187" s="5">
        <v>-187891.46</v>
      </c>
      <c r="L187" s="14">
        <f>H187+I187+J187+K187</f>
        <v>989205.2</v>
      </c>
    </row>
    <row r="188" spans="1:12" ht="12.75">
      <c r="A188" s="1" t="s">
        <v>7</v>
      </c>
      <c r="B188" s="35" t="s">
        <v>54</v>
      </c>
      <c r="C188" s="1" t="s">
        <v>42</v>
      </c>
      <c r="D188" s="15"/>
      <c r="E188" s="2">
        <v>1765.1</v>
      </c>
      <c r="F188" s="24">
        <v>7509.68</v>
      </c>
      <c r="G188" s="24">
        <f t="shared" si="29"/>
        <v>13255336.17</v>
      </c>
      <c r="H188" s="4">
        <f>ROUND(G188/12,2)</f>
        <v>1104611.35</v>
      </c>
      <c r="I188" s="5">
        <v>0</v>
      </c>
      <c r="J188" s="5">
        <f t="shared" si="30"/>
        <v>-33138.34</v>
      </c>
      <c r="K188" s="5">
        <v>-215094.39</v>
      </c>
      <c r="L188" s="14">
        <f>H188+I188+J188+K188</f>
        <v>856378.62</v>
      </c>
    </row>
    <row r="189" spans="1:12" ht="12.75">
      <c r="A189" s="14" t="s">
        <v>7</v>
      </c>
      <c r="B189" s="35" t="s">
        <v>82</v>
      </c>
      <c r="C189" s="14" t="s">
        <v>83</v>
      </c>
      <c r="D189" s="15"/>
      <c r="E189" s="2">
        <v>875</v>
      </c>
      <c r="F189" s="24">
        <v>7509.68</v>
      </c>
      <c r="G189" s="24">
        <f t="shared" si="29"/>
        <v>6570970</v>
      </c>
      <c r="H189" s="4">
        <f>ROUND(G189/12,2)</f>
        <v>547580.83</v>
      </c>
      <c r="I189" s="5">
        <v>0</v>
      </c>
      <c r="J189" s="5">
        <f t="shared" si="30"/>
        <v>-16427.43</v>
      </c>
      <c r="K189" s="5"/>
      <c r="L189" s="14">
        <f>H189+I189+J189+K189</f>
        <v>531153.3999999999</v>
      </c>
    </row>
    <row r="190" spans="1:12" ht="12.75">
      <c r="A190" s="16" t="s">
        <v>9</v>
      </c>
      <c r="B190" s="35" t="s">
        <v>55</v>
      </c>
      <c r="C190" s="16" t="s">
        <v>10</v>
      </c>
      <c r="D190" s="15"/>
      <c r="E190" s="2">
        <v>958.2</v>
      </c>
      <c r="F190" s="3">
        <v>8012.44</v>
      </c>
      <c r="G190" s="24">
        <f t="shared" si="29"/>
        <v>7677520.01</v>
      </c>
      <c r="H190" s="4">
        <f aca="true" t="shared" si="31" ref="H190:H220">ROUND(G190/12,2)</f>
        <v>639793.33</v>
      </c>
      <c r="I190" s="5">
        <v>0</v>
      </c>
      <c r="J190" s="5">
        <f t="shared" si="30"/>
        <v>-19193.8</v>
      </c>
      <c r="K190" s="5">
        <v>-159395.21000000002</v>
      </c>
      <c r="L190" s="14">
        <f aca="true" t="shared" si="32" ref="L190:L220">H190+I190+J190+K190</f>
        <v>461204.3199999999</v>
      </c>
    </row>
    <row r="191" spans="1:12" ht="12.75">
      <c r="A191" s="1" t="s">
        <v>11</v>
      </c>
      <c r="B191" s="35" t="s">
        <v>56</v>
      </c>
      <c r="C191" s="1" t="s">
        <v>12</v>
      </c>
      <c r="D191" s="15"/>
      <c r="E191" s="6">
        <v>724.4</v>
      </c>
      <c r="F191" s="7">
        <v>7391.69</v>
      </c>
      <c r="G191" s="24">
        <f t="shared" si="29"/>
        <v>5354540.24</v>
      </c>
      <c r="H191" s="4">
        <f t="shared" si="31"/>
        <v>446211.69</v>
      </c>
      <c r="I191" s="5">
        <v>0</v>
      </c>
      <c r="J191" s="5">
        <f t="shared" si="30"/>
        <v>-13386.35</v>
      </c>
      <c r="K191" s="5">
        <v>-68487.71</v>
      </c>
      <c r="L191" s="14">
        <f t="shared" si="32"/>
        <v>364337.63</v>
      </c>
    </row>
    <row r="192" spans="1:12" ht="12.75">
      <c r="A192" s="14" t="s">
        <v>13</v>
      </c>
      <c r="B192" s="35" t="s">
        <v>57</v>
      </c>
      <c r="C192" s="14" t="s">
        <v>14</v>
      </c>
      <c r="D192" s="17"/>
      <c r="E192" s="22">
        <v>385</v>
      </c>
      <c r="F192" s="23">
        <v>7908.5</v>
      </c>
      <c r="G192" s="24">
        <f t="shared" si="29"/>
        <v>3044772.5</v>
      </c>
      <c r="H192" s="4">
        <f t="shared" si="31"/>
        <v>253731.04</v>
      </c>
      <c r="I192" s="5">
        <v>0</v>
      </c>
      <c r="J192" s="5">
        <f t="shared" si="30"/>
        <v>-7611.93</v>
      </c>
      <c r="K192" s="24">
        <v>-37191.99</v>
      </c>
      <c r="L192" s="14">
        <f t="shared" si="32"/>
        <v>208927.12000000002</v>
      </c>
    </row>
    <row r="193" spans="1:12" ht="12.75">
      <c r="A193" s="14" t="s">
        <v>13</v>
      </c>
      <c r="B193" s="35" t="s">
        <v>58</v>
      </c>
      <c r="C193" s="14" t="s">
        <v>15</v>
      </c>
      <c r="D193" s="18"/>
      <c r="E193" s="22">
        <v>314.2</v>
      </c>
      <c r="F193" s="23">
        <v>7908.5</v>
      </c>
      <c r="G193" s="24">
        <f t="shared" si="29"/>
        <v>2484850.7</v>
      </c>
      <c r="H193" s="4">
        <f t="shared" si="31"/>
        <v>207070.89</v>
      </c>
      <c r="I193" s="5">
        <v>0</v>
      </c>
      <c r="J193" s="5">
        <f t="shared" si="30"/>
        <v>-6212.13</v>
      </c>
      <c r="K193" s="24"/>
      <c r="L193" s="14">
        <f t="shared" si="32"/>
        <v>200858.76</v>
      </c>
    </row>
    <row r="194" spans="1:12" ht="12.75">
      <c r="A194" s="14" t="s">
        <v>13</v>
      </c>
      <c r="B194" s="35" t="s">
        <v>80</v>
      </c>
      <c r="C194" s="14" t="s">
        <v>79</v>
      </c>
      <c r="D194" s="18"/>
      <c r="E194" s="22">
        <v>454.2</v>
      </c>
      <c r="F194" s="23">
        <v>7908.5</v>
      </c>
      <c r="G194" s="24">
        <f t="shared" si="29"/>
        <v>3592040.7</v>
      </c>
      <c r="H194" s="4">
        <f t="shared" si="31"/>
        <v>299336.73</v>
      </c>
      <c r="I194" s="5">
        <v>0</v>
      </c>
      <c r="J194" s="5">
        <f t="shared" si="30"/>
        <v>-8980.1</v>
      </c>
      <c r="K194" s="24">
        <v>-41832.09</v>
      </c>
      <c r="L194" s="14">
        <f t="shared" si="32"/>
        <v>248524.54</v>
      </c>
    </row>
    <row r="195" spans="1:12" ht="12.75">
      <c r="A195" s="14" t="s">
        <v>36</v>
      </c>
      <c r="B195" s="35" t="s">
        <v>97</v>
      </c>
      <c r="C195" s="14" t="s">
        <v>93</v>
      </c>
      <c r="D195" s="18"/>
      <c r="E195" s="22">
        <v>250</v>
      </c>
      <c r="F195" s="23">
        <v>7958.97</v>
      </c>
      <c r="G195" s="24">
        <f t="shared" si="29"/>
        <v>1989742.5</v>
      </c>
      <c r="H195" s="4">
        <f t="shared" si="31"/>
        <v>165811.88</v>
      </c>
      <c r="I195" s="5">
        <v>0</v>
      </c>
      <c r="J195" s="5">
        <f t="shared" si="30"/>
        <v>-4974.36</v>
      </c>
      <c r="K195" s="24"/>
      <c r="L195" s="14">
        <f t="shared" si="32"/>
        <v>160837.52000000002</v>
      </c>
    </row>
    <row r="196" spans="1:12" ht="12.75">
      <c r="A196" s="14" t="s">
        <v>36</v>
      </c>
      <c r="B196" s="35" t="s">
        <v>59</v>
      </c>
      <c r="C196" s="14" t="s">
        <v>37</v>
      </c>
      <c r="D196" s="18"/>
      <c r="E196" s="22">
        <v>258.4</v>
      </c>
      <c r="F196" s="23">
        <v>7958.97</v>
      </c>
      <c r="G196" s="24">
        <f t="shared" si="29"/>
        <v>2056597.85</v>
      </c>
      <c r="H196" s="4">
        <f t="shared" si="31"/>
        <v>171383.15</v>
      </c>
      <c r="I196" s="5">
        <v>0</v>
      </c>
      <c r="J196" s="5">
        <f t="shared" si="30"/>
        <v>-5141.49</v>
      </c>
      <c r="K196" s="24"/>
      <c r="L196" s="14">
        <f t="shared" si="32"/>
        <v>166241.66</v>
      </c>
    </row>
    <row r="197" spans="1:12" ht="12.75">
      <c r="A197" s="14" t="s">
        <v>36</v>
      </c>
      <c r="B197" s="35" t="s">
        <v>60</v>
      </c>
      <c r="C197" s="14" t="s">
        <v>43</v>
      </c>
      <c r="D197" s="18"/>
      <c r="E197" s="22">
        <v>400</v>
      </c>
      <c r="F197" s="23">
        <v>7958.97</v>
      </c>
      <c r="G197" s="24">
        <f t="shared" si="29"/>
        <v>3183588</v>
      </c>
      <c r="H197" s="4">
        <f t="shared" si="31"/>
        <v>265299</v>
      </c>
      <c r="I197" s="5">
        <v>0</v>
      </c>
      <c r="J197" s="5">
        <f t="shared" si="30"/>
        <v>-7958.97</v>
      </c>
      <c r="K197" s="24"/>
      <c r="L197" s="14">
        <f t="shared" si="32"/>
        <v>257340.03</v>
      </c>
    </row>
    <row r="198" spans="1:12" ht="12.75">
      <c r="A198" s="14" t="s">
        <v>36</v>
      </c>
      <c r="B198" s="35" t="s">
        <v>92</v>
      </c>
      <c r="C198" s="14" t="s">
        <v>51</v>
      </c>
      <c r="D198" s="18"/>
      <c r="E198" s="22">
        <v>120.5</v>
      </c>
      <c r="F198" s="23">
        <v>7958.97</v>
      </c>
      <c r="G198" s="24">
        <f t="shared" si="29"/>
        <v>959055.89</v>
      </c>
      <c r="H198" s="4">
        <f t="shared" si="31"/>
        <v>79921.32</v>
      </c>
      <c r="I198" s="5">
        <v>0</v>
      </c>
      <c r="J198" s="5">
        <f t="shared" si="30"/>
        <v>-2397.64</v>
      </c>
      <c r="K198" s="24"/>
      <c r="L198" s="14">
        <f t="shared" si="32"/>
        <v>77523.68000000001</v>
      </c>
    </row>
    <row r="199" spans="1:12" ht="12.75">
      <c r="A199" s="14" t="s">
        <v>49</v>
      </c>
      <c r="B199" s="35" t="s">
        <v>81</v>
      </c>
      <c r="C199" s="14" t="s">
        <v>50</v>
      </c>
      <c r="D199" s="18"/>
      <c r="E199" s="22">
        <v>86.8</v>
      </c>
      <c r="F199" s="23">
        <v>7543.69</v>
      </c>
      <c r="G199" s="24">
        <f t="shared" si="29"/>
        <v>654792.29</v>
      </c>
      <c r="H199" s="4">
        <f t="shared" si="31"/>
        <v>54566.02</v>
      </c>
      <c r="I199" s="5">
        <v>0</v>
      </c>
      <c r="J199" s="5">
        <f t="shared" si="30"/>
        <v>-1636.98</v>
      </c>
      <c r="K199" s="24"/>
      <c r="L199" s="14">
        <f t="shared" si="32"/>
        <v>52929.03999999999</v>
      </c>
    </row>
    <row r="200" spans="1:12" ht="12.75">
      <c r="A200" s="14" t="s">
        <v>44</v>
      </c>
      <c r="B200" s="35" t="s">
        <v>61</v>
      </c>
      <c r="C200" s="14" t="s">
        <v>45</v>
      </c>
      <c r="D200" s="18"/>
      <c r="E200" s="22">
        <v>511</v>
      </c>
      <c r="F200" s="23">
        <v>7405.87</v>
      </c>
      <c r="G200" s="24">
        <f t="shared" si="29"/>
        <v>3784399.57</v>
      </c>
      <c r="H200" s="4">
        <f t="shared" si="31"/>
        <v>315366.63</v>
      </c>
      <c r="I200" s="5">
        <v>0</v>
      </c>
      <c r="J200" s="5">
        <f t="shared" si="30"/>
        <v>-9461</v>
      </c>
      <c r="K200" s="24"/>
      <c r="L200" s="14">
        <f t="shared" si="32"/>
        <v>305905.63</v>
      </c>
    </row>
    <row r="201" spans="1:12" ht="12.75">
      <c r="A201" s="14" t="s">
        <v>16</v>
      </c>
      <c r="B201" s="35" t="s">
        <v>62</v>
      </c>
      <c r="C201" s="14" t="s">
        <v>17</v>
      </c>
      <c r="D201" s="17"/>
      <c r="E201" s="6">
        <v>298.4</v>
      </c>
      <c r="F201" s="7">
        <v>7965.05</v>
      </c>
      <c r="G201" s="24">
        <f t="shared" si="29"/>
        <v>2376770.92</v>
      </c>
      <c r="H201" s="4">
        <f t="shared" si="31"/>
        <v>198064.24</v>
      </c>
      <c r="I201" s="5">
        <v>0</v>
      </c>
      <c r="J201" s="5">
        <f t="shared" si="30"/>
        <v>-5941.93</v>
      </c>
      <c r="K201" s="5"/>
      <c r="L201" s="14">
        <f t="shared" si="32"/>
        <v>192122.31</v>
      </c>
    </row>
    <row r="202" spans="1:12" ht="12.75">
      <c r="A202" s="37" t="s">
        <v>18</v>
      </c>
      <c r="B202" s="35" t="s">
        <v>63</v>
      </c>
      <c r="C202" s="37" t="s">
        <v>19</v>
      </c>
      <c r="D202" s="17"/>
      <c r="E202" s="6">
        <v>68.6</v>
      </c>
      <c r="F202" s="7">
        <v>8742.29</v>
      </c>
      <c r="G202" s="24">
        <f t="shared" si="29"/>
        <v>599721.09</v>
      </c>
      <c r="H202" s="4">
        <f t="shared" si="31"/>
        <v>49976.76</v>
      </c>
      <c r="I202" s="5">
        <v>0</v>
      </c>
      <c r="J202" s="5">
        <f t="shared" si="30"/>
        <v>-1499.3</v>
      </c>
      <c r="K202" s="5"/>
      <c r="L202" s="14">
        <f t="shared" si="32"/>
        <v>48477.46</v>
      </c>
    </row>
    <row r="203" spans="1:12" ht="12.75">
      <c r="A203" s="14" t="s">
        <v>20</v>
      </c>
      <c r="B203" s="35" t="s">
        <v>96</v>
      </c>
      <c r="C203" s="37" t="s">
        <v>94</v>
      </c>
      <c r="D203" s="17"/>
      <c r="E203" s="6">
        <v>600</v>
      </c>
      <c r="F203" s="7">
        <v>7589.62</v>
      </c>
      <c r="G203" s="24">
        <f t="shared" si="29"/>
        <v>4553772</v>
      </c>
      <c r="H203" s="4">
        <f t="shared" si="31"/>
        <v>379481</v>
      </c>
      <c r="I203" s="5">
        <v>0</v>
      </c>
      <c r="J203" s="5">
        <f t="shared" si="30"/>
        <v>-11384.43</v>
      </c>
      <c r="K203" s="5"/>
      <c r="L203" s="14">
        <f t="shared" si="32"/>
        <v>368096.57</v>
      </c>
    </row>
    <row r="204" spans="1:12" ht="12.75">
      <c r="A204" s="14" t="s">
        <v>20</v>
      </c>
      <c r="B204" s="35" t="s">
        <v>66</v>
      </c>
      <c r="C204" s="14" t="s">
        <v>23</v>
      </c>
      <c r="D204" s="15"/>
      <c r="E204" s="8">
        <v>475</v>
      </c>
      <c r="F204" s="7">
        <v>7589.62</v>
      </c>
      <c r="G204" s="24">
        <f t="shared" si="29"/>
        <v>3605069.5</v>
      </c>
      <c r="H204" s="4">
        <f t="shared" si="31"/>
        <v>300422.46</v>
      </c>
      <c r="I204" s="5">
        <v>0</v>
      </c>
      <c r="J204" s="5">
        <f t="shared" si="30"/>
        <v>-9012.67</v>
      </c>
      <c r="K204" s="5">
        <v>-42534.38</v>
      </c>
      <c r="L204" s="14">
        <f t="shared" si="32"/>
        <v>248875.41000000003</v>
      </c>
    </row>
    <row r="205" spans="1:12" ht="12.75">
      <c r="A205" s="14" t="s">
        <v>20</v>
      </c>
      <c r="B205" s="35" t="s">
        <v>67</v>
      </c>
      <c r="C205" s="14" t="s">
        <v>24</v>
      </c>
      <c r="D205" s="15"/>
      <c r="E205" s="8">
        <v>675</v>
      </c>
      <c r="F205" s="7">
        <v>7589.62</v>
      </c>
      <c r="G205" s="24">
        <f t="shared" si="29"/>
        <v>5122993.5</v>
      </c>
      <c r="H205" s="4">
        <f t="shared" si="31"/>
        <v>426916.13</v>
      </c>
      <c r="I205" s="5">
        <v>0</v>
      </c>
      <c r="J205" s="5">
        <f t="shared" si="30"/>
        <v>-12807.48</v>
      </c>
      <c r="K205" s="5"/>
      <c r="L205" s="14">
        <f t="shared" si="32"/>
        <v>414108.65</v>
      </c>
    </row>
    <row r="206" spans="1:12" ht="12.75">
      <c r="A206" s="1" t="s">
        <v>20</v>
      </c>
      <c r="B206" s="34" t="s">
        <v>68</v>
      </c>
      <c r="C206" s="1" t="s">
        <v>38</v>
      </c>
      <c r="D206" s="15"/>
      <c r="E206" s="8">
        <v>400.5</v>
      </c>
      <c r="F206" s="7">
        <v>7589.62</v>
      </c>
      <c r="G206" s="24">
        <f t="shared" si="29"/>
        <v>3039642.81</v>
      </c>
      <c r="H206" s="4">
        <f t="shared" si="31"/>
        <v>253303.57</v>
      </c>
      <c r="I206" s="5">
        <v>0</v>
      </c>
      <c r="J206" s="5">
        <f t="shared" si="30"/>
        <v>-7599.11</v>
      </c>
      <c r="K206" s="5"/>
      <c r="L206" s="14">
        <f t="shared" si="32"/>
        <v>245704.46000000002</v>
      </c>
    </row>
    <row r="207" spans="1:12" ht="12.75">
      <c r="A207" s="1" t="s">
        <v>20</v>
      </c>
      <c r="B207" s="34" t="s">
        <v>70</v>
      </c>
      <c r="C207" s="1" t="s">
        <v>40</v>
      </c>
      <c r="D207" s="15"/>
      <c r="E207" s="8">
        <v>310</v>
      </c>
      <c r="F207" s="7">
        <v>7589.62</v>
      </c>
      <c r="G207" s="24">
        <f t="shared" si="29"/>
        <v>2352782.2</v>
      </c>
      <c r="H207" s="4">
        <f t="shared" si="31"/>
        <v>196065.18</v>
      </c>
      <c r="I207" s="5">
        <v>0</v>
      </c>
      <c r="J207" s="5">
        <f t="shared" si="30"/>
        <v>-5881.96</v>
      </c>
      <c r="K207" s="5">
        <v>-19753.44</v>
      </c>
      <c r="L207" s="14">
        <f t="shared" si="32"/>
        <v>170429.78</v>
      </c>
    </row>
    <row r="208" spans="1:12" ht="12.75">
      <c r="A208" s="1" t="s">
        <v>20</v>
      </c>
      <c r="B208" s="34" t="s">
        <v>85</v>
      </c>
      <c r="C208" s="1" t="s">
        <v>84</v>
      </c>
      <c r="D208" s="15"/>
      <c r="E208" s="8">
        <v>80</v>
      </c>
      <c r="F208" s="7">
        <v>7589.62</v>
      </c>
      <c r="G208" s="24">
        <f t="shared" si="29"/>
        <v>607169.6</v>
      </c>
      <c r="H208" s="4">
        <f t="shared" si="31"/>
        <v>50597.47</v>
      </c>
      <c r="I208" s="5">
        <v>0</v>
      </c>
      <c r="J208" s="5">
        <f t="shared" si="30"/>
        <v>-1517.92</v>
      </c>
      <c r="K208" s="5"/>
      <c r="L208" s="14">
        <f t="shared" si="32"/>
        <v>49079.55</v>
      </c>
    </row>
    <row r="209" spans="1:12" ht="12.75">
      <c r="A209" s="1" t="s">
        <v>20</v>
      </c>
      <c r="B209" s="34" t="s">
        <v>65</v>
      </c>
      <c r="C209" s="10" t="s">
        <v>22</v>
      </c>
      <c r="D209" s="15"/>
      <c r="E209" s="11">
        <v>495</v>
      </c>
      <c r="F209" s="7">
        <v>7589.62</v>
      </c>
      <c r="G209" s="24">
        <f t="shared" si="29"/>
        <v>3756861.9</v>
      </c>
      <c r="H209" s="4">
        <f t="shared" si="31"/>
        <v>313071.83</v>
      </c>
      <c r="I209" s="5">
        <v>0</v>
      </c>
      <c r="J209" s="5">
        <f t="shared" si="30"/>
        <v>-9392.15</v>
      </c>
      <c r="K209" s="5"/>
      <c r="L209" s="14">
        <f t="shared" si="32"/>
        <v>303679.68</v>
      </c>
    </row>
    <row r="210" spans="1:12" ht="12.75">
      <c r="A210" s="1" t="s">
        <v>20</v>
      </c>
      <c r="B210" s="34" t="s">
        <v>69</v>
      </c>
      <c r="C210" s="1" t="s">
        <v>39</v>
      </c>
      <c r="D210" s="15"/>
      <c r="E210" s="8">
        <v>328.3</v>
      </c>
      <c r="F210" s="7">
        <v>7589.62</v>
      </c>
      <c r="G210" s="24">
        <f t="shared" si="29"/>
        <v>2491672.25</v>
      </c>
      <c r="H210" s="4">
        <f t="shared" si="31"/>
        <v>207639.35</v>
      </c>
      <c r="I210" s="5">
        <v>0</v>
      </c>
      <c r="J210" s="5">
        <f t="shared" si="30"/>
        <v>-6229.18</v>
      </c>
      <c r="K210" s="5"/>
      <c r="L210" s="14">
        <f t="shared" si="32"/>
        <v>201410.17</v>
      </c>
    </row>
    <row r="211" spans="1:12" ht="12.75">
      <c r="A211" s="1" t="s">
        <v>20</v>
      </c>
      <c r="B211" s="34" t="s">
        <v>64</v>
      </c>
      <c r="C211" s="43" t="s">
        <v>21</v>
      </c>
      <c r="D211" s="43"/>
      <c r="E211" s="8">
        <v>267.5</v>
      </c>
      <c r="F211" s="7">
        <v>7589.62</v>
      </c>
      <c r="G211" s="24">
        <f t="shared" si="29"/>
        <v>2030223.35</v>
      </c>
      <c r="H211" s="4">
        <f t="shared" si="31"/>
        <v>169185.28</v>
      </c>
      <c r="I211" s="5">
        <v>0</v>
      </c>
      <c r="J211" s="5">
        <f t="shared" si="30"/>
        <v>-5075.56</v>
      </c>
      <c r="K211" s="5"/>
      <c r="L211" s="14">
        <f t="shared" si="32"/>
        <v>164109.72</v>
      </c>
    </row>
    <row r="212" spans="1:12" ht="12.75">
      <c r="A212" s="1" t="s">
        <v>25</v>
      </c>
      <c r="B212" s="34" t="s">
        <v>71</v>
      </c>
      <c r="C212" s="1" t="s">
        <v>26</v>
      </c>
      <c r="D212" s="15"/>
      <c r="E212" s="8">
        <v>304.5</v>
      </c>
      <c r="F212" s="9">
        <v>7904.59</v>
      </c>
      <c r="G212" s="24">
        <f t="shared" si="29"/>
        <v>2406947.66</v>
      </c>
      <c r="H212" s="4">
        <f t="shared" si="31"/>
        <v>200578.97</v>
      </c>
      <c r="I212" s="5">
        <v>0</v>
      </c>
      <c r="J212" s="5">
        <f t="shared" si="30"/>
        <v>-6017.37</v>
      </c>
      <c r="K212" s="5"/>
      <c r="L212" s="14">
        <f t="shared" si="32"/>
        <v>194561.6</v>
      </c>
    </row>
    <row r="213" spans="1:12" ht="12.75">
      <c r="A213" s="1" t="s">
        <v>25</v>
      </c>
      <c r="B213" s="34" t="s">
        <v>72</v>
      </c>
      <c r="C213" s="1" t="s">
        <v>46</v>
      </c>
      <c r="D213" s="15"/>
      <c r="E213" s="8">
        <v>282.2</v>
      </c>
      <c r="F213" s="9">
        <v>7904.59</v>
      </c>
      <c r="G213" s="24">
        <f t="shared" si="29"/>
        <v>2230675.3</v>
      </c>
      <c r="H213" s="4">
        <f t="shared" si="31"/>
        <v>185889.61</v>
      </c>
      <c r="I213" s="5">
        <v>0</v>
      </c>
      <c r="J213" s="5">
        <f t="shared" si="30"/>
        <v>-5576.69</v>
      </c>
      <c r="K213" s="5"/>
      <c r="L213" s="14">
        <f t="shared" si="32"/>
        <v>180312.91999999998</v>
      </c>
    </row>
    <row r="214" spans="1:12" ht="12.75">
      <c r="A214" s="14" t="s">
        <v>86</v>
      </c>
      <c r="B214" s="35" t="s">
        <v>88</v>
      </c>
      <c r="C214" s="14" t="s">
        <v>87</v>
      </c>
      <c r="D214" s="15"/>
      <c r="E214" s="8">
        <v>27</v>
      </c>
      <c r="F214" s="9">
        <v>7742.8</v>
      </c>
      <c r="G214" s="24">
        <f t="shared" si="29"/>
        <v>209055.6</v>
      </c>
      <c r="H214" s="4">
        <f t="shared" si="31"/>
        <v>17421.3</v>
      </c>
      <c r="I214" s="5">
        <v>0</v>
      </c>
      <c r="J214" s="5">
        <f t="shared" si="30"/>
        <v>-522.64</v>
      </c>
      <c r="K214" s="5"/>
      <c r="L214" s="14">
        <f t="shared" si="32"/>
        <v>16898.66</v>
      </c>
    </row>
    <row r="215" spans="1:12" ht="12.75">
      <c r="A215" s="1" t="s">
        <v>27</v>
      </c>
      <c r="B215" s="34" t="s">
        <v>73</v>
      </c>
      <c r="C215" s="1" t="s">
        <v>28</v>
      </c>
      <c r="D215" s="15"/>
      <c r="E215" s="8">
        <v>279</v>
      </c>
      <c r="F215" s="9">
        <v>7588.41</v>
      </c>
      <c r="G215" s="24">
        <f t="shared" si="29"/>
        <v>2117166.39</v>
      </c>
      <c r="H215" s="4">
        <f t="shared" si="31"/>
        <v>176430.53</v>
      </c>
      <c r="I215" s="5">
        <v>0</v>
      </c>
      <c r="J215" s="5">
        <f t="shared" si="30"/>
        <v>-5292.92</v>
      </c>
      <c r="K215" s="5"/>
      <c r="L215" s="14">
        <f t="shared" si="32"/>
        <v>171137.61</v>
      </c>
    </row>
    <row r="216" spans="1:12" ht="12.75">
      <c r="A216" s="16" t="s">
        <v>27</v>
      </c>
      <c r="B216" s="34" t="s">
        <v>74</v>
      </c>
      <c r="C216" s="16" t="s">
        <v>29</v>
      </c>
      <c r="D216" s="15"/>
      <c r="E216" s="8">
        <v>250</v>
      </c>
      <c r="F216" s="9">
        <v>7588.41</v>
      </c>
      <c r="G216" s="24">
        <f t="shared" si="29"/>
        <v>1897102.5</v>
      </c>
      <c r="H216" s="4">
        <f t="shared" si="31"/>
        <v>158091.88</v>
      </c>
      <c r="I216" s="5">
        <v>0</v>
      </c>
      <c r="J216" s="5">
        <f t="shared" si="30"/>
        <v>-4742.76</v>
      </c>
      <c r="K216" s="5"/>
      <c r="L216" s="14">
        <f t="shared" si="32"/>
        <v>153349.12</v>
      </c>
    </row>
    <row r="217" spans="1:12" ht="12.75">
      <c r="A217" s="1" t="s">
        <v>30</v>
      </c>
      <c r="B217" s="34" t="s">
        <v>75</v>
      </c>
      <c r="C217" s="1" t="s">
        <v>31</v>
      </c>
      <c r="D217" s="15"/>
      <c r="E217" s="8">
        <v>202.7</v>
      </c>
      <c r="F217" s="12">
        <v>7281.79</v>
      </c>
      <c r="G217" s="24">
        <f t="shared" si="29"/>
        <v>1476018.83</v>
      </c>
      <c r="H217" s="4">
        <f t="shared" si="31"/>
        <v>123001.57</v>
      </c>
      <c r="I217" s="5">
        <v>0</v>
      </c>
      <c r="J217" s="5">
        <f t="shared" si="30"/>
        <v>-3690.05</v>
      </c>
      <c r="K217" s="5"/>
      <c r="L217" s="14">
        <f t="shared" si="32"/>
        <v>119311.52</v>
      </c>
    </row>
    <row r="218" spans="1:12" ht="12.75">
      <c r="A218" s="1" t="s">
        <v>30</v>
      </c>
      <c r="B218" s="34" t="s">
        <v>76</v>
      </c>
      <c r="C218" s="1" t="s">
        <v>41</v>
      </c>
      <c r="D218" s="15"/>
      <c r="E218" s="8">
        <v>291.3</v>
      </c>
      <c r="F218" s="12">
        <v>7281.79</v>
      </c>
      <c r="G218" s="24">
        <f t="shared" si="29"/>
        <v>2121185.43</v>
      </c>
      <c r="H218" s="4">
        <f t="shared" si="31"/>
        <v>176765.45</v>
      </c>
      <c r="I218" s="5">
        <v>0</v>
      </c>
      <c r="J218" s="5">
        <f t="shared" si="30"/>
        <v>-5302.96</v>
      </c>
      <c r="K218" s="5"/>
      <c r="L218" s="14">
        <f t="shared" si="32"/>
        <v>171462.49000000002</v>
      </c>
    </row>
    <row r="219" spans="1:12" ht="12.75">
      <c r="A219" s="1" t="s">
        <v>30</v>
      </c>
      <c r="B219" s="34" t="s">
        <v>77</v>
      </c>
      <c r="C219" s="1" t="s">
        <v>34</v>
      </c>
      <c r="D219" s="15"/>
      <c r="E219" s="8">
        <v>1100</v>
      </c>
      <c r="F219" s="12">
        <v>7281.79</v>
      </c>
      <c r="G219" s="24">
        <f t="shared" si="29"/>
        <v>8009969</v>
      </c>
      <c r="H219" s="4">
        <f t="shared" si="31"/>
        <v>667497.42</v>
      </c>
      <c r="I219" s="5">
        <v>0</v>
      </c>
      <c r="J219" s="5">
        <f t="shared" si="30"/>
        <v>-20024.92</v>
      </c>
      <c r="K219" s="5">
        <v>-230907.3</v>
      </c>
      <c r="L219" s="14">
        <f t="shared" si="32"/>
        <v>416565.2</v>
      </c>
    </row>
    <row r="220" spans="1:12" ht="12.75">
      <c r="A220" s="1" t="s">
        <v>32</v>
      </c>
      <c r="B220" s="34" t="s">
        <v>78</v>
      </c>
      <c r="C220" s="1" t="s">
        <v>33</v>
      </c>
      <c r="D220" s="15"/>
      <c r="E220" s="13">
        <v>800</v>
      </c>
      <c r="F220" s="12">
        <v>7281.79</v>
      </c>
      <c r="G220" s="24">
        <f t="shared" si="29"/>
        <v>5825432</v>
      </c>
      <c r="H220" s="4">
        <f t="shared" si="31"/>
        <v>485452.67</v>
      </c>
      <c r="I220" s="5">
        <v>0</v>
      </c>
      <c r="J220" s="5">
        <f t="shared" si="30"/>
        <v>-14563.58</v>
      </c>
      <c r="K220" s="5">
        <v>-65533.33</v>
      </c>
      <c r="L220" s="14">
        <f t="shared" si="32"/>
        <v>405355.75999999995</v>
      </c>
    </row>
    <row r="221" spans="1:12" ht="12.75">
      <c r="A221" s="1" t="s">
        <v>32</v>
      </c>
      <c r="B221" s="34" t="s">
        <v>98</v>
      </c>
      <c r="C221" s="1" t="s">
        <v>95</v>
      </c>
      <c r="D221" s="15"/>
      <c r="E221" s="13">
        <v>28.7</v>
      </c>
      <c r="F221" s="12">
        <v>7281.79</v>
      </c>
      <c r="G221" s="24">
        <f t="shared" si="29"/>
        <v>208987.37</v>
      </c>
      <c r="H221" s="4">
        <f>ROUND(G221/12,2)</f>
        <v>17415.61</v>
      </c>
      <c r="I221" s="5">
        <v>0</v>
      </c>
      <c r="J221" s="5">
        <f>ROUND(G221*-0.03/12,2)</f>
        <v>-522.47</v>
      </c>
      <c r="K221" s="5"/>
      <c r="L221" s="14">
        <f>H221+I221+J221+K221</f>
        <v>16893.14</v>
      </c>
    </row>
    <row r="222" spans="1:12" ht="12.75">
      <c r="A222" s="16" t="s">
        <v>89</v>
      </c>
      <c r="B222" s="34" t="s">
        <v>90</v>
      </c>
      <c r="C222" s="16" t="s">
        <v>91</v>
      </c>
      <c r="D222" s="15"/>
      <c r="E222" s="13">
        <v>127.4</v>
      </c>
      <c r="F222" s="12">
        <v>7650.38</v>
      </c>
      <c r="G222" s="24">
        <f t="shared" si="29"/>
        <v>974658.41</v>
      </c>
      <c r="H222" s="4">
        <f>ROUND(G222/12,2)</f>
        <v>81221.53</v>
      </c>
      <c r="I222" s="5">
        <v>0</v>
      </c>
      <c r="J222" s="5">
        <f>ROUND(G222*-0.03/12,2)</f>
        <v>-2436.65</v>
      </c>
      <c r="K222" s="5"/>
      <c r="L222" s="14">
        <f>H222+I222+J222+K222</f>
        <v>78784.88</v>
      </c>
    </row>
    <row r="223" spans="1:12" ht="15">
      <c r="A223" s="15"/>
      <c r="C223" s="15"/>
      <c r="D223" s="15"/>
      <c r="E223" s="19"/>
      <c r="F223" s="15"/>
      <c r="G223" s="15"/>
      <c r="H223" s="15"/>
      <c r="I223" s="15"/>
      <c r="J223" s="15"/>
      <c r="K223" s="15"/>
      <c r="L223" s="15"/>
    </row>
    <row r="224" spans="1:12" ht="15">
      <c r="A224" s="20"/>
      <c r="C224" s="20"/>
      <c r="D224" s="20"/>
      <c r="E224" s="21">
        <f>SUM(E186:E223)</f>
        <v>17083.100000000002</v>
      </c>
      <c r="F224" s="20"/>
      <c r="G224" s="31">
        <f aca="true" t="shared" si="33" ref="G224:L224">SUM(G186:G223)</f>
        <v>129813243.49000001</v>
      </c>
      <c r="H224" s="31">
        <f t="shared" si="33"/>
        <v>10817770.289999997</v>
      </c>
      <c r="I224" s="20">
        <f t="shared" si="33"/>
        <v>0</v>
      </c>
      <c r="J224" s="20">
        <f t="shared" si="33"/>
        <v>-324533.12</v>
      </c>
      <c r="K224" s="20">
        <f t="shared" si="33"/>
        <v>-1068621.3</v>
      </c>
      <c r="L224" s="31">
        <f t="shared" si="33"/>
        <v>9424615.87</v>
      </c>
    </row>
    <row r="225" ht="15">
      <c r="E225" s="21"/>
    </row>
    <row r="226" spans="7:10" ht="15">
      <c r="G226" s="31"/>
      <c r="H226" s="44">
        <f>10109705.53-H224</f>
        <v>-708064.7599999979</v>
      </c>
      <c r="J226" s="20">
        <f>H226*-5</f>
        <v>3540323.7999999896</v>
      </c>
    </row>
    <row r="229" spans="1:14" ht="12.75">
      <c r="A229" s="33" t="s">
        <v>99</v>
      </c>
      <c r="B229" s="25"/>
      <c r="C229" s="33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ht="63.75">
      <c r="A230" s="25" t="s">
        <v>108</v>
      </c>
      <c r="B230" s="25" t="s">
        <v>47</v>
      </c>
      <c r="C230" s="33" t="s">
        <v>48</v>
      </c>
      <c r="D230" s="27"/>
      <c r="E230" s="27" t="s">
        <v>0</v>
      </c>
      <c r="F230" s="27" t="s">
        <v>106</v>
      </c>
      <c r="G230" s="27" t="s">
        <v>1</v>
      </c>
      <c r="H230" s="27" t="s">
        <v>2</v>
      </c>
      <c r="I230" s="27"/>
      <c r="J230" s="27" t="s">
        <v>107</v>
      </c>
      <c r="K230" s="27" t="s">
        <v>3</v>
      </c>
      <c r="L230" s="27" t="s">
        <v>5</v>
      </c>
      <c r="M230" s="27" t="s">
        <v>107</v>
      </c>
      <c r="N230" s="27" t="s">
        <v>3</v>
      </c>
    </row>
    <row r="232" spans="1:14" ht="12.75">
      <c r="A232" s="1" t="s">
        <v>7</v>
      </c>
      <c r="B232" s="34" t="s">
        <v>52</v>
      </c>
      <c r="C232" s="15" t="s">
        <v>43</v>
      </c>
      <c r="D232" s="15"/>
      <c r="E232" s="32">
        <v>330</v>
      </c>
      <c r="F232" s="32"/>
      <c r="G232" s="24">
        <v>7494.16</v>
      </c>
      <c r="H232" s="24">
        <f>ROUND(E232*G232,2)</f>
        <v>2473072.8</v>
      </c>
      <c r="I232" s="24">
        <f>ROUND(H232/2,2)</f>
        <v>1236536.4</v>
      </c>
      <c r="J232" s="24">
        <f>H4+H48+H94+H140+H186</f>
        <v>1095474.55</v>
      </c>
      <c r="K232" s="4">
        <f>I232-J232</f>
        <v>141061.84999999986</v>
      </c>
      <c r="L232" s="5">
        <f>ROUND(H232*-0.03/2,2)</f>
        <v>-37096.09</v>
      </c>
      <c r="M232" s="5">
        <f>J4+J48+J94+J140+J186</f>
        <v>-32864.25</v>
      </c>
      <c r="N232" s="14">
        <f>L232-M232</f>
        <v>-4231.8399999999965</v>
      </c>
    </row>
    <row r="233" spans="1:14" ht="12.75">
      <c r="A233" s="1" t="s">
        <v>7</v>
      </c>
      <c r="B233" s="34" t="s">
        <v>53</v>
      </c>
      <c r="C233" s="1" t="s">
        <v>8</v>
      </c>
      <c r="D233" s="15"/>
      <c r="E233" s="2">
        <v>1931.1</v>
      </c>
      <c r="F233" s="46">
        <v>7016.19</v>
      </c>
      <c r="G233" s="24">
        <v>7494.16</v>
      </c>
      <c r="H233" s="24">
        <f>ROUND((E233*G233)+(6*F233),2)</f>
        <v>14514069.52</v>
      </c>
      <c r="I233" s="24">
        <f aca="true" t="shared" si="34" ref="I233:I268">ROUND(H233/2,2)</f>
        <v>7257034.76</v>
      </c>
      <c r="J233" s="24">
        <f aca="true" t="shared" si="35" ref="J233:J244">H5+H49+H95+H141+H187</f>
        <v>6067508.55</v>
      </c>
      <c r="K233" s="4">
        <f aca="true" t="shared" si="36" ref="K233:K268">I233-J233</f>
        <v>1189526.21</v>
      </c>
      <c r="L233" s="5">
        <f aca="true" t="shared" si="37" ref="L233:L268">ROUND(H233*-0.03/2,2)</f>
        <v>-217711.04</v>
      </c>
      <c r="M233" s="5">
        <f aca="true" t="shared" si="38" ref="M233:M244">J5+J49+J95+J141+J187</f>
        <v>-182025.25</v>
      </c>
      <c r="N233" s="14">
        <f aca="true" t="shared" si="39" ref="N233:N268">L233-M233</f>
        <v>-35685.79000000001</v>
      </c>
    </row>
    <row r="234" spans="1:14" ht="12.75">
      <c r="A234" s="1" t="s">
        <v>7</v>
      </c>
      <c r="B234" s="35" t="s">
        <v>54</v>
      </c>
      <c r="C234" s="1" t="s">
        <v>42</v>
      </c>
      <c r="D234" s="15"/>
      <c r="E234" s="2">
        <v>1781.9</v>
      </c>
      <c r="F234" s="2"/>
      <c r="G234" s="24">
        <v>7494.16</v>
      </c>
      <c r="H234" s="24">
        <f aca="true" t="shared" si="40" ref="H234:H268">ROUND(E234*G234,2)</f>
        <v>13353843.7</v>
      </c>
      <c r="I234" s="24">
        <f t="shared" si="34"/>
        <v>6676921.85</v>
      </c>
      <c r="J234" s="24">
        <f t="shared" si="35"/>
        <v>5523056.75</v>
      </c>
      <c r="K234" s="4">
        <f t="shared" si="36"/>
        <v>1153865.0999999996</v>
      </c>
      <c r="L234" s="5">
        <f t="shared" si="37"/>
        <v>-200307.66</v>
      </c>
      <c r="M234" s="5">
        <f t="shared" si="38"/>
        <v>-165691.69999999998</v>
      </c>
      <c r="N234" s="14">
        <f t="shared" si="39"/>
        <v>-34615.96000000002</v>
      </c>
    </row>
    <row r="235" spans="1:14" ht="12.75">
      <c r="A235" s="14" t="s">
        <v>7</v>
      </c>
      <c r="B235" s="35" t="s">
        <v>82</v>
      </c>
      <c r="C235" s="14" t="s">
        <v>83</v>
      </c>
      <c r="D235" s="15"/>
      <c r="E235" s="2">
        <v>884.4</v>
      </c>
      <c r="F235" s="2"/>
      <c r="G235" s="24">
        <v>7494.16</v>
      </c>
      <c r="H235" s="24">
        <f t="shared" si="40"/>
        <v>6627835.1</v>
      </c>
      <c r="I235" s="24">
        <f t="shared" si="34"/>
        <v>3313917.55</v>
      </c>
      <c r="J235" s="24">
        <f t="shared" si="35"/>
        <v>2737904.15</v>
      </c>
      <c r="K235" s="4">
        <f t="shared" si="36"/>
        <v>576013.3999999999</v>
      </c>
      <c r="L235" s="5">
        <f t="shared" si="37"/>
        <v>-99417.53</v>
      </c>
      <c r="M235" s="5">
        <f t="shared" si="38"/>
        <v>-82137.15</v>
      </c>
      <c r="N235" s="14">
        <f t="shared" si="39"/>
        <v>-17280.380000000005</v>
      </c>
    </row>
    <row r="236" spans="1:14" ht="12.75">
      <c r="A236" s="16" t="s">
        <v>9</v>
      </c>
      <c r="B236" s="35" t="s">
        <v>55</v>
      </c>
      <c r="C236" s="16" t="s">
        <v>10</v>
      </c>
      <c r="D236" s="15"/>
      <c r="E236" s="2">
        <v>919.1</v>
      </c>
      <c r="F236" s="2"/>
      <c r="G236" s="3">
        <v>8005.4</v>
      </c>
      <c r="H236" s="24">
        <f t="shared" si="40"/>
        <v>7357763.14</v>
      </c>
      <c r="I236" s="24">
        <f t="shared" si="34"/>
        <v>3678881.57</v>
      </c>
      <c r="J236" s="24">
        <f t="shared" si="35"/>
        <v>3198966.65</v>
      </c>
      <c r="K236" s="4">
        <f t="shared" si="36"/>
        <v>479914.9199999999</v>
      </c>
      <c r="L236" s="5">
        <f t="shared" si="37"/>
        <v>-110366.45</v>
      </c>
      <c r="M236" s="5">
        <f t="shared" si="38"/>
        <v>-95969</v>
      </c>
      <c r="N236" s="14">
        <f t="shared" si="39"/>
        <v>-14397.449999999997</v>
      </c>
    </row>
    <row r="237" spans="1:14" ht="12.75">
      <c r="A237" s="1" t="s">
        <v>11</v>
      </c>
      <c r="B237" s="35" t="s">
        <v>56</v>
      </c>
      <c r="C237" s="1" t="s">
        <v>12</v>
      </c>
      <c r="D237" s="15"/>
      <c r="E237" s="6">
        <v>699.6</v>
      </c>
      <c r="F237" s="6"/>
      <c r="G237" s="7">
        <v>7386.48</v>
      </c>
      <c r="H237" s="24">
        <f t="shared" si="40"/>
        <v>5167581.41</v>
      </c>
      <c r="I237" s="24">
        <f t="shared" si="34"/>
        <v>2583790.71</v>
      </c>
      <c r="J237" s="24">
        <f t="shared" si="35"/>
        <v>2231058.45</v>
      </c>
      <c r="K237" s="4">
        <f t="shared" si="36"/>
        <v>352732.2599999998</v>
      </c>
      <c r="L237" s="5">
        <f t="shared" si="37"/>
        <v>-77513.72</v>
      </c>
      <c r="M237" s="5">
        <f t="shared" si="38"/>
        <v>-66931.75</v>
      </c>
      <c r="N237" s="14">
        <f t="shared" si="39"/>
        <v>-10581.970000000001</v>
      </c>
    </row>
    <row r="238" spans="1:14" ht="12.75">
      <c r="A238" s="14" t="s">
        <v>13</v>
      </c>
      <c r="B238" s="35" t="s">
        <v>57</v>
      </c>
      <c r="C238" s="14" t="s">
        <v>14</v>
      </c>
      <c r="D238" s="17"/>
      <c r="E238" s="22">
        <v>339.5</v>
      </c>
      <c r="F238" s="22"/>
      <c r="G238" s="23">
        <v>8051.52</v>
      </c>
      <c r="H238" s="24">
        <f t="shared" si="40"/>
        <v>2733491.04</v>
      </c>
      <c r="I238" s="24">
        <f t="shared" si="34"/>
        <v>1366745.52</v>
      </c>
      <c r="J238" s="24">
        <f t="shared" si="35"/>
        <v>1268655.2</v>
      </c>
      <c r="K238" s="4">
        <f t="shared" si="36"/>
        <v>98090.32000000007</v>
      </c>
      <c r="L238" s="5">
        <f t="shared" si="37"/>
        <v>-41002.37</v>
      </c>
      <c r="M238" s="5">
        <f t="shared" si="38"/>
        <v>-38059.65</v>
      </c>
      <c r="N238" s="14">
        <f t="shared" si="39"/>
        <v>-2942.720000000001</v>
      </c>
    </row>
    <row r="239" spans="1:14" ht="12.75">
      <c r="A239" s="14" t="s">
        <v>13</v>
      </c>
      <c r="B239" s="35" t="s">
        <v>58</v>
      </c>
      <c r="C239" s="14" t="s">
        <v>15</v>
      </c>
      <c r="D239" s="18"/>
      <c r="E239" s="22">
        <v>279.3</v>
      </c>
      <c r="F239" s="22"/>
      <c r="G239" s="23">
        <v>8051.52</v>
      </c>
      <c r="H239" s="24">
        <f t="shared" si="40"/>
        <v>2248789.54</v>
      </c>
      <c r="I239" s="24">
        <f t="shared" si="34"/>
        <v>1124394.77</v>
      </c>
      <c r="J239" s="24">
        <f t="shared" si="35"/>
        <v>1035354.4500000001</v>
      </c>
      <c r="K239" s="4">
        <f t="shared" si="36"/>
        <v>89040.31999999995</v>
      </c>
      <c r="L239" s="5">
        <f t="shared" si="37"/>
        <v>-33731.84</v>
      </c>
      <c r="M239" s="5">
        <f t="shared" si="38"/>
        <v>-31060.65</v>
      </c>
      <c r="N239" s="14">
        <f t="shared" si="39"/>
        <v>-2671.189999999995</v>
      </c>
    </row>
    <row r="240" spans="1:14" ht="12.75">
      <c r="A240" s="14" t="s">
        <v>13</v>
      </c>
      <c r="B240" s="35" t="s">
        <v>80</v>
      </c>
      <c r="C240" s="14" t="s">
        <v>79</v>
      </c>
      <c r="D240" s="18"/>
      <c r="E240" s="22">
        <v>450.3</v>
      </c>
      <c r="F240" s="22"/>
      <c r="G240" s="23">
        <v>8051.52</v>
      </c>
      <c r="H240" s="24">
        <f t="shared" si="40"/>
        <v>3625599.46</v>
      </c>
      <c r="I240" s="24">
        <f t="shared" si="34"/>
        <v>1812799.73</v>
      </c>
      <c r="J240" s="24">
        <f t="shared" si="35"/>
        <v>1496683.65</v>
      </c>
      <c r="K240" s="4">
        <f t="shared" si="36"/>
        <v>316116.0800000001</v>
      </c>
      <c r="L240" s="5">
        <f t="shared" si="37"/>
        <v>-54383.99</v>
      </c>
      <c r="M240" s="5">
        <f t="shared" si="38"/>
        <v>-44900.5</v>
      </c>
      <c r="N240" s="14">
        <f t="shared" si="39"/>
        <v>-9483.489999999998</v>
      </c>
    </row>
    <row r="241" spans="1:14" ht="12.75">
      <c r="A241" s="14" t="s">
        <v>36</v>
      </c>
      <c r="B241" s="35" t="s">
        <v>97</v>
      </c>
      <c r="C241" s="14" t="s">
        <v>93</v>
      </c>
      <c r="D241" s="18"/>
      <c r="E241" s="22">
        <v>247</v>
      </c>
      <c r="F241" s="22"/>
      <c r="G241" s="23">
        <v>7975.75</v>
      </c>
      <c r="H241" s="24">
        <f t="shared" si="40"/>
        <v>1970010.25</v>
      </c>
      <c r="I241" s="24">
        <f t="shared" si="34"/>
        <v>985005.13</v>
      </c>
      <c r="J241" s="24">
        <f t="shared" si="35"/>
        <v>829059.4</v>
      </c>
      <c r="K241" s="4">
        <f t="shared" si="36"/>
        <v>155945.72999999998</v>
      </c>
      <c r="L241" s="5">
        <f t="shared" si="37"/>
        <v>-29550.15</v>
      </c>
      <c r="M241" s="5">
        <f t="shared" si="38"/>
        <v>-24871.8</v>
      </c>
      <c r="N241" s="14">
        <f t="shared" si="39"/>
        <v>-4678.350000000002</v>
      </c>
    </row>
    <row r="242" spans="1:14" ht="12.75">
      <c r="A242" s="14" t="s">
        <v>36</v>
      </c>
      <c r="B242" s="35" t="s">
        <v>59</v>
      </c>
      <c r="C242" s="14" t="s">
        <v>37</v>
      </c>
      <c r="D242" s="18"/>
      <c r="E242" s="22">
        <v>253</v>
      </c>
      <c r="F242" s="22"/>
      <c r="G242" s="23">
        <v>7975.75</v>
      </c>
      <c r="H242" s="24">
        <f t="shared" si="40"/>
        <v>2017864.75</v>
      </c>
      <c r="I242" s="24">
        <f t="shared" si="34"/>
        <v>1008932.38</v>
      </c>
      <c r="J242" s="24">
        <f t="shared" si="35"/>
        <v>856915.75</v>
      </c>
      <c r="K242" s="4">
        <f t="shared" si="36"/>
        <v>152016.63</v>
      </c>
      <c r="L242" s="5">
        <f t="shared" si="37"/>
        <v>-30267.97</v>
      </c>
      <c r="M242" s="5">
        <f t="shared" si="38"/>
        <v>-25707.449999999997</v>
      </c>
      <c r="N242" s="14">
        <f t="shared" si="39"/>
        <v>-4560.520000000004</v>
      </c>
    </row>
    <row r="243" spans="1:14" ht="12.75">
      <c r="A243" s="14" t="s">
        <v>36</v>
      </c>
      <c r="B243" s="35" t="s">
        <v>60</v>
      </c>
      <c r="C243" s="14" t="s">
        <v>43</v>
      </c>
      <c r="D243" s="18"/>
      <c r="E243" s="22">
        <v>439.5</v>
      </c>
      <c r="F243" s="22"/>
      <c r="G243" s="23">
        <v>7975.75</v>
      </c>
      <c r="H243" s="24">
        <f t="shared" si="40"/>
        <v>3505342.13</v>
      </c>
      <c r="I243" s="24">
        <f t="shared" si="34"/>
        <v>1752671.07</v>
      </c>
      <c r="J243" s="24">
        <f t="shared" si="35"/>
        <v>1326495</v>
      </c>
      <c r="K243" s="4">
        <f t="shared" si="36"/>
        <v>426176.07000000007</v>
      </c>
      <c r="L243" s="5">
        <f t="shared" si="37"/>
        <v>-52580.13</v>
      </c>
      <c r="M243" s="5">
        <f t="shared" si="38"/>
        <v>-39794.85</v>
      </c>
      <c r="N243" s="14">
        <f t="shared" si="39"/>
        <v>-12785.279999999999</v>
      </c>
    </row>
    <row r="244" spans="1:14" ht="12.75">
      <c r="A244" s="14" t="s">
        <v>36</v>
      </c>
      <c r="B244" s="35" t="s">
        <v>92</v>
      </c>
      <c r="C244" s="14" t="s">
        <v>51</v>
      </c>
      <c r="D244" s="18"/>
      <c r="E244" s="22">
        <v>108</v>
      </c>
      <c r="F244" s="22"/>
      <c r="G244" s="23">
        <v>7975.75</v>
      </c>
      <c r="H244" s="24">
        <f t="shared" si="40"/>
        <v>861381</v>
      </c>
      <c r="I244" s="24">
        <f t="shared" si="34"/>
        <v>430690.5</v>
      </c>
      <c r="J244" s="24">
        <f t="shared" si="35"/>
        <v>399606.60000000003</v>
      </c>
      <c r="K244" s="4">
        <f t="shared" si="36"/>
        <v>31083.899999999965</v>
      </c>
      <c r="L244" s="5">
        <f t="shared" si="37"/>
        <v>-12920.72</v>
      </c>
      <c r="M244" s="5">
        <f t="shared" si="38"/>
        <v>-11988.199999999999</v>
      </c>
      <c r="N244" s="14">
        <f t="shared" si="39"/>
        <v>-932.5200000000004</v>
      </c>
    </row>
    <row r="245" spans="1:14" ht="12.75">
      <c r="A245" s="14" t="s">
        <v>49</v>
      </c>
      <c r="B245" s="35" t="s">
        <v>111</v>
      </c>
      <c r="C245" s="14" t="s">
        <v>50</v>
      </c>
      <c r="D245" s="18"/>
      <c r="E245" s="22">
        <v>84.8</v>
      </c>
      <c r="F245" s="22"/>
      <c r="G245" s="23">
        <v>7557.71</v>
      </c>
      <c r="H245" s="24">
        <f t="shared" si="40"/>
        <v>640893.81</v>
      </c>
      <c r="I245" s="24">
        <f t="shared" si="34"/>
        <v>320446.91</v>
      </c>
      <c r="J245" s="24">
        <f aca="true" t="shared" si="41" ref="J245:J268">H17+H61+H107+H153+H199</f>
        <v>272830.1</v>
      </c>
      <c r="K245" s="4">
        <f t="shared" si="36"/>
        <v>47616.81</v>
      </c>
      <c r="L245" s="5">
        <f t="shared" si="37"/>
        <v>-9613.41</v>
      </c>
      <c r="M245" s="5">
        <f aca="true" t="shared" si="42" ref="M245:M268">J17+J61+J107+J153+J199</f>
        <v>-8184.9</v>
      </c>
      <c r="N245" s="14">
        <f t="shared" si="39"/>
        <v>-1428.5100000000002</v>
      </c>
    </row>
    <row r="246" spans="1:14" ht="12.75">
      <c r="A246" s="14" t="s">
        <v>44</v>
      </c>
      <c r="B246" s="35" t="s">
        <v>61</v>
      </c>
      <c r="C246" s="14" t="s">
        <v>45</v>
      </c>
      <c r="D246" s="18"/>
      <c r="E246" s="22">
        <v>526.5</v>
      </c>
      <c r="F246" s="22"/>
      <c r="G246" s="23">
        <v>7402.53</v>
      </c>
      <c r="H246" s="24">
        <f t="shared" si="40"/>
        <v>3897432.05</v>
      </c>
      <c r="I246" s="24">
        <f t="shared" si="34"/>
        <v>1948716.03</v>
      </c>
      <c r="J246" s="24">
        <f t="shared" si="41"/>
        <v>1576833.15</v>
      </c>
      <c r="K246" s="4">
        <f t="shared" si="36"/>
        <v>371882.8800000001</v>
      </c>
      <c r="L246" s="5">
        <f t="shared" si="37"/>
        <v>-58461.48</v>
      </c>
      <c r="M246" s="5">
        <f t="shared" si="42"/>
        <v>-47305</v>
      </c>
      <c r="N246" s="14">
        <f t="shared" si="39"/>
        <v>-11156.480000000003</v>
      </c>
    </row>
    <row r="247" spans="1:14" ht="12.75">
      <c r="A247" s="14" t="s">
        <v>16</v>
      </c>
      <c r="B247" s="35" t="s">
        <v>62</v>
      </c>
      <c r="C247" s="14" t="s">
        <v>17</v>
      </c>
      <c r="D247" s="17"/>
      <c r="E247" s="6">
        <v>299.1</v>
      </c>
      <c r="F247" s="6"/>
      <c r="G247" s="7">
        <v>7937.95</v>
      </c>
      <c r="H247" s="24">
        <f t="shared" si="40"/>
        <v>2374240.85</v>
      </c>
      <c r="I247" s="24">
        <f t="shared" si="34"/>
        <v>1187120.43</v>
      </c>
      <c r="J247" s="24">
        <f t="shared" si="41"/>
        <v>990321.2</v>
      </c>
      <c r="K247" s="4">
        <f t="shared" si="36"/>
        <v>196799.22999999998</v>
      </c>
      <c r="L247" s="5">
        <f t="shared" si="37"/>
        <v>-35613.61</v>
      </c>
      <c r="M247" s="5">
        <f t="shared" si="42"/>
        <v>-29709.65</v>
      </c>
      <c r="N247" s="14">
        <f t="shared" si="39"/>
        <v>-5903.959999999999</v>
      </c>
    </row>
    <row r="248" spans="1:14" ht="12.75">
      <c r="A248" s="37" t="s">
        <v>18</v>
      </c>
      <c r="B248" s="35" t="s">
        <v>63</v>
      </c>
      <c r="C248" s="37" t="s">
        <v>19</v>
      </c>
      <c r="D248" s="17"/>
      <c r="E248" s="6">
        <v>38.6</v>
      </c>
      <c r="F248" s="6"/>
      <c r="G248" s="7">
        <v>8774.87</v>
      </c>
      <c r="H248" s="24">
        <f t="shared" si="40"/>
        <v>338709.98</v>
      </c>
      <c r="I248" s="24">
        <f t="shared" si="34"/>
        <v>169354.99</v>
      </c>
      <c r="J248" s="24">
        <f t="shared" si="41"/>
        <v>249883.80000000002</v>
      </c>
      <c r="K248" s="4">
        <f t="shared" si="36"/>
        <v>-80528.81000000003</v>
      </c>
      <c r="L248" s="5">
        <f t="shared" si="37"/>
        <v>-5080.65</v>
      </c>
      <c r="M248" s="5">
        <f t="shared" si="42"/>
        <v>-7496.5</v>
      </c>
      <c r="N248" s="14">
        <f t="shared" si="39"/>
        <v>2415.8500000000004</v>
      </c>
    </row>
    <row r="249" spans="1:14" ht="12.75">
      <c r="A249" s="14" t="s">
        <v>20</v>
      </c>
      <c r="B249" s="35" t="s">
        <v>96</v>
      </c>
      <c r="C249" s="37" t="s">
        <v>94</v>
      </c>
      <c r="D249" s="17"/>
      <c r="E249" s="6">
        <v>530.7</v>
      </c>
      <c r="F249" s="6"/>
      <c r="G249" s="7">
        <v>7560.08</v>
      </c>
      <c r="H249" s="24">
        <f t="shared" si="40"/>
        <v>4012134.46</v>
      </c>
      <c r="I249" s="24">
        <f t="shared" si="34"/>
        <v>2006067.23</v>
      </c>
      <c r="J249" s="24">
        <f t="shared" si="41"/>
        <v>1897405</v>
      </c>
      <c r="K249" s="4">
        <f t="shared" si="36"/>
        <v>108662.22999999998</v>
      </c>
      <c r="L249" s="5">
        <f t="shared" si="37"/>
        <v>-60182.02</v>
      </c>
      <c r="M249" s="5">
        <f t="shared" si="42"/>
        <v>-56922.15</v>
      </c>
      <c r="N249" s="14">
        <f t="shared" si="39"/>
        <v>-3259.8699999999953</v>
      </c>
    </row>
    <row r="250" spans="1:14" ht="12.75">
      <c r="A250" s="14" t="s">
        <v>20</v>
      </c>
      <c r="B250" s="35" t="s">
        <v>66</v>
      </c>
      <c r="C250" s="14" t="s">
        <v>23</v>
      </c>
      <c r="D250" s="15"/>
      <c r="E250" s="8">
        <v>441.2</v>
      </c>
      <c r="F250" s="8"/>
      <c r="G250" s="7">
        <v>7560.08</v>
      </c>
      <c r="H250" s="24">
        <f t="shared" si="40"/>
        <v>3335507.3</v>
      </c>
      <c r="I250" s="24">
        <f t="shared" si="34"/>
        <v>1667753.65</v>
      </c>
      <c r="J250" s="24">
        <f t="shared" si="41"/>
        <v>1502112.3</v>
      </c>
      <c r="K250" s="4">
        <f t="shared" si="36"/>
        <v>165641.34999999986</v>
      </c>
      <c r="L250" s="5">
        <f t="shared" si="37"/>
        <v>-50032.61</v>
      </c>
      <c r="M250" s="5">
        <f t="shared" si="42"/>
        <v>-45063.35</v>
      </c>
      <c r="N250" s="14">
        <f t="shared" si="39"/>
        <v>-4969.260000000002</v>
      </c>
    </row>
    <row r="251" spans="1:14" ht="12.75">
      <c r="A251" s="14" t="s">
        <v>20</v>
      </c>
      <c r="B251" s="35" t="s">
        <v>67</v>
      </c>
      <c r="C251" s="14" t="s">
        <v>24</v>
      </c>
      <c r="D251" s="15"/>
      <c r="E251" s="8">
        <v>654.5</v>
      </c>
      <c r="F251" s="8"/>
      <c r="G251" s="7">
        <v>7560.08</v>
      </c>
      <c r="H251" s="24">
        <f t="shared" si="40"/>
        <v>4948072.36</v>
      </c>
      <c r="I251" s="24">
        <f t="shared" si="34"/>
        <v>2474036.18</v>
      </c>
      <c r="J251" s="24">
        <f t="shared" si="41"/>
        <v>2134580.65</v>
      </c>
      <c r="K251" s="4">
        <f t="shared" si="36"/>
        <v>339455.53000000026</v>
      </c>
      <c r="L251" s="5">
        <f t="shared" si="37"/>
        <v>-74221.09</v>
      </c>
      <c r="M251" s="5">
        <f t="shared" si="42"/>
        <v>-64037.399999999994</v>
      </c>
      <c r="N251" s="14">
        <f t="shared" si="39"/>
        <v>-10183.690000000002</v>
      </c>
    </row>
    <row r="252" spans="1:14" ht="12.75">
      <c r="A252" s="1" t="s">
        <v>20</v>
      </c>
      <c r="B252" s="34" t="s">
        <v>68</v>
      </c>
      <c r="C252" s="1" t="s">
        <v>38</v>
      </c>
      <c r="D252" s="15"/>
      <c r="E252" s="8">
        <v>405.3</v>
      </c>
      <c r="F252" s="8"/>
      <c r="G252" s="7">
        <v>7560.08</v>
      </c>
      <c r="H252" s="24">
        <f t="shared" si="40"/>
        <v>3064100.42</v>
      </c>
      <c r="I252" s="24">
        <f t="shared" si="34"/>
        <v>1532050.21</v>
      </c>
      <c r="J252" s="24">
        <f t="shared" si="41"/>
        <v>1266517.85</v>
      </c>
      <c r="K252" s="4">
        <f t="shared" si="36"/>
        <v>265532.35999999987</v>
      </c>
      <c r="L252" s="5">
        <f t="shared" si="37"/>
        <v>-45961.51</v>
      </c>
      <c r="M252" s="5">
        <f t="shared" si="42"/>
        <v>-37995.549999999996</v>
      </c>
      <c r="N252" s="14">
        <f t="shared" si="39"/>
        <v>-7965.960000000006</v>
      </c>
    </row>
    <row r="253" spans="1:14" ht="12.75">
      <c r="A253" s="1" t="s">
        <v>20</v>
      </c>
      <c r="B253" s="34" t="s">
        <v>70</v>
      </c>
      <c r="C253" s="1" t="s">
        <v>40</v>
      </c>
      <c r="D253" s="15"/>
      <c r="E253" s="8">
        <v>313.3</v>
      </c>
      <c r="F253" s="8"/>
      <c r="G253" s="7">
        <v>7560.08</v>
      </c>
      <c r="H253" s="24">
        <f t="shared" si="40"/>
        <v>2368573.06</v>
      </c>
      <c r="I253" s="24">
        <f t="shared" si="34"/>
        <v>1184286.53</v>
      </c>
      <c r="J253" s="24">
        <f t="shared" si="41"/>
        <v>980325.8999999999</v>
      </c>
      <c r="K253" s="4">
        <f t="shared" si="36"/>
        <v>203960.63000000012</v>
      </c>
      <c r="L253" s="5">
        <f t="shared" si="37"/>
        <v>-35528.6</v>
      </c>
      <c r="M253" s="5">
        <f t="shared" si="42"/>
        <v>-29409.8</v>
      </c>
      <c r="N253" s="14">
        <f t="shared" si="39"/>
        <v>-6118.799999999999</v>
      </c>
    </row>
    <row r="254" spans="1:14" ht="12.75">
      <c r="A254" s="1" t="s">
        <v>20</v>
      </c>
      <c r="B254" s="34" t="s">
        <v>85</v>
      </c>
      <c r="C254" s="1" t="s">
        <v>84</v>
      </c>
      <c r="D254" s="15"/>
      <c r="E254" s="8">
        <v>75</v>
      </c>
      <c r="F254" s="8"/>
      <c r="G254" s="7">
        <v>7560.08</v>
      </c>
      <c r="H254" s="24">
        <f t="shared" si="40"/>
        <v>567006</v>
      </c>
      <c r="I254" s="24">
        <f t="shared" si="34"/>
        <v>283503</v>
      </c>
      <c r="J254" s="24">
        <f t="shared" si="41"/>
        <v>252987.35</v>
      </c>
      <c r="K254" s="4">
        <f t="shared" si="36"/>
        <v>30515.649999999994</v>
      </c>
      <c r="L254" s="5">
        <f t="shared" si="37"/>
        <v>-8505.09</v>
      </c>
      <c r="M254" s="5">
        <f t="shared" si="42"/>
        <v>-7589.6</v>
      </c>
      <c r="N254" s="14">
        <f t="shared" si="39"/>
        <v>-915.4899999999998</v>
      </c>
    </row>
    <row r="255" spans="1:14" ht="12.75">
      <c r="A255" s="1" t="s">
        <v>20</v>
      </c>
      <c r="B255" s="34" t="s">
        <v>65</v>
      </c>
      <c r="C255" s="10" t="s">
        <v>22</v>
      </c>
      <c r="D255" s="15"/>
      <c r="E255" s="11">
        <v>480.5</v>
      </c>
      <c r="F255" s="11"/>
      <c r="G255" s="7">
        <v>7560.08</v>
      </c>
      <c r="H255" s="24">
        <f t="shared" si="40"/>
        <v>3632618.44</v>
      </c>
      <c r="I255" s="24">
        <f t="shared" si="34"/>
        <v>1816309.22</v>
      </c>
      <c r="J255" s="24">
        <f t="shared" si="41"/>
        <v>1565359.1500000001</v>
      </c>
      <c r="K255" s="4">
        <f t="shared" si="36"/>
        <v>250950.06999999983</v>
      </c>
      <c r="L255" s="5">
        <f t="shared" si="37"/>
        <v>-54489.28</v>
      </c>
      <c r="M255" s="5">
        <f t="shared" si="42"/>
        <v>-46960.75</v>
      </c>
      <c r="N255" s="14">
        <f t="shared" si="39"/>
        <v>-7528.529999999999</v>
      </c>
    </row>
    <row r="256" spans="1:14" ht="12.75">
      <c r="A256" s="1" t="s">
        <v>20</v>
      </c>
      <c r="B256" s="34" t="s">
        <v>69</v>
      </c>
      <c r="C256" s="1" t="s">
        <v>39</v>
      </c>
      <c r="D256" s="15"/>
      <c r="E256" s="8">
        <v>292.7</v>
      </c>
      <c r="F256" s="8"/>
      <c r="G256" s="7">
        <v>7560.08</v>
      </c>
      <c r="H256" s="24">
        <f t="shared" si="40"/>
        <v>2212835.42</v>
      </c>
      <c r="I256" s="24">
        <f t="shared" si="34"/>
        <v>1106417.71</v>
      </c>
      <c r="J256" s="24">
        <f t="shared" si="41"/>
        <v>1038196.75</v>
      </c>
      <c r="K256" s="4">
        <f t="shared" si="36"/>
        <v>68220.95999999996</v>
      </c>
      <c r="L256" s="5">
        <f t="shared" si="37"/>
        <v>-33192.53</v>
      </c>
      <c r="M256" s="5">
        <f t="shared" si="42"/>
        <v>-31145.9</v>
      </c>
      <c r="N256" s="14">
        <f t="shared" si="39"/>
        <v>-2046.6299999999974</v>
      </c>
    </row>
    <row r="257" spans="1:14" ht="12.75">
      <c r="A257" s="1" t="s">
        <v>20</v>
      </c>
      <c r="B257" s="34" t="s">
        <v>64</v>
      </c>
      <c r="C257" s="43" t="s">
        <v>21</v>
      </c>
      <c r="D257" s="43"/>
      <c r="E257" s="8">
        <v>311.1</v>
      </c>
      <c r="F257" s="8"/>
      <c r="G257" s="7">
        <v>7560.08</v>
      </c>
      <c r="H257" s="24">
        <f t="shared" si="40"/>
        <v>2351940.89</v>
      </c>
      <c r="I257" s="24">
        <f t="shared" si="34"/>
        <v>1175970.45</v>
      </c>
      <c r="J257" s="24">
        <f t="shared" si="41"/>
        <v>845926.4</v>
      </c>
      <c r="K257" s="4">
        <f t="shared" si="36"/>
        <v>330044.04999999993</v>
      </c>
      <c r="L257" s="5">
        <f t="shared" si="37"/>
        <v>-35279.11</v>
      </c>
      <c r="M257" s="5">
        <f t="shared" si="42"/>
        <v>-25377.800000000003</v>
      </c>
      <c r="N257" s="14">
        <f t="shared" si="39"/>
        <v>-9901.309999999998</v>
      </c>
    </row>
    <row r="258" spans="1:14" ht="12.75">
      <c r="A258" s="1" t="s">
        <v>25</v>
      </c>
      <c r="B258" s="34" t="s">
        <v>71</v>
      </c>
      <c r="C258" s="1" t="s">
        <v>26</v>
      </c>
      <c r="D258" s="15"/>
      <c r="E258" s="8">
        <v>287.5</v>
      </c>
      <c r="F258" s="8"/>
      <c r="G258" s="9">
        <v>7906.58</v>
      </c>
      <c r="H258" s="24">
        <f t="shared" si="40"/>
        <v>2273141.75</v>
      </c>
      <c r="I258" s="24">
        <f t="shared" si="34"/>
        <v>1136570.88</v>
      </c>
      <c r="J258" s="24">
        <f t="shared" si="41"/>
        <v>1002894.85</v>
      </c>
      <c r="K258" s="4">
        <f t="shared" si="36"/>
        <v>133676.0299999999</v>
      </c>
      <c r="L258" s="5">
        <f t="shared" si="37"/>
        <v>-34097.13</v>
      </c>
      <c r="M258" s="5">
        <f t="shared" si="42"/>
        <v>-30086.85</v>
      </c>
      <c r="N258" s="14">
        <f t="shared" si="39"/>
        <v>-4010.279999999999</v>
      </c>
    </row>
    <row r="259" spans="1:14" ht="12.75">
      <c r="A259" s="1" t="s">
        <v>25</v>
      </c>
      <c r="B259" s="34" t="s">
        <v>72</v>
      </c>
      <c r="C259" s="1" t="s">
        <v>46</v>
      </c>
      <c r="D259" s="15"/>
      <c r="E259" s="8">
        <v>283</v>
      </c>
      <c r="F259" s="8"/>
      <c r="G259" s="9">
        <v>7906.58</v>
      </c>
      <c r="H259" s="24">
        <f t="shared" si="40"/>
        <v>2237562.14</v>
      </c>
      <c r="I259" s="24">
        <f t="shared" si="34"/>
        <v>1118781.07</v>
      </c>
      <c r="J259" s="24">
        <f t="shared" si="41"/>
        <v>929448.0499999999</v>
      </c>
      <c r="K259" s="4">
        <f t="shared" si="36"/>
        <v>189333.02000000014</v>
      </c>
      <c r="L259" s="5">
        <f t="shared" si="37"/>
        <v>-33563.43</v>
      </c>
      <c r="M259" s="5">
        <f t="shared" si="42"/>
        <v>-27883.449999999997</v>
      </c>
      <c r="N259" s="14">
        <f t="shared" si="39"/>
        <v>-5679.980000000003</v>
      </c>
    </row>
    <row r="260" spans="1:14" ht="12.75">
      <c r="A260" s="14" t="s">
        <v>86</v>
      </c>
      <c r="B260" s="35" t="s">
        <v>88</v>
      </c>
      <c r="C260" s="14" t="s">
        <v>87</v>
      </c>
      <c r="D260" s="15"/>
      <c r="E260" s="8">
        <v>31.6</v>
      </c>
      <c r="F260" s="8"/>
      <c r="G260" s="9">
        <v>7676.22</v>
      </c>
      <c r="H260" s="24">
        <f t="shared" si="40"/>
        <v>242568.55</v>
      </c>
      <c r="I260" s="24">
        <f t="shared" si="34"/>
        <v>121284.28</v>
      </c>
      <c r="J260" s="24">
        <f t="shared" si="41"/>
        <v>87106.5</v>
      </c>
      <c r="K260" s="4">
        <f t="shared" si="36"/>
        <v>34177.78</v>
      </c>
      <c r="L260" s="5">
        <f t="shared" si="37"/>
        <v>-3638.53</v>
      </c>
      <c r="M260" s="5">
        <f t="shared" si="42"/>
        <v>-2613.2</v>
      </c>
      <c r="N260" s="14">
        <f t="shared" si="39"/>
        <v>-1025.3300000000004</v>
      </c>
    </row>
    <row r="261" spans="1:14" ht="12.75">
      <c r="A261" s="1" t="s">
        <v>27</v>
      </c>
      <c r="B261" s="34" t="s">
        <v>73</v>
      </c>
      <c r="C261" s="1" t="s">
        <v>28</v>
      </c>
      <c r="D261" s="15"/>
      <c r="E261" s="8">
        <v>258</v>
      </c>
      <c r="F261" s="8"/>
      <c r="G261" s="9">
        <v>7581.59</v>
      </c>
      <c r="H261" s="24">
        <f t="shared" si="40"/>
        <v>1956050.22</v>
      </c>
      <c r="I261" s="24">
        <f t="shared" si="34"/>
        <v>978025.11</v>
      </c>
      <c r="J261" s="24">
        <f t="shared" si="41"/>
        <v>882152.65</v>
      </c>
      <c r="K261" s="4">
        <f t="shared" si="36"/>
        <v>95872.45999999996</v>
      </c>
      <c r="L261" s="5">
        <f t="shared" si="37"/>
        <v>-29340.75</v>
      </c>
      <c r="M261" s="5">
        <f t="shared" si="42"/>
        <v>-26464.6</v>
      </c>
      <c r="N261" s="14">
        <f t="shared" si="39"/>
        <v>-2876.1500000000015</v>
      </c>
    </row>
    <row r="262" spans="1:14" ht="12.75">
      <c r="A262" s="16" t="s">
        <v>27</v>
      </c>
      <c r="B262" s="34" t="s">
        <v>74</v>
      </c>
      <c r="C262" s="16" t="s">
        <v>29</v>
      </c>
      <c r="D262" s="15"/>
      <c r="E262" s="8">
        <v>246</v>
      </c>
      <c r="F262" s="8"/>
      <c r="G262" s="9">
        <v>7581.59</v>
      </c>
      <c r="H262" s="24">
        <f t="shared" si="40"/>
        <v>1865071.14</v>
      </c>
      <c r="I262" s="24">
        <f t="shared" si="34"/>
        <v>932535.57</v>
      </c>
      <c r="J262" s="24">
        <f t="shared" si="41"/>
        <v>790459.4</v>
      </c>
      <c r="K262" s="4">
        <f t="shared" si="36"/>
        <v>142076.16999999993</v>
      </c>
      <c r="L262" s="5">
        <f t="shared" si="37"/>
        <v>-27976.07</v>
      </c>
      <c r="M262" s="5">
        <f t="shared" si="42"/>
        <v>-23713.800000000003</v>
      </c>
      <c r="N262" s="14">
        <f t="shared" si="39"/>
        <v>-4262.269999999997</v>
      </c>
    </row>
    <row r="263" spans="1:14" ht="12.75">
      <c r="A263" s="1" t="s">
        <v>30</v>
      </c>
      <c r="B263" s="34" t="s">
        <v>75</v>
      </c>
      <c r="C263" s="1" t="s">
        <v>31</v>
      </c>
      <c r="D263" s="15"/>
      <c r="E263" s="8">
        <v>208.6</v>
      </c>
      <c r="F263" s="8"/>
      <c r="G263" s="12">
        <v>7271.65</v>
      </c>
      <c r="H263" s="24">
        <f t="shared" si="40"/>
        <v>1516866.19</v>
      </c>
      <c r="I263" s="24">
        <f t="shared" si="34"/>
        <v>758433.1</v>
      </c>
      <c r="J263" s="24">
        <f t="shared" si="41"/>
        <v>615007.8500000001</v>
      </c>
      <c r="K263" s="4">
        <f t="shared" si="36"/>
        <v>143425.24999999988</v>
      </c>
      <c r="L263" s="5">
        <f t="shared" si="37"/>
        <v>-22752.99</v>
      </c>
      <c r="M263" s="5">
        <f t="shared" si="42"/>
        <v>-18450.25</v>
      </c>
      <c r="N263" s="14">
        <f t="shared" si="39"/>
        <v>-4302.740000000002</v>
      </c>
    </row>
    <row r="264" spans="1:14" ht="12.75">
      <c r="A264" s="1" t="s">
        <v>30</v>
      </c>
      <c r="B264" s="34" t="s">
        <v>76</v>
      </c>
      <c r="C264" s="1" t="s">
        <v>41</v>
      </c>
      <c r="D264" s="15"/>
      <c r="E264" s="8">
        <v>229.2</v>
      </c>
      <c r="F264" s="8"/>
      <c r="G264" s="12">
        <v>7271.65</v>
      </c>
      <c r="H264" s="24">
        <f t="shared" si="40"/>
        <v>1666662.18</v>
      </c>
      <c r="I264" s="24">
        <f t="shared" si="34"/>
        <v>833331.09</v>
      </c>
      <c r="J264" s="24">
        <f t="shared" si="41"/>
        <v>883827.25</v>
      </c>
      <c r="K264" s="4">
        <f t="shared" si="36"/>
        <v>-50496.16000000003</v>
      </c>
      <c r="L264" s="5">
        <f t="shared" si="37"/>
        <v>-24999.93</v>
      </c>
      <c r="M264" s="5">
        <f t="shared" si="42"/>
        <v>-26514.8</v>
      </c>
      <c r="N264" s="14">
        <f t="shared" si="39"/>
        <v>1514.869999999999</v>
      </c>
    </row>
    <row r="265" spans="1:14" ht="12.75">
      <c r="A265" s="1" t="s">
        <v>30</v>
      </c>
      <c r="B265" s="34" t="s">
        <v>77</v>
      </c>
      <c r="C265" s="1" t="s">
        <v>34</v>
      </c>
      <c r="D265" s="15"/>
      <c r="E265" s="8">
        <v>1091.5</v>
      </c>
      <c r="F265" s="8"/>
      <c r="G265" s="12">
        <v>7271.65</v>
      </c>
      <c r="H265" s="24">
        <f t="shared" si="40"/>
        <v>7937005.98</v>
      </c>
      <c r="I265" s="24">
        <f t="shared" si="34"/>
        <v>3968502.99</v>
      </c>
      <c r="J265" s="24">
        <f t="shared" si="41"/>
        <v>3337487.1</v>
      </c>
      <c r="K265" s="4">
        <f t="shared" si="36"/>
        <v>631015.8900000001</v>
      </c>
      <c r="L265" s="5">
        <f t="shared" si="37"/>
        <v>-119055.09</v>
      </c>
      <c r="M265" s="5">
        <f t="shared" si="42"/>
        <v>-100124.59999999999</v>
      </c>
      <c r="N265" s="14">
        <f t="shared" si="39"/>
        <v>-18930.490000000005</v>
      </c>
    </row>
    <row r="266" spans="1:14" ht="12.75">
      <c r="A266" s="1" t="s">
        <v>32</v>
      </c>
      <c r="B266" s="34" t="s">
        <v>78</v>
      </c>
      <c r="C266" s="1" t="s">
        <v>33</v>
      </c>
      <c r="D266" s="15"/>
      <c r="E266" s="13">
        <v>806.1</v>
      </c>
      <c r="F266" s="13"/>
      <c r="G266" s="12">
        <v>7271.65</v>
      </c>
      <c r="H266" s="24">
        <f t="shared" si="40"/>
        <v>5861677.07</v>
      </c>
      <c r="I266" s="24">
        <f t="shared" si="34"/>
        <v>2930838.54</v>
      </c>
      <c r="J266" s="24">
        <f t="shared" si="41"/>
        <v>2427263.35</v>
      </c>
      <c r="K266" s="4">
        <f t="shared" si="36"/>
        <v>503575.18999999994</v>
      </c>
      <c r="L266" s="5">
        <f t="shared" si="37"/>
        <v>-87925.16</v>
      </c>
      <c r="M266" s="5">
        <f t="shared" si="42"/>
        <v>-72817.9</v>
      </c>
      <c r="N266" s="14">
        <f t="shared" si="39"/>
        <v>-15107.26000000001</v>
      </c>
    </row>
    <row r="267" spans="1:14" ht="12.75">
      <c r="A267" s="1" t="s">
        <v>32</v>
      </c>
      <c r="B267" s="34" t="s">
        <v>98</v>
      </c>
      <c r="C267" s="1" t="s">
        <v>95</v>
      </c>
      <c r="D267" s="15"/>
      <c r="E267" s="13">
        <v>22.8</v>
      </c>
      <c r="F267" s="13"/>
      <c r="G267" s="12">
        <v>7271.65</v>
      </c>
      <c r="H267" s="24">
        <f t="shared" si="40"/>
        <v>165793.62</v>
      </c>
      <c r="I267" s="24">
        <f t="shared" si="34"/>
        <v>82896.81</v>
      </c>
      <c r="J267" s="24">
        <f t="shared" si="41"/>
        <v>87078.05</v>
      </c>
      <c r="K267" s="4">
        <f t="shared" si="36"/>
        <v>-4181.240000000005</v>
      </c>
      <c r="L267" s="5">
        <f t="shared" si="37"/>
        <v>-2486.9</v>
      </c>
      <c r="M267" s="5">
        <f t="shared" si="42"/>
        <v>-2612.3500000000004</v>
      </c>
      <c r="N267" s="14">
        <f t="shared" si="39"/>
        <v>125.45000000000027</v>
      </c>
    </row>
    <row r="268" spans="1:14" ht="12.75">
      <c r="A268" s="16" t="s">
        <v>89</v>
      </c>
      <c r="B268" s="34" t="s">
        <v>90</v>
      </c>
      <c r="C268" s="16" t="s">
        <v>91</v>
      </c>
      <c r="D268" s="15"/>
      <c r="E268" s="13">
        <v>136.2</v>
      </c>
      <c r="F268" s="13"/>
      <c r="G268" s="12">
        <v>7635.93</v>
      </c>
      <c r="H268" s="24">
        <f t="shared" si="40"/>
        <v>1040013.67</v>
      </c>
      <c r="I268" s="24">
        <f t="shared" si="34"/>
        <v>520006.84</v>
      </c>
      <c r="J268" s="24">
        <f t="shared" si="41"/>
        <v>406107.65</v>
      </c>
      <c r="K268" s="4">
        <f t="shared" si="36"/>
        <v>113899.19</v>
      </c>
      <c r="L268" s="5">
        <f t="shared" si="37"/>
        <v>-15600.21</v>
      </c>
      <c r="M268" s="5">
        <f t="shared" si="42"/>
        <v>-12183.25</v>
      </c>
      <c r="N268" s="14">
        <f t="shared" si="39"/>
        <v>-3416.959999999999</v>
      </c>
    </row>
    <row r="269" ht="15">
      <c r="L269" s="5"/>
    </row>
    <row r="270" spans="5:14" ht="15">
      <c r="E270" s="31">
        <f>SUM(E232:E269)</f>
        <v>16716.500000000004</v>
      </c>
      <c r="F270" s="31"/>
      <c r="H270" s="31">
        <f>SUM(H232:H269)</f>
        <v>126963121.39</v>
      </c>
      <c r="I270" s="31"/>
      <c r="J270" s="31">
        <f>SUM(J232:J269)</f>
        <v>54088851.44999999</v>
      </c>
      <c r="K270" s="31">
        <f>SUM(K232:K269)</f>
        <v>9392709.309999999</v>
      </c>
      <c r="L270" s="5">
        <f>SUM(L232:L269)</f>
        <v>-1904446.8400000003</v>
      </c>
      <c r="M270" s="5">
        <f>SUM(M232:M269)</f>
        <v>-1622665.6000000003</v>
      </c>
      <c r="N270" s="5">
        <f>SUM(N232:N269)</f>
        <v>-281781.24</v>
      </c>
    </row>
    <row r="271" spans="5:11" ht="15">
      <c r="E271" s="31"/>
      <c r="K271" s="5"/>
    </row>
    <row r="272" ht="15">
      <c r="I272" s="31"/>
    </row>
    <row r="273" spans="1:13" ht="12.75">
      <c r="A273" s="33" t="s">
        <v>99</v>
      </c>
      <c r="B273" s="25"/>
      <c r="C273" s="33"/>
      <c r="D273" s="27"/>
      <c r="E273" s="27"/>
      <c r="F273" s="27"/>
      <c r="G273" s="27"/>
      <c r="H273" s="27"/>
      <c r="I273" s="27"/>
      <c r="J273" s="27"/>
      <c r="K273" s="27"/>
      <c r="L273" s="27"/>
      <c r="M273" s="29"/>
    </row>
    <row r="274" spans="1:13" ht="63.75">
      <c r="A274" s="25" t="s">
        <v>105</v>
      </c>
      <c r="B274" s="25" t="s">
        <v>47</v>
      </c>
      <c r="C274" s="33" t="s">
        <v>48</v>
      </c>
      <c r="D274" s="27"/>
      <c r="E274" s="27" t="s">
        <v>0</v>
      </c>
      <c r="F274" s="27" t="s">
        <v>106</v>
      </c>
      <c r="G274" s="27" t="s">
        <v>1</v>
      </c>
      <c r="H274" s="27" t="s">
        <v>2</v>
      </c>
      <c r="I274" s="27" t="s">
        <v>3</v>
      </c>
      <c r="J274" s="27" t="s">
        <v>109</v>
      </c>
      <c r="K274" s="27" t="s">
        <v>110</v>
      </c>
      <c r="L274" s="27" t="s">
        <v>6</v>
      </c>
      <c r="M274" s="29"/>
    </row>
    <row r="276" spans="1:15" ht="12.75">
      <c r="A276" s="1" t="s">
        <v>7</v>
      </c>
      <c r="B276" s="34" t="s">
        <v>52</v>
      </c>
      <c r="C276" s="15" t="s">
        <v>43</v>
      </c>
      <c r="D276" s="15"/>
      <c r="E276" s="32">
        <v>330</v>
      </c>
      <c r="F276" s="32"/>
      <c r="G276" s="24">
        <v>7494.16</v>
      </c>
      <c r="H276" s="24">
        <f>ROUND(E276*G276,2)</f>
        <v>2473072.8</v>
      </c>
      <c r="I276" s="24">
        <v>141061.84999999986</v>
      </c>
      <c r="J276" s="5">
        <v>-6491.169999999998</v>
      </c>
      <c r="K276" s="4"/>
      <c r="L276" s="5">
        <f>I276+J276+K276</f>
        <v>134570.67999999988</v>
      </c>
      <c r="M276" s="14"/>
      <c r="N276" s="14">
        <v>-4231.8399999999965</v>
      </c>
      <c r="O276" s="20">
        <f>N276-J276</f>
        <v>2259.3300000000017</v>
      </c>
    </row>
    <row r="277" spans="1:15" ht="12.75">
      <c r="A277" s="1" t="s">
        <v>7</v>
      </c>
      <c r="B277" s="34" t="s">
        <v>53</v>
      </c>
      <c r="C277" s="1" t="s">
        <v>8</v>
      </c>
      <c r="D277" s="15"/>
      <c r="E277" s="2">
        <v>1931.1</v>
      </c>
      <c r="F277" s="46">
        <v>7016.19</v>
      </c>
      <c r="G277" s="24">
        <v>7494.16</v>
      </c>
      <c r="H277" s="24">
        <f>ROUND((E277*G277)+(6*F277),2)</f>
        <v>14514069.52</v>
      </c>
      <c r="I277" s="24">
        <v>1189526.21</v>
      </c>
      <c r="J277" s="24">
        <v>-36584.22</v>
      </c>
      <c r="K277" s="4">
        <v>-187776.87</v>
      </c>
      <c r="L277" s="5">
        <f aca="true" t="shared" si="43" ref="L277:L312">I277+J277+K277</f>
        <v>965165.12</v>
      </c>
      <c r="M277" s="14"/>
      <c r="N277" s="14">
        <v>-35685.79000000001</v>
      </c>
      <c r="O277" s="20">
        <f aca="true" t="shared" si="44" ref="O277:O312">N277-J277</f>
        <v>898.429999999993</v>
      </c>
    </row>
    <row r="278" spans="1:15" ht="12.75">
      <c r="A278" s="1" t="s">
        <v>7</v>
      </c>
      <c r="B278" s="35" t="s">
        <v>54</v>
      </c>
      <c r="C278" s="1" t="s">
        <v>42</v>
      </c>
      <c r="D278" s="15"/>
      <c r="E278" s="2">
        <v>1781.9</v>
      </c>
      <c r="F278" s="2"/>
      <c r="G278" s="24">
        <v>7494.16</v>
      </c>
      <c r="H278" s="24">
        <f aca="true" t="shared" si="45" ref="H278:H312">ROUND(E278*G278,2)</f>
        <v>13353843.7</v>
      </c>
      <c r="I278" s="24">
        <v>1153865.0999999996</v>
      </c>
      <c r="J278" s="24">
        <v>-32726.630000000005</v>
      </c>
      <c r="K278" s="4">
        <v>-215094.39</v>
      </c>
      <c r="L278" s="5">
        <f t="shared" si="43"/>
        <v>906044.0799999997</v>
      </c>
      <c r="M278" s="14"/>
      <c r="N278" s="14">
        <v>-34615.96000000002</v>
      </c>
      <c r="O278" s="20">
        <f t="shared" si="44"/>
        <v>-1889.3300000000163</v>
      </c>
    </row>
    <row r="279" spans="1:15" ht="12.75">
      <c r="A279" s="14" t="s">
        <v>7</v>
      </c>
      <c r="B279" s="35" t="s">
        <v>82</v>
      </c>
      <c r="C279" s="14" t="s">
        <v>83</v>
      </c>
      <c r="D279" s="15"/>
      <c r="E279" s="2">
        <v>884.4</v>
      </c>
      <c r="F279" s="2"/>
      <c r="G279" s="24">
        <v>7494.16</v>
      </c>
      <c r="H279" s="24">
        <f t="shared" si="45"/>
        <v>6627835.1</v>
      </c>
      <c r="I279" s="24">
        <v>576013.3999999999</v>
      </c>
      <c r="J279" s="24">
        <v>-16223.310000000012</v>
      </c>
      <c r="K279" s="4"/>
      <c r="L279" s="5">
        <f t="shared" si="43"/>
        <v>559790.0899999999</v>
      </c>
      <c r="M279" s="14"/>
      <c r="N279" s="14">
        <v>-17280.380000000005</v>
      </c>
      <c r="O279" s="20">
        <f t="shared" si="44"/>
        <v>-1057.0699999999924</v>
      </c>
    </row>
    <row r="280" spans="1:15" ht="12.75">
      <c r="A280" s="16" t="s">
        <v>9</v>
      </c>
      <c r="B280" s="35" t="s">
        <v>55</v>
      </c>
      <c r="C280" s="16" t="s">
        <v>10</v>
      </c>
      <c r="D280" s="15"/>
      <c r="E280" s="2">
        <v>919.1</v>
      </c>
      <c r="F280" s="2"/>
      <c r="G280" s="3">
        <v>8005.4</v>
      </c>
      <c r="H280" s="24">
        <f t="shared" si="45"/>
        <v>7357763.14</v>
      </c>
      <c r="I280" s="24">
        <v>479914.9199999999</v>
      </c>
      <c r="J280" s="24">
        <v>-19101.67</v>
      </c>
      <c r="K280" s="4">
        <v>-159395.21</v>
      </c>
      <c r="L280" s="5">
        <f t="shared" si="43"/>
        <v>301418.0399999999</v>
      </c>
      <c r="M280" s="14"/>
      <c r="N280" s="14">
        <v>-14397.449999999997</v>
      </c>
      <c r="O280" s="20">
        <f t="shared" si="44"/>
        <v>4704.220000000001</v>
      </c>
    </row>
    <row r="281" spans="1:15" ht="12.75">
      <c r="A281" s="1" t="s">
        <v>11</v>
      </c>
      <c r="B281" s="35" t="s">
        <v>56</v>
      </c>
      <c r="C281" s="1" t="s">
        <v>12</v>
      </c>
      <c r="D281" s="15"/>
      <c r="E281" s="6">
        <v>699.6</v>
      </c>
      <c r="F281" s="6"/>
      <c r="G281" s="7">
        <v>7386.48</v>
      </c>
      <c r="H281" s="24">
        <f t="shared" si="45"/>
        <v>5167581.41</v>
      </c>
      <c r="I281" s="24">
        <v>352732.2599999998</v>
      </c>
      <c r="J281" s="24">
        <v>-13329.630000000005</v>
      </c>
      <c r="K281" s="4">
        <v>-68487.71</v>
      </c>
      <c r="L281" s="5">
        <f t="shared" si="43"/>
        <v>270914.91999999975</v>
      </c>
      <c r="M281" s="14"/>
      <c r="N281" s="14">
        <v>-10581.970000000001</v>
      </c>
      <c r="O281" s="20">
        <f t="shared" si="44"/>
        <v>2747.6600000000035</v>
      </c>
    </row>
    <row r="282" spans="1:15" ht="12.75">
      <c r="A282" s="14" t="s">
        <v>13</v>
      </c>
      <c r="B282" s="35" t="s">
        <v>57</v>
      </c>
      <c r="C282" s="14" t="s">
        <v>14</v>
      </c>
      <c r="D282" s="17"/>
      <c r="E282" s="22">
        <v>339.5</v>
      </c>
      <c r="F282" s="22"/>
      <c r="G282" s="23">
        <v>8051.52</v>
      </c>
      <c r="H282" s="24">
        <f t="shared" si="45"/>
        <v>2733491.04</v>
      </c>
      <c r="I282" s="24">
        <v>98090.32000000007</v>
      </c>
      <c r="J282" s="24">
        <v>-8440.589999999997</v>
      </c>
      <c r="K282" s="4">
        <v>-37192.03</v>
      </c>
      <c r="L282" s="5">
        <f t="shared" si="43"/>
        <v>52457.70000000007</v>
      </c>
      <c r="M282" s="14"/>
      <c r="N282" s="14">
        <v>-2942.720000000001</v>
      </c>
      <c r="O282" s="20">
        <f t="shared" si="44"/>
        <v>5497.869999999995</v>
      </c>
    </row>
    <row r="283" spans="1:15" ht="12.75">
      <c r="A283" s="14" t="s">
        <v>13</v>
      </c>
      <c r="B283" s="35" t="s">
        <v>58</v>
      </c>
      <c r="C283" s="14" t="s">
        <v>15</v>
      </c>
      <c r="D283" s="18"/>
      <c r="E283" s="22">
        <v>279.3</v>
      </c>
      <c r="F283" s="22"/>
      <c r="G283" s="23">
        <v>8051.52</v>
      </c>
      <c r="H283" s="24">
        <f t="shared" si="45"/>
        <v>2248789.54</v>
      </c>
      <c r="I283" s="24">
        <v>89040.31999999995</v>
      </c>
      <c r="J283" s="24">
        <v>-6888.379999999997</v>
      </c>
      <c r="K283" s="4"/>
      <c r="L283" s="5">
        <f t="shared" si="43"/>
        <v>82151.93999999994</v>
      </c>
      <c r="M283" s="14"/>
      <c r="N283" s="14">
        <v>-2671.189999999995</v>
      </c>
      <c r="O283" s="20">
        <f t="shared" si="44"/>
        <v>4217.190000000002</v>
      </c>
    </row>
    <row r="284" spans="1:15" ht="12.75">
      <c r="A284" s="14" t="s">
        <v>13</v>
      </c>
      <c r="B284" s="35" t="s">
        <v>80</v>
      </c>
      <c r="C284" s="14" t="s">
        <v>79</v>
      </c>
      <c r="D284" s="18"/>
      <c r="E284" s="22">
        <v>450.3</v>
      </c>
      <c r="F284" s="22"/>
      <c r="G284" s="23">
        <v>8051.52</v>
      </c>
      <c r="H284" s="24">
        <f t="shared" si="45"/>
        <v>3625599.46</v>
      </c>
      <c r="I284" s="24">
        <v>316116.0800000001</v>
      </c>
      <c r="J284" s="24">
        <v>-9957.71</v>
      </c>
      <c r="K284" s="4">
        <v>-41832.09</v>
      </c>
      <c r="L284" s="5">
        <f t="shared" si="43"/>
        <v>264326.28</v>
      </c>
      <c r="M284" s="14"/>
      <c r="N284" s="14">
        <v>-9483.489999999998</v>
      </c>
      <c r="O284" s="20">
        <f t="shared" si="44"/>
        <v>474.22000000000116</v>
      </c>
    </row>
    <row r="285" spans="1:15" ht="12.75">
      <c r="A285" s="14" t="s">
        <v>36</v>
      </c>
      <c r="B285" s="35" t="s">
        <v>97</v>
      </c>
      <c r="C285" s="14" t="s">
        <v>93</v>
      </c>
      <c r="D285" s="18"/>
      <c r="E285" s="22">
        <v>247</v>
      </c>
      <c r="F285" s="22"/>
      <c r="G285" s="23">
        <v>7975.75</v>
      </c>
      <c r="H285" s="24">
        <f t="shared" si="45"/>
        <v>1970010.25</v>
      </c>
      <c r="I285" s="24">
        <v>155945.72999999998</v>
      </c>
      <c r="J285" s="24">
        <v>-5038.690000000002</v>
      </c>
      <c r="K285" s="4"/>
      <c r="L285" s="5">
        <f t="shared" si="43"/>
        <v>150907.03999999998</v>
      </c>
      <c r="M285" s="14"/>
      <c r="N285" s="14">
        <v>-4678.350000000002</v>
      </c>
      <c r="O285" s="20">
        <f t="shared" si="44"/>
        <v>360.34000000000015</v>
      </c>
    </row>
    <row r="286" spans="1:15" ht="12.75">
      <c r="A286" s="14" t="s">
        <v>36</v>
      </c>
      <c r="B286" s="35" t="s">
        <v>59</v>
      </c>
      <c r="C286" s="14" t="s">
        <v>37</v>
      </c>
      <c r="D286" s="18"/>
      <c r="E286" s="22">
        <v>253</v>
      </c>
      <c r="F286" s="22"/>
      <c r="G286" s="23">
        <v>7975.75</v>
      </c>
      <c r="H286" s="24">
        <f t="shared" si="45"/>
        <v>2017864.75</v>
      </c>
      <c r="I286" s="24">
        <v>152016.63</v>
      </c>
      <c r="J286" s="24">
        <v>-5208.0300000000025</v>
      </c>
      <c r="K286" s="4"/>
      <c r="L286" s="5">
        <f t="shared" si="43"/>
        <v>146808.6</v>
      </c>
      <c r="M286" s="14"/>
      <c r="N286" s="14">
        <v>-4560.520000000004</v>
      </c>
      <c r="O286" s="20">
        <f t="shared" si="44"/>
        <v>647.5099999999984</v>
      </c>
    </row>
    <row r="287" spans="1:15" ht="12.75">
      <c r="A287" s="14" t="s">
        <v>36</v>
      </c>
      <c r="B287" s="35" t="s">
        <v>60</v>
      </c>
      <c r="C287" s="14" t="s">
        <v>43</v>
      </c>
      <c r="D287" s="18"/>
      <c r="E287" s="22">
        <v>439.5</v>
      </c>
      <c r="F287" s="22"/>
      <c r="G287" s="23">
        <v>7975.75</v>
      </c>
      <c r="H287" s="24">
        <f t="shared" si="45"/>
        <v>3505342.13</v>
      </c>
      <c r="I287" s="24">
        <v>426176.07000000007</v>
      </c>
      <c r="J287" s="24">
        <v>-8061.93</v>
      </c>
      <c r="K287" s="4"/>
      <c r="L287" s="5">
        <f t="shared" si="43"/>
        <v>418114.1400000001</v>
      </c>
      <c r="M287" s="14"/>
      <c r="N287" s="14">
        <v>-12785.279999999999</v>
      </c>
      <c r="O287" s="20">
        <f t="shared" si="44"/>
        <v>-4723.3499999999985</v>
      </c>
    </row>
    <row r="288" spans="1:15" ht="12.75">
      <c r="A288" s="14" t="s">
        <v>36</v>
      </c>
      <c r="B288" s="35" t="s">
        <v>92</v>
      </c>
      <c r="C288" s="14" t="s">
        <v>51</v>
      </c>
      <c r="D288" s="18"/>
      <c r="E288" s="22">
        <v>108</v>
      </c>
      <c r="F288" s="22"/>
      <c r="G288" s="23">
        <v>7975.75</v>
      </c>
      <c r="H288" s="24">
        <f t="shared" si="45"/>
        <v>861381</v>
      </c>
      <c r="I288" s="24">
        <v>31083.899999999965</v>
      </c>
      <c r="J288" s="24">
        <v>-2428.6600000000017</v>
      </c>
      <c r="K288" s="4"/>
      <c r="L288" s="5">
        <f t="shared" si="43"/>
        <v>28655.23999999996</v>
      </c>
      <c r="M288" s="14"/>
      <c r="N288" s="14">
        <v>-932.5200000000004</v>
      </c>
      <c r="O288" s="20">
        <f t="shared" si="44"/>
        <v>1496.1400000000012</v>
      </c>
    </row>
    <row r="289" spans="1:15" ht="12.75">
      <c r="A289" s="14" t="s">
        <v>49</v>
      </c>
      <c r="B289" s="35" t="s">
        <v>81</v>
      </c>
      <c r="C289" s="14" t="s">
        <v>50</v>
      </c>
      <c r="D289" s="18"/>
      <c r="E289" s="22">
        <v>84.8</v>
      </c>
      <c r="F289" s="22"/>
      <c r="G289" s="23">
        <v>7557.71</v>
      </c>
      <c r="H289" s="24">
        <f t="shared" si="45"/>
        <v>640893.81</v>
      </c>
      <c r="I289" s="24">
        <v>47616.81</v>
      </c>
      <c r="J289" s="24">
        <v>-1655.2000000000007</v>
      </c>
      <c r="K289" s="4"/>
      <c r="L289" s="5">
        <f t="shared" si="43"/>
        <v>45961.61</v>
      </c>
      <c r="M289" s="14"/>
      <c r="N289" s="14">
        <v>-1428.5100000000002</v>
      </c>
      <c r="O289" s="20">
        <f t="shared" si="44"/>
        <v>226.6900000000005</v>
      </c>
    </row>
    <row r="290" spans="1:15" ht="12.75">
      <c r="A290" s="14" t="s">
        <v>44</v>
      </c>
      <c r="B290" s="35" t="s">
        <v>61</v>
      </c>
      <c r="C290" s="14" t="s">
        <v>45</v>
      </c>
      <c r="D290" s="18"/>
      <c r="E290" s="22">
        <v>526.5</v>
      </c>
      <c r="F290" s="22"/>
      <c r="G290" s="23">
        <v>7402.53</v>
      </c>
      <c r="H290" s="24">
        <f t="shared" si="45"/>
        <v>3897432.05</v>
      </c>
      <c r="I290" s="24">
        <v>371882.8800000001</v>
      </c>
      <c r="J290" s="24">
        <v>-9435.160000000003</v>
      </c>
      <c r="K290" s="4"/>
      <c r="L290" s="5">
        <f t="shared" si="43"/>
        <v>362447.7200000001</v>
      </c>
      <c r="M290" s="14"/>
      <c r="N290" s="14">
        <v>-11156.480000000003</v>
      </c>
      <c r="O290" s="20">
        <f t="shared" si="44"/>
        <v>-1721.3199999999997</v>
      </c>
    </row>
    <row r="291" spans="1:15" ht="12.75">
      <c r="A291" s="14" t="s">
        <v>16</v>
      </c>
      <c r="B291" s="35" t="s">
        <v>62</v>
      </c>
      <c r="C291" s="14" t="s">
        <v>17</v>
      </c>
      <c r="D291" s="17"/>
      <c r="E291" s="6">
        <v>299.1</v>
      </c>
      <c r="F291" s="6"/>
      <c r="G291" s="7">
        <v>7937.95</v>
      </c>
      <c r="H291" s="24">
        <f t="shared" si="45"/>
        <v>2374240.85</v>
      </c>
      <c r="I291" s="24">
        <v>196799.22999999998</v>
      </c>
      <c r="J291" s="24">
        <v>-5700.970000000001</v>
      </c>
      <c r="K291" s="4"/>
      <c r="L291" s="5">
        <f t="shared" si="43"/>
        <v>191098.25999999998</v>
      </c>
      <c r="M291" s="14"/>
      <c r="N291" s="14">
        <v>-5903.959999999999</v>
      </c>
      <c r="O291" s="20">
        <f t="shared" si="44"/>
        <v>-202.98999999999796</v>
      </c>
    </row>
    <row r="292" spans="1:15" ht="12.75">
      <c r="A292" s="37" t="s">
        <v>18</v>
      </c>
      <c r="B292" s="35" t="s">
        <v>63</v>
      </c>
      <c r="C292" s="37" t="s">
        <v>19</v>
      </c>
      <c r="D292" s="17"/>
      <c r="E292" s="6">
        <v>38.6</v>
      </c>
      <c r="F292" s="6"/>
      <c r="G292" s="7">
        <v>8774.87</v>
      </c>
      <c r="H292" s="24">
        <f t="shared" si="45"/>
        <v>338709.98</v>
      </c>
      <c r="I292" s="24">
        <v>-80528.81000000003</v>
      </c>
      <c r="J292" s="24">
        <v>-1532.8600000000006</v>
      </c>
      <c r="K292" s="4"/>
      <c r="L292" s="5">
        <f t="shared" si="43"/>
        <v>-82061.67000000003</v>
      </c>
      <c r="M292" s="14"/>
      <c r="N292" s="14">
        <v>2415.8500000000004</v>
      </c>
      <c r="O292" s="20">
        <f t="shared" si="44"/>
        <v>3948.710000000001</v>
      </c>
    </row>
    <row r="293" spans="1:15" ht="12.75">
      <c r="A293" s="14" t="s">
        <v>20</v>
      </c>
      <c r="B293" s="35" t="s">
        <v>96</v>
      </c>
      <c r="C293" s="37" t="s">
        <v>94</v>
      </c>
      <c r="D293" s="17"/>
      <c r="E293" s="6">
        <v>530.7</v>
      </c>
      <c r="F293" s="6"/>
      <c r="G293" s="7">
        <v>7560.08</v>
      </c>
      <c r="H293" s="24">
        <f t="shared" si="45"/>
        <v>4012134.46</v>
      </c>
      <c r="I293" s="24">
        <v>108662.22999999998</v>
      </c>
      <c r="J293" s="24">
        <v>-11120.010000000002</v>
      </c>
      <c r="K293" s="4"/>
      <c r="L293" s="5">
        <f t="shared" si="43"/>
        <v>97542.21999999997</v>
      </c>
      <c r="M293" s="14"/>
      <c r="N293" s="14">
        <v>-3259.8699999999953</v>
      </c>
      <c r="O293" s="20">
        <f t="shared" si="44"/>
        <v>7860.140000000007</v>
      </c>
    </row>
    <row r="294" spans="1:15" ht="12.75">
      <c r="A294" s="14" t="s">
        <v>20</v>
      </c>
      <c r="B294" s="35" t="s">
        <v>66</v>
      </c>
      <c r="C294" s="14" t="s">
        <v>23</v>
      </c>
      <c r="D294" s="15"/>
      <c r="E294" s="8">
        <v>441.2</v>
      </c>
      <c r="F294" s="8"/>
      <c r="G294" s="7">
        <v>7560.08</v>
      </c>
      <c r="H294" s="24">
        <f t="shared" si="45"/>
        <v>3335507.3</v>
      </c>
      <c r="I294" s="24">
        <v>165641.34999999986</v>
      </c>
      <c r="J294" s="24">
        <v>-8803.36</v>
      </c>
      <c r="K294" s="4">
        <v>-42534.38</v>
      </c>
      <c r="L294" s="5">
        <f t="shared" si="43"/>
        <v>114303.60999999987</v>
      </c>
      <c r="M294" s="14"/>
      <c r="N294" s="14">
        <v>-4969.260000000002</v>
      </c>
      <c r="O294" s="20">
        <f t="shared" si="44"/>
        <v>3834.0999999999985</v>
      </c>
    </row>
    <row r="295" spans="1:15" ht="12.75">
      <c r="A295" s="14" t="s">
        <v>20</v>
      </c>
      <c r="B295" s="35" t="s">
        <v>67</v>
      </c>
      <c r="C295" s="14" t="s">
        <v>24</v>
      </c>
      <c r="D295" s="15"/>
      <c r="E295" s="8">
        <v>654.5</v>
      </c>
      <c r="F295" s="8"/>
      <c r="G295" s="7">
        <v>7560.08</v>
      </c>
      <c r="H295" s="24">
        <f t="shared" si="45"/>
        <v>4948072.36</v>
      </c>
      <c r="I295" s="24">
        <v>339455.53000000026</v>
      </c>
      <c r="J295" s="24">
        <v>-12510.029999999999</v>
      </c>
      <c r="K295" s="4"/>
      <c r="L295" s="5">
        <f t="shared" si="43"/>
        <v>326945.50000000023</v>
      </c>
      <c r="M295" s="14"/>
      <c r="N295" s="14">
        <v>-10183.690000000002</v>
      </c>
      <c r="O295" s="20">
        <f t="shared" si="44"/>
        <v>2326.3399999999965</v>
      </c>
    </row>
    <row r="296" spans="1:15" ht="12.75">
      <c r="A296" s="1" t="s">
        <v>20</v>
      </c>
      <c r="B296" s="34" t="s">
        <v>68</v>
      </c>
      <c r="C296" s="1" t="s">
        <v>38</v>
      </c>
      <c r="D296" s="15"/>
      <c r="E296" s="8">
        <v>405.3</v>
      </c>
      <c r="F296" s="8"/>
      <c r="G296" s="7">
        <v>7560.08</v>
      </c>
      <c r="H296" s="24">
        <f t="shared" si="45"/>
        <v>3064100.42</v>
      </c>
      <c r="I296" s="24">
        <v>265532.35999999987</v>
      </c>
      <c r="J296" s="24">
        <v>-7422.590000000004</v>
      </c>
      <c r="K296" s="4"/>
      <c r="L296" s="5">
        <f t="shared" si="43"/>
        <v>258109.76999999987</v>
      </c>
      <c r="M296" s="14"/>
      <c r="N296" s="14">
        <v>-7965.960000000006</v>
      </c>
      <c r="O296" s="20">
        <f t="shared" si="44"/>
        <v>-543.3700000000026</v>
      </c>
    </row>
    <row r="297" spans="1:15" ht="12.75">
      <c r="A297" s="1" t="s">
        <v>20</v>
      </c>
      <c r="B297" s="34" t="s">
        <v>70</v>
      </c>
      <c r="C297" s="1" t="s">
        <v>40</v>
      </c>
      <c r="D297" s="15"/>
      <c r="E297" s="8">
        <v>313.3</v>
      </c>
      <c r="F297" s="8"/>
      <c r="G297" s="7">
        <v>7560.08</v>
      </c>
      <c r="H297" s="24">
        <f t="shared" si="45"/>
        <v>2368573.06</v>
      </c>
      <c r="I297" s="24">
        <v>203960.63000000012</v>
      </c>
      <c r="J297" s="24">
        <v>-5745.320000000003</v>
      </c>
      <c r="K297" s="4">
        <v>-19753.44</v>
      </c>
      <c r="L297" s="5">
        <f t="shared" si="43"/>
        <v>178461.8700000001</v>
      </c>
      <c r="M297" s="14"/>
      <c r="N297" s="14">
        <v>-6118.799999999999</v>
      </c>
      <c r="O297" s="20">
        <f t="shared" si="44"/>
        <v>-373.4799999999959</v>
      </c>
    </row>
    <row r="298" spans="1:15" ht="12.75">
      <c r="A298" s="1" t="s">
        <v>20</v>
      </c>
      <c r="B298" s="34" t="s">
        <v>85</v>
      </c>
      <c r="C298" s="1" t="s">
        <v>84</v>
      </c>
      <c r="D298" s="15"/>
      <c r="E298" s="8">
        <v>75</v>
      </c>
      <c r="F298" s="8"/>
      <c r="G298" s="7">
        <v>7560.08</v>
      </c>
      <c r="H298" s="24">
        <f t="shared" si="45"/>
        <v>567006</v>
      </c>
      <c r="I298" s="24">
        <v>30515.649999999994</v>
      </c>
      <c r="J298" s="24">
        <v>-1482.6900000000005</v>
      </c>
      <c r="K298" s="4"/>
      <c r="L298" s="5">
        <f t="shared" si="43"/>
        <v>29032.959999999992</v>
      </c>
      <c r="M298" s="14"/>
      <c r="N298" s="14">
        <v>-915.4899999999998</v>
      </c>
      <c r="O298" s="20">
        <f t="shared" si="44"/>
        <v>567.2000000000007</v>
      </c>
    </row>
    <row r="299" spans="1:15" ht="12.75">
      <c r="A299" s="1" t="s">
        <v>20</v>
      </c>
      <c r="B299" s="34" t="s">
        <v>65</v>
      </c>
      <c r="C299" s="10" t="s">
        <v>22</v>
      </c>
      <c r="D299" s="15"/>
      <c r="E299" s="11">
        <v>480.5</v>
      </c>
      <c r="F299" s="11"/>
      <c r="G299" s="7">
        <v>7560.08</v>
      </c>
      <c r="H299" s="24">
        <f t="shared" si="45"/>
        <v>3632618.44</v>
      </c>
      <c r="I299" s="24">
        <v>250950.06999999983</v>
      </c>
      <c r="J299" s="24">
        <v>-9174.029999999999</v>
      </c>
      <c r="K299" s="4">
        <v>-30890.63</v>
      </c>
      <c r="L299" s="5">
        <f t="shared" si="43"/>
        <v>210885.40999999983</v>
      </c>
      <c r="M299" s="14"/>
      <c r="N299" s="14">
        <v>-7528.529999999999</v>
      </c>
      <c r="O299" s="20">
        <f t="shared" si="44"/>
        <v>1645.5</v>
      </c>
    </row>
    <row r="300" spans="1:15" ht="12.75">
      <c r="A300" s="1" t="s">
        <v>20</v>
      </c>
      <c r="B300" s="34" t="s">
        <v>69</v>
      </c>
      <c r="C300" s="1" t="s">
        <v>39</v>
      </c>
      <c r="D300" s="15"/>
      <c r="E300" s="8">
        <v>292.7</v>
      </c>
      <c r="F300" s="8"/>
      <c r="G300" s="7">
        <v>7560.08</v>
      </c>
      <c r="H300" s="24">
        <f t="shared" si="45"/>
        <v>2212835.42</v>
      </c>
      <c r="I300" s="24">
        <v>68220.95999999996</v>
      </c>
      <c r="J300" s="24">
        <v>-6084.5</v>
      </c>
      <c r="K300" s="4"/>
      <c r="L300" s="5">
        <f t="shared" si="43"/>
        <v>62136.45999999996</v>
      </c>
      <c r="M300" s="14"/>
      <c r="N300" s="14">
        <v>-2046.6299999999974</v>
      </c>
      <c r="O300" s="20">
        <f t="shared" si="44"/>
        <v>4037.8700000000026</v>
      </c>
    </row>
    <row r="301" spans="1:15" ht="12.75">
      <c r="A301" s="1" t="s">
        <v>20</v>
      </c>
      <c r="B301" s="34" t="s">
        <v>64</v>
      </c>
      <c r="C301" s="43" t="s">
        <v>21</v>
      </c>
      <c r="D301" s="43"/>
      <c r="E301" s="8">
        <v>311.1</v>
      </c>
      <c r="F301" s="8"/>
      <c r="G301" s="7">
        <v>7560.08</v>
      </c>
      <c r="H301" s="24">
        <f t="shared" si="45"/>
        <v>2351940.89</v>
      </c>
      <c r="I301" s="24">
        <v>330044.04999999993</v>
      </c>
      <c r="J301" s="24">
        <v>-4957.659999999996</v>
      </c>
      <c r="K301" s="4"/>
      <c r="L301" s="5">
        <f t="shared" si="43"/>
        <v>325086.38999999996</v>
      </c>
      <c r="M301" s="14"/>
      <c r="N301" s="14">
        <v>-9901.309999999998</v>
      </c>
      <c r="O301" s="20">
        <f t="shared" si="44"/>
        <v>-4943.6500000000015</v>
      </c>
    </row>
    <row r="302" spans="1:15" ht="12.75">
      <c r="A302" s="1" t="s">
        <v>25</v>
      </c>
      <c r="B302" s="34" t="s">
        <v>71</v>
      </c>
      <c r="C302" s="1" t="s">
        <v>26</v>
      </c>
      <c r="D302" s="15"/>
      <c r="E302" s="8">
        <v>287.5</v>
      </c>
      <c r="F302" s="8"/>
      <c r="G302" s="9">
        <v>7906.58</v>
      </c>
      <c r="H302" s="24">
        <f t="shared" si="45"/>
        <v>2273141.75</v>
      </c>
      <c r="I302" s="24">
        <v>133676.0299999999</v>
      </c>
      <c r="J302" s="24">
        <v>-6026.32</v>
      </c>
      <c r="K302" s="4"/>
      <c r="L302" s="5">
        <f t="shared" si="43"/>
        <v>127649.7099999999</v>
      </c>
      <c r="M302" s="14"/>
      <c r="N302" s="14">
        <v>-4010.279999999999</v>
      </c>
      <c r="O302" s="20">
        <f t="shared" si="44"/>
        <v>2016.0400000000009</v>
      </c>
    </row>
    <row r="303" spans="1:15" ht="12.75">
      <c r="A303" s="1" t="s">
        <v>25</v>
      </c>
      <c r="B303" s="34" t="s">
        <v>72</v>
      </c>
      <c r="C303" s="1" t="s">
        <v>46</v>
      </c>
      <c r="D303" s="15"/>
      <c r="E303" s="8">
        <v>283</v>
      </c>
      <c r="F303" s="8"/>
      <c r="G303" s="9">
        <v>7906.58</v>
      </c>
      <c r="H303" s="24">
        <f t="shared" si="45"/>
        <v>2237562.14</v>
      </c>
      <c r="I303" s="24">
        <v>189333.02000000014</v>
      </c>
      <c r="J303" s="24">
        <v>-5584.980000000003</v>
      </c>
      <c r="K303" s="4">
        <v>-43410.91</v>
      </c>
      <c r="L303" s="5">
        <f t="shared" si="43"/>
        <v>140337.13000000012</v>
      </c>
      <c r="M303" s="14"/>
      <c r="N303" s="14">
        <v>-5679.980000000003</v>
      </c>
      <c r="O303" s="20">
        <f t="shared" si="44"/>
        <v>-95</v>
      </c>
    </row>
    <row r="304" spans="1:15" ht="12.75">
      <c r="A304" s="14" t="s">
        <v>86</v>
      </c>
      <c r="B304" s="35" t="s">
        <v>88</v>
      </c>
      <c r="C304" s="14" t="s">
        <v>87</v>
      </c>
      <c r="D304" s="15"/>
      <c r="E304" s="8">
        <v>31.6</v>
      </c>
      <c r="F304" s="8"/>
      <c r="G304" s="9">
        <v>7676.22</v>
      </c>
      <c r="H304" s="24">
        <f t="shared" si="45"/>
        <v>242568.55</v>
      </c>
      <c r="I304" s="24">
        <v>34177.78</v>
      </c>
      <c r="J304" s="24">
        <v>-495.6600000000003</v>
      </c>
      <c r="K304" s="4"/>
      <c r="L304" s="5">
        <f t="shared" si="43"/>
        <v>33682.119999999995</v>
      </c>
      <c r="M304" s="14"/>
      <c r="N304" s="14">
        <v>-1025.3300000000004</v>
      </c>
      <c r="O304" s="20">
        <f t="shared" si="44"/>
        <v>-529.6700000000001</v>
      </c>
    </row>
    <row r="305" spans="1:15" ht="12.75">
      <c r="A305" s="1" t="s">
        <v>27</v>
      </c>
      <c r="B305" s="34" t="s">
        <v>73</v>
      </c>
      <c r="C305" s="1" t="s">
        <v>28</v>
      </c>
      <c r="D305" s="15"/>
      <c r="E305" s="8">
        <v>258</v>
      </c>
      <c r="F305" s="8"/>
      <c r="G305" s="9">
        <v>7581.59</v>
      </c>
      <c r="H305" s="24">
        <f t="shared" si="45"/>
        <v>1956050.22</v>
      </c>
      <c r="I305" s="24">
        <v>95872.45999999996</v>
      </c>
      <c r="J305" s="24">
        <v>-5264.27</v>
      </c>
      <c r="K305" s="4"/>
      <c r="L305" s="5">
        <f t="shared" si="43"/>
        <v>90608.18999999996</v>
      </c>
      <c r="M305" s="14"/>
      <c r="N305" s="14">
        <v>-2876.1500000000015</v>
      </c>
      <c r="O305" s="20">
        <f t="shared" si="44"/>
        <v>2388.119999999999</v>
      </c>
    </row>
    <row r="306" spans="1:15" ht="12.75">
      <c r="A306" s="16" t="s">
        <v>27</v>
      </c>
      <c r="B306" s="34" t="s">
        <v>74</v>
      </c>
      <c r="C306" s="16" t="s">
        <v>29</v>
      </c>
      <c r="D306" s="15"/>
      <c r="E306" s="8">
        <v>246</v>
      </c>
      <c r="F306" s="8"/>
      <c r="G306" s="9">
        <v>7581.59</v>
      </c>
      <c r="H306" s="24">
        <f t="shared" si="45"/>
        <v>1865071.14</v>
      </c>
      <c r="I306" s="24">
        <v>142076.16999999993</v>
      </c>
      <c r="J306" s="24">
        <v>-4717.0899999999965</v>
      </c>
      <c r="K306" s="4"/>
      <c r="L306" s="5">
        <f t="shared" si="43"/>
        <v>137359.07999999993</v>
      </c>
      <c r="M306" s="14"/>
      <c r="N306" s="14">
        <v>-4262.269999999997</v>
      </c>
      <c r="O306" s="20">
        <f t="shared" si="44"/>
        <v>454.8199999999997</v>
      </c>
    </row>
    <row r="307" spans="1:15" ht="12.75">
      <c r="A307" s="1" t="s">
        <v>30</v>
      </c>
      <c r="B307" s="34" t="s">
        <v>75</v>
      </c>
      <c r="C307" s="1" t="s">
        <v>31</v>
      </c>
      <c r="D307" s="15"/>
      <c r="E307" s="8">
        <v>208.6</v>
      </c>
      <c r="F307" s="8"/>
      <c r="G307" s="12">
        <v>7271.65</v>
      </c>
      <c r="H307" s="24">
        <f t="shared" si="45"/>
        <v>1516866.19</v>
      </c>
      <c r="I307" s="24">
        <v>143425.24999999988</v>
      </c>
      <c r="J307" s="24">
        <v>-3658.6500000000015</v>
      </c>
      <c r="K307" s="4"/>
      <c r="L307" s="5">
        <f t="shared" si="43"/>
        <v>139766.5999999999</v>
      </c>
      <c r="M307" s="14"/>
      <c r="N307" s="14">
        <v>-4302.740000000002</v>
      </c>
      <c r="O307" s="20">
        <f t="shared" si="44"/>
        <v>-644.0900000000001</v>
      </c>
    </row>
    <row r="308" spans="1:15" ht="12.75">
      <c r="A308" s="1" t="s">
        <v>30</v>
      </c>
      <c r="B308" s="34" t="s">
        <v>76</v>
      </c>
      <c r="C308" s="1" t="s">
        <v>41</v>
      </c>
      <c r="D308" s="15"/>
      <c r="E308" s="8">
        <v>229.2</v>
      </c>
      <c r="F308" s="8"/>
      <c r="G308" s="12">
        <v>7271.65</v>
      </c>
      <c r="H308" s="24">
        <f t="shared" si="45"/>
        <v>1666662.18</v>
      </c>
      <c r="I308" s="24">
        <v>-50496.16000000003</v>
      </c>
      <c r="J308" s="24">
        <v>-5257.889999999999</v>
      </c>
      <c r="K308" s="4"/>
      <c r="L308" s="5">
        <f t="shared" si="43"/>
        <v>-55754.05000000003</v>
      </c>
      <c r="M308" s="14"/>
      <c r="N308" s="14">
        <v>1514.869999999999</v>
      </c>
      <c r="O308" s="20">
        <f t="shared" si="44"/>
        <v>6772.759999999998</v>
      </c>
    </row>
    <row r="309" spans="1:15" ht="12.75">
      <c r="A309" s="1" t="s">
        <v>30</v>
      </c>
      <c r="B309" s="34" t="s">
        <v>77</v>
      </c>
      <c r="C309" s="1" t="s">
        <v>34</v>
      </c>
      <c r="D309" s="15"/>
      <c r="E309" s="8">
        <v>1091.5</v>
      </c>
      <c r="F309" s="8"/>
      <c r="G309" s="12">
        <v>7271.65</v>
      </c>
      <c r="H309" s="24">
        <f t="shared" si="45"/>
        <v>7937005.98</v>
      </c>
      <c r="I309" s="24">
        <v>631015.8900000001</v>
      </c>
      <c r="J309" s="24">
        <v>-19854.660000000003</v>
      </c>
      <c r="K309" s="4">
        <v>-230907.3</v>
      </c>
      <c r="L309" s="5">
        <f t="shared" si="43"/>
        <v>380253.9300000001</v>
      </c>
      <c r="M309" s="14"/>
      <c r="N309" s="14">
        <v>-18930.490000000005</v>
      </c>
      <c r="O309" s="20">
        <f t="shared" si="44"/>
        <v>924.1699999999983</v>
      </c>
    </row>
    <row r="310" spans="1:15" ht="12.75">
      <c r="A310" s="1" t="s">
        <v>32</v>
      </c>
      <c r="B310" s="34" t="s">
        <v>78</v>
      </c>
      <c r="C310" s="1" t="s">
        <v>33</v>
      </c>
      <c r="D310" s="15"/>
      <c r="E310" s="13">
        <v>806.1</v>
      </c>
      <c r="F310" s="13"/>
      <c r="G310" s="12">
        <v>7271.65</v>
      </c>
      <c r="H310" s="24">
        <f t="shared" si="45"/>
        <v>5861677.07</v>
      </c>
      <c r="I310" s="24">
        <v>503575.18999999994</v>
      </c>
      <c r="J310" s="24">
        <v>-14439.740000000005</v>
      </c>
      <c r="K310" s="4">
        <v>-69500</v>
      </c>
      <c r="L310" s="5">
        <f t="shared" si="43"/>
        <v>419635.44999999995</v>
      </c>
      <c r="M310" s="14"/>
      <c r="N310" s="14">
        <v>-15107.26000000001</v>
      </c>
      <c r="O310" s="20">
        <f t="shared" si="44"/>
        <v>-667.5200000000041</v>
      </c>
    </row>
    <row r="311" spans="1:15" ht="12.75">
      <c r="A311" s="1" t="s">
        <v>32</v>
      </c>
      <c r="B311" s="34" t="s">
        <v>98</v>
      </c>
      <c r="C311" s="1" t="s">
        <v>95</v>
      </c>
      <c r="D311" s="15"/>
      <c r="E311" s="13">
        <v>22.8</v>
      </c>
      <c r="F311" s="13"/>
      <c r="G311" s="12">
        <v>7271.65</v>
      </c>
      <c r="H311" s="24">
        <f t="shared" si="45"/>
        <v>165793.62</v>
      </c>
      <c r="I311" s="24">
        <v>-4181.240000000005</v>
      </c>
      <c r="J311" s="24">
        <v>-518.0199999999995</v>
      </c>
      <c r="K311" s="4"/>
      <c r="L311" s="5">
        <f t="shared" si="43"/>
        <v>-4699.260000000005</v>
      </c>
      <c r="M311" s="14"/>
      <c r="N311" s="14">
        <v>125.45000000000027</v>
      </c>
      <c r="O311" s="20">
        <f t="shared" si="44"/>
        <v>643.4699999999998</v>
      </c>
    </row>
    <row r="312" spans="1:15" ht="12.75">
      <c r="A312" s="16" t="s">
        <v>89</v>
      </c>
      <c r="B312" s="34" t="s">
        <v>90</v>
      </c>
      <c r="C312" s="16" t="s">
        <v>91</v>
      </c>
      <c r="D312" s="15"/>
      <c r="E312" s="13">
        <v>136.2</v>
      </c>
      <c r="F312" s="13"/>
      <c r="G312" s="12">
        <v>7635.93</v>
      </c>
      <c r="H312" s="24">
        <f t="shared" si="45"/>
        <v>1040013.67</v>
      </c>
      <c r="I312" s="24">
        <v>113899.19</v>
      </c>
      <c r="J312" s="24">
        <v>-2408.9500000000007</v>
      </c>
      <c r="K312" s="4"/>
      <c r="L312" s="5">
        <f t="shared" si="43"/>
        <v>111490.24</v>
      </c>
      <c r="M312" s="14"/>
      <c r="N312" s="14">
        <v>-3416.959999999999</v>
      </c>
      <c r="O312" s="20">
        <f t="shared" si="44"/>
        <v>-1008.0099999999984</v>
      </c>
    </row>
    <row r="313" ht="15">
      <c r="L313" s="5"/>
    </row>
    <row r="314" spans="5:13" ht="15">
      <c r="E314" s="31">
        <f>SUM(E276:E313)</f>
        <v>16716.500000000004</v>
      </c>
      <c r="F314" s="31"/>
      <c r="H314" s="31">
        <f>SUM(H276:H313)</f>
        <v>126963121.39</v>
      </c>
      <c r="I314" s="31">
        <f>SUM(I276:I313)</f>
        <v>9392709.309999999</v>
      </c>
      <c r="J314" s="24">
        <f>SUM(J276:J312)</f>
        <v>-324331.23000000016</v>
      </c>
      <c r="K314" s="4">
        <f>SUM(K276:K312)</f>
        <v>-1146774.96</v>
      </c>
      <c r="L314" s="4">
        <f>SUM(L276:L312)</f>
        <v>7921603.119999999</v>
      </c>
      <c r="M314" s="31">
        <f>L314-L316</f>
        <v>0</v>
      </c>
    </row>
    <row r="316" spans="9:12" ht="15">
      <c r="I316" s="45">
        <f>I314-9365761.27</f>
        <v>26948.039999999106</v>
      </c>
      <c r="L316" s="31">
        <f>I314+J314+K314</f>
        <v>7921603.119999998</v>
      </c>
    </row>
    <row r="319" spans="1:14" ht="12.75">
      <c r="A319" s="33" t="s">
        <v>99</v>
      </c>
      <c r="B319" s="25"/>
      <c r="C319" s="33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 ht="63.75">
      <c r="A320" s="25" t="s">
        <v>112</v>
      </c>
      <c r="B320" s="25" t="s">
        <v>47</v>
      </c>
      <c r="C320" s="33" t="s">
        <v>48</v>
      </c>
      <c r="D320" s="27"/>
      <c r="E320" s="27" t="s">
        <v>0</v>
      </c>
      <c r="F320" s="27" t="s">
        <v>106</v>
      </c>
      <c r="G320" s="27" t="s">
        <v>1</v>
      </c>
      <c r="H320" s="27" t="s">
        <v>2</v>
      </c>
      <c r="I320" s="27" t="s">
        <v>3</v>
      </c>
      <c r="J320" s="27" t="s">
        <v>115</v>
      </c>
      <c r="K320" s="27" t="s">
        <v>110</v>
      </c>
      <c r="L320" s="27" t="s">
        <v>113</v>
      </c>
      <c r="M320" s="27" t="s">
        <v>114</v>
      </c>
      <c r="N320" s="27" t="s">
        <v>6</v>
      </c>
    </row>
    <row r="321" spans="16:18" ht="15">
      <c r="P321" s="28" t="s">
        <v>117</v>
      </c>
      <c r="Q321" s="28" t="s">
        <v>118</v>
      </c>
      <c r="R321" s="28" t="s">
        <v>116</v>
      </c>
    </row>
    <row r="322" spans="1:20" ht="12.75">
      <c r="A322" s="1" t="s">
        <v>7</v>
      </c>
      <c r="B322" s="34" t="s">
        <v>52</v>
      </c>
      <c r="C322" s="15" t="s">
        <v>43</v>
      </c>
      <c r="D322" s="15"/>
      <c r="E322" s="32">
        <v>330</v>
      </c>
      <c r="F322" s="32"/>
      <c r="G322" s="24">
        <v>7744.529999999999</v>
      </c>
      <c r="H322" s="24">
        <f>ROUND(E322*G322,2)</f>
        <v>2555694.9</v>
      </c>
      <c r="I322" s="24">
        <f>(H322-(J232+I276))/6</f>
        <v>219859.75</v>
      </c>
      <c r="J322" s="5">
        <v>-4129.909999999998</v>
      </c>
      <c r="K322" s="4"/>
      <c r="L322" s="4">
        <f aca="true" t="shared" si="46" ref="L322:L358">ROUND((H322*$H$362)*-1,2)</f>
        <v>-1000.32</v>
      </c>
      <c r="M322" s="4">
        <v>41311.02</v>
      </c>
      <c r="N322" s="5">
        <f>I322+J322+K322+L322+M322</f>
        <v>256040.53999999998</v>
      </c>
      <c r="O322" s="28">
        <f>ROUND(((H322*-0.03)-(M232+J276))/6,2)</f>
        <v>-6219.24</v>
      </c>
      <c r="P322" s="5">
        <v>-6389.24</v>
      </c>
      <c r="Q322" s="4">
        <v>2259.3300000000017</v>
      </c>
      <c r="R322" s="20">
        <f>P322+Q322</f>
        <v>-4129.909999999998</v>
      </c>
      <c r="T322" s="20">
        <f>O322-P322</f>
        <v>170</v>
      </c>
    </row>
    <row r="323" spans="1:20" ht="12.75">
      <c r="A323" s="1" t="s">
        <v>7</v>
      </c>
      <c r="B323" s="34" t="s">
        <v>53</v>
      </c>
      <c r="C323" s="1" t="s">
        <v>8</v>
      </c>
      <c r="D323" s="15"/>
      <c r="E323" s="2">
        <v>1931.1</v>
      </c>
      <c r="F323" s="46">
        <v>7016.19</v>
      </c>
      <c r="G323" s="24">
        <v>7701.73</v>
      </c>
      <c r="H323" s="24">
        <f>ROUND((E323*G323)+(6*F323),2)</f>
        <v>14914907.94</v>
      </c>
      <c r="I323" s="24">
        <f aca="true" t="shared" si="47" ref="I323:I358">(H323-(J233+I277))/6</f>
        <v>1276312.1966666665</v>
      </c>
      <c r="J323" s="5">
        <v>-36388.840000000004</v>
      </c>
      <c r="K323" s="4">
        <v>-187755.2</v>
      </c>
      <c r="L323" s="4">
        <f t="shared" si="46"/>
        <v>-5837.79</v>
      </c>
      <c r="M323" s="4">
        <v>200419.2</v>
      </c>
      <c r="N323" s="5">
        <f aca="true" t="shared" si="48" ref="N323:N358">I323+J323+K323+L323+M323</f>
        <v>1246749.5666666664</v>
      </c>
      <c r="O323" s="28">
        <f aca="true" t="shared" si="49" ref="O323:O358">ROUND(((H323*-0.03)-(M233+J277))/6,2)</f>
        <v>-38139.63</v>
      </c>
      <c r="P323" s="5">
        <v>-37287.27</v>
      </c>
      <c r="Q323" s="4">
        <v>898.429999999993</v>
      </c>
      <c r="R323" s="20">
        <f aca="true" t="shared" si="50" ref="R323:R358">P323+Q323</f>
        <v>-36388.840000000004</v>
      </c>
      <c r="T323" s="20">
        <f aca="true" t="shared" si="51" ref="T323:T358">O323-P323</f>
        <v>-852.3600000000006</v>
      </c>
    </row>
    <row r="324" spans="1:20" ht="12.75">
      <c r="A324" s="1" t="s">
        <v>7</v>
      </c>
      <c r="B324" s="35" t="s">
        <v>54</v>
      </c>
      <c r="C324" s="1" t="s">
        <v>42</v>
      </c>
      <c r="D324" s="15"/>
      <c r="E324" s="2">
        <v>1781.9</v>
      </c>
      <c r="F324" s="2"/>
      <c r="G324" s="24">
        <v>7299.439999999999</v>
      </c>
      <c r="H324" s="24">
        <f aca="true" t="shared" si="52" ref="H324:H358">ROUND(E324*G324,2)</f>
        <v>13006872.14</v>
      </c>
      <c r="I324" s="24">
        <f t="shared" si="47"/>
        <v>1054991.715</v>
      </c>
      <c r="J324" s="5">
        <v>-34406.51000000002</v>
      </c>
      <c r="K324" s="4">
        <v>-215094.39</v>
      </c>
      <c r="L324" s="4">
        <f t="shared" si="46"/>
        <v>-5090.98</v>
      </c>
      <c r="M324" s="4">
        <v>-173485.8</v>
      </c>
      <c r="N324" s="5">
        <f t="shared" si="48"/>
        <v>626914.0350000001</v>
      </c>
      <c r="O324" s="28">
        <f t="shared" si="49"/>
        <v>-31964.64</v>
      </c>
      <c r="P324" s="5">
        <v>-32517.18</v>
      </c>
      <c r="Q324" s="4">
        <v>-1889.3300000000163</v>
      </c>
      <c r="R324" s="20">
        <f t="shared" si="50"/>
        <v>-34406.51000000002</v>
      </c>
      <c r="T324" s="20">
        <f t="shared" si="51"/>
        <v>552.5400000000009</v>
      </c>
    </row>
    <row r="325" spans="1:20" ht="12.75">
      <c r="A325" s="14" t="s">
        <v>7</v>
      </c>
      <c r="B325" s="35" t="s">
        <v>82</v>
      </c>
      <c r="C325" s="14" t="s">
        <v>83</v>
      </c>
      <c r="D325" s="15"/>
      <c r="E325" s="2">
        <v>884.4</v>
      </c>
      <c r="F325" s="46"/>
      <c r="G325" s="24">
        <v>7402.289999999999</v>
      </c>
      <c r="H325" s="24">
        <f t="shared" si="52"/>
        <v>6546585.28</v>
      </c>
      <c r="I325" s="24">
        <f t="shared" si="47"/>
        <v>538777.9550000001</v>
      </c>
      <c r="J325" s="5">
        <v>-17423.52999999999</v>
      </c>
      <c r="K325" s="4"/>
      <c r="L325" s="4">
        <f t="shared" si="46"/>
        <v>-2562.38</v>
      </c>
      <c r="M325" s="4">
        <v>-40624.92</v>
      </c>
      <c r="N325" s="5">
        <f t="shared" si="48"/>
        <v>478167.1250000001</v>
      </c>
      <c r="O325" s="28">
        <f t="shared" si="49"/>
        <v>-16339.52</v>
      </c>
      <c r="P325" s="5">
        <v>-16366.46</v>
      </c>
      <c r="Q325" s="4">
        <v>-1057.0699999999924</v>
      </c>
      <c r="R325" s="20">
        <f t="shared" si="50"/>
        <v>-17423.52999999999</v>
      </c>
      <c r="T325" s="20">
        <f t="shared" si="51"/>
        <v>26.93999999999869</v>
      </c>
    </row>
    <row r="326" spans="1:20" ht="12.75">
      <c r="A326" s="16" t="s">
        <v>9</v>
      </c>
      <c r="B326" s="35" t="s">
        <v>55</v>
      </c>
      <c r="C326" s="16" t="s">
        <v>10</v>
      </c>
      <c r="D326" s="15"/>
      <c r="E326" s="2">
        <v>919.1</v>
      </c>
      <c r="F326" s="2"/>
      <c r="G326" s="3">
        <v>7897.14</v>
      </c>
      <c r="H326" s="24">
        <f t="shared" si="52"/>
        <v>7258261.37</v>
      </c>
      <c r="I326" s="24">
        <f t="shared" si="47"/>
        <v>596563.3</v>
      </c>
      <c r="J326" s="5">
        <v>-13441.43</v>
      </c>
      <c r="K326" s="4">
        <v>-159395.21</v>
      </c>
      <c r="L326" s="4">
        <f t="shared" si="46"/>
        <v>-2840.93</v>
      </c>
      <c r="M326" s="4">
        <v>-49750.86</v>
      </c>
      <c r="N326" s="5">
        <f t="shared" si="48"/>
        <v>371134.87000000005</v>
      </c>
      <c r="O326" s="28">
        <f t="shared" si="49"/>
        <v>-17112.86</v>
      </c>
      <c r="P326" s="5">
        <v>-18145.65</v>
      </c>
      <c r="Q326" s="4">
        <v>4704.220000000001</v>
      </c>
      <c r="R326" s="20">
        <f t="shared" si="50"/>
        <v>-13441.43</v>
      </c>
      <c r="T326" s="20">
        <f t="shared" si="51"/>
        <v>1032.7900000000009</v>
      </c>
    </row>
    <row r="327" spans="1:20" ht="12.75">
      <c r="A327" s="1" t="s">
        <v>11</v>
      </c>
      <c r="B327" s="35" t="s">
        <v>56</v>
      </c>
      <c r="C327" s="1" t="s">
        <v>12</v>
      </c>
      <c r="D327" s="15"/>
      <c r="E327" s="6">
        <v>699.6</v>
      </c>
      <c r="F327" s="6"/>
      <c r="G327" s="7">
        <v>7457.8</v>
      </c>
      <c r="H327" s="24">
        <f t="shared" si="52"/>
        <v>5217476.88</v>
      </c>
      <c r="I327" s="24">
        <f t="shared" si="47"/>
        <v>438947.695</v>
      </c>
      <c r="J327" s="5">
        <v>-10296.029999999997</v>
      </c>
      <c r="K327" s="4">
        <v>-68487.71</v>
      </c>
      <c r="L327" s="4">
        <f t="shared" si="46"/>
        <v>-2042.16</v>
      </c>
      <c r="M327" s="4">
        <v>24947.76</v>
      </c>
      <c r="N327" s="5">
        <f t="shared" si="48"/>
        <v>383069.55500000005</v>
      </c>
      <c r="O327" s="28">
        <f t="shared" si="49"/>
        <v>-12710.49</v>
      </c>
      <c r="P327" s="5">
        <v>-13043.69</v>
      </c>
      <c r="Q327" s="4">
        <v>2747.6600000000035</v>
      </c>
      <c r="R327" s="20">
        <f t="shared" si="50"/>
        <v>-10296.029999999997</v>
      </c>
      <c r="T327" s="20">
        <f t="shared" si="51"/>
        <v>333.2000000000007</v>
      </c>
    </row>
    <row r="328" spans="1:20" ht="12.75">
      <c r="A328" s="14" t="s">
        <v>13</v>
      </c>
      <c r="B328" s="35" t="s">
        <v>57</v>
      </c>
      <c r="C328" s="14" t="s">
        <v>14</v>
      </c>
      <c r="D328" s="17"/>
      <c r="E328" s="22">
        <v>339.5</v>
      </c>
      <c r="F328" s="22"/>
      <c r="G328" s="23">
        <v>7566.24</v>
      </c>
      <c r="H328" s="24">
        <f t="shared" si="52"/>
        <v>2568738.48</v>
      </c>
      <c r="I328" s="24">
        <f t="shared" si="47"/>
        <v>200332.16</v>
      </c>
      <c r="J328" s="5">
        <v>-923.980000000005</v>
      </c>
      <c r="K328" s="4">
        <v>-36582.29</v>
      </c>
      <c r="L328" s="4">
        <f t="shared" si="46"/>
        <v>-1005.42</v>
      </c>
      <c r="M328" s="4">
        <v>-82376.28</v>
      </c>
      <c r="N328" s="5">
        <f t="shared" si="48"/>
        <v>79444.18999999997</v>
      </c>
      <c r="O328" s="28">
        <f t="shared" si="49"/>
        <v>-5093.65</v>
      </c>
      <c r="P328" s="5">
        <v>-6421.85</v>
      </c>
      <c r="Q328" s="4">
        <v>5497.869999999995</v>
      </c>
      <c r="R328" s="20">
        <f t="shared" si="50"/>
        <v>-923.980000000005</v>
      </c>
      <c r="T328" s="20">
        <f t="shared" si="51"/>
        <v>1328.2000000000007</v>
      </c>
    </row>
    <row r="329" spans="1:20" ht="12.75">
      <c r="A329" s="14" t="s">
        <v>13</v>
      </c>
      <c r="B329" s="35" t="s">
        <v>58</v>
      </c>
      <c r="C329" s="14" t="s">
        <v>15</v>
      </c>
      <c r="D329" s="18"/>
      <c r="E329" s="22">
        <v>279.3</v>
      </c>
      <c r="F329" s="22"/>
      <c r="G329" s="23">
        <v>7934.85</v>
      </c>
      <c r="H329" s="24">
        <f t="shared" si="52"/>
        <v>2216203.61</v>
      </c>
      <c r="I329" s="24">
        <f t="shared" si="47"/>
        <v>181968.13999999998</v>
      </c>
      <c r="J329" s="5">
        <v>-1323.319999999998</v>
      </c>
      <c r="K329" s="4"/>
      <c r="L329" s="4">
        <f t="shared" si="46"/>
        <v>-867.44</v>
      </c>
      <c r="M329" s="4">
        <v>-16292.94</v>
      </c>
      <c r="N329" s="5">
        <f t="shared" si="48"/>
        <v>163484.43999999997</v>
      </c>
      <c r="O329" s="28">
        <f t="shared" si="49"/>
        <v>-4756.18</v>
      </c>
      <c r="P329" s="5">
        <v>-5540.51</v>
      </c>
      <c r="Q329" s="4">
        <v>4217.190000000002</v>
      </c>
      <c r="R329" s="20">
        <f t="shared" si="50"/>
        <v>-1323.319999999998</v>
      </c>
      <c r="T329" s="20">
        <f t="shared" si="51"/>
        <v>784.3299999999999</v>
      </c>
    </row>
    <row r="330" spans="1:20" ht="12.75">
      <c r="A330" s="14" t="s">
        <v>13</v>
      </c>
      <c r="B330" s="35" t="s">
        <v>80</v>
      </c>
      <c r="C330" s="14" t="s">
        <v>79</v>
      </c>
      <c r="D330" s="18"/>
      <c r="E330" s="22">
        <v>450.3</v>
      </c>
      <c r="F330" s="22"/>
      <c r="G330" s="23">
        <v>7420.9400000000005</v>
      </c>
      <c r="H330" s="24">
        <f t="shared" si="52"/>
        <v>3341649.28</v>
      </c>
      <c r="I330" s="24">
        <f t="shared" si="47"/>
        <v>254808.2583333333</v>
      </c>
      <c r="J330" s="5">
        <v>-7879.9</v>
      </c>
      <c r="K330" s="4">
        <v>-41832.09</v>
      </c>
      <c r="L330" s="4">
        <f t="shared" si="46"/>
        <v>-1307.94</v>
      </c>
      <c r="M330" s="4">
        <v>-141975.06</v>
      </c>
      <c r="N330" s="5">
        <f t="shared" si="48"/>
        <v>61813.26833333331</v>
      </c>
      <c r="O330" s="28">
        <f t="shared" si="49"/>
        <v>-7565.21</v>
      </c>
      <c r="P330" s="5">
        <v>-8354.12</v>
      </c>
      <c r="Q330" s="4">
        <v>474.22000000000116</v>
      </c>
      <c r="R330" s="20">
        <f t="shared" si="50"/>
        <v>-7879.9</v>
      </c>
      <c r="T330" s="20">
        <f t="shared" si="51"/>
        <v>788.9100000000008</v>
      </c>
    </row>
    <row r="331" spans="1:20" ht="12.75">
      <c r="A331" s="14" t="s">
        <v>36</v>
      </c>
      <c r="B331" s="35" t="s">
        <v>97</v>
      </c>
      <c r="C331" s="14" t="s">
        <v>93</v>
      </c>
      <c r="D331" s="18"/>
      <c r="E331" s="22">
        <v>247</v>
      </c>
      <c r="F331" s="22"/>
      <c r="G331" s="23">
        <v>7686.179999999999</v>
      </c>
      <c r="H331" s="24">
        <f t="shared" si="52"/>
        <v>1898486.46</v>
      </c>
      <c r="I331" s="24">
        <f t="shared" si="47"/>
        <v>152246.88833333334</v>
      </c>
      <c r="J331" s="5">
        <v>-4385.88</v>
      </c>
      <c r="K331" s="4"/>
      <c r="L331" s="4">
        <f t="shared" si="46"/>
        <v>-743.08</v>
      </c>
      <c r="M331" s="4">
        <v>-35761.92</v>
      </c>
      <c r="N331" s="5">
        <f t="shared" si="48"/>
        <v>111356.00833333335</v>
      </c>
      <c r="O331" s="28">
        <f t="shared" si="49"/>
        <v>-4507.35</v>
      </c>
      <c r="P331" s="5">
        <v>-4746.22</v>
      </c>
      <c r="Q331" s="4">
        <v>360.34000000000015</v>
      </c>
      <c r="R331" s="20">
        <f t="shared" si="50"/>
        <v>-4385.88</v>
      </c>
      <c r="T331" s="20">
        <f t="shared" si="51"/>
        <v>238.8699999999999</v>
      </c>
    </row>
    <row r="332" spans="1:20" ht="12.75">
      <c r="A332" s="14" t="s">
        <v>36</v>
      </c>
      <c r="B332" s="35" t="s">
        <v>59</v>
      </c>
      <c r="C332" s="14" t="s">
        <v>37</v>
      </c>
      <c r="D332" s="18"/>
      <c r="E332" s="22">
        <v>253</v>
      </c>
      <c r="F332" s="22"/>
      <c r="G332" s="23">
        <v>7863.28</v>
      </c>
      <c r="H332" s="24">
        <f t="shared" si="52"/>
        <v>1989409.84</v>
      </c>
      <c r="I332" s="24">
        <f t="shared" si="47"/>
        <v>163412.91</v>
      </c>
      <c r="J332" s="5">
        <v>-4326.010000000002</v>
      </c>
      <c r="K332" s="4"/>
      <c r="L332" s="4">
        <f t="shared" si="46"/>
        <v>-778.67</v>
      </c>
      <c r="M332" s="4">
        <v>-14227.44</v>
      </c>
      <c r="N332" s="5">
        <f t="shared" si="48"/>
        <v>144080.78999999998</v>
      </c>
      <c r="O332" s="28">
        <f t="shared" si="49"/>
        <v>-4794.47</v>
      </c>
      <c r="P332" s="5">
        <v>-4973.52</v>
      </c>
      <c r="Q332" s="4">
        <v>647.5099999999984</v>
      </c>
      <c r="R332" s="20">
        <f t="shared" si="50"/>
        <v>-4326.010000000002</v>
      </c>
      <c r="T332" s="20">
        <f t="shared" si="51"/>
        <v>179.05000000000018</v>
      </c>
    </row>
    <row r="333" spans="1:20" ht="12.75">
      <c r="A333" s="14" t="s">
        <v>36</v>
      </c>
      <c r="B333" s="35" t="s">
        <v>60</v>
      </c>
      <c r="C333" s="14" t="s">
        <v>43</v>
      </c>
      <c r="D333" s="18"/>
      <c r="E333" s="22">
        <v>439.5</v>
      </c>
      <c r="F333" s="22"/>
      <c r="G333" s="23">
        <v>8156.009999999999</v>
      </c>
      <c r="H333" s="24">
        <f t="shared" si="52"/>
        <v>3584566.4</v>
      </c>
      <c r="I333" s="24">
        <f t="shared" si="47"/>
        <v>305315.8883333333</v>
      </c>
      <c r="J333" s="5">
        <v>-13684.769999999999</v>
      </c>
      <c r="K333" s="4"/>
      <c r="L333" s="4">
        <f t="shared" si="46"/>
        <v>-1403.02</v>
      </c>
      <c r="M333" s="4">
        <v>39612.12</v>
      </c>
      <c r="N333" s="5">
        <f t="shared" si="48"/>
        <v>329840.21833333327</v>
      </c>
      <c r="O333" s="28">
        <f t="shared" si="49"/>
        <v>-9946.7</v>
      </c>
      <c r="P333" s="5">
        <v>-8961.42</v>
      </c>
      <c r="Q333" s="4">
        <v>-4723.3499999999985</v>
      </c>
      <c r="R333" s="20">
        <f t="shared" si="50"/>
        <v>-13684.769999999999</v>
      </c>
      <c r="T333" s="20">
        <f t="shared" si="51"/>
        <v>-985.2800000000007</v>
      </c>
    </row>
    <row r="334" spans="1:20" ht="12.75">
      <c r="A334" s="14" t="s">
        <v>36</v>
      </c>
      <c r="B334" s="35" t="s">
        <v>92</v>
      </c>
      <c r="C334" s="14" t="s">
        <v>51</v>
      </c>
      <c r="D334" s="18"/>
      <c r="E334" s="22">
        <v>108</v>
      </c>
      <c r="F334" s="22"/>
      <c r="G334" s="23">
        <v>8320.98</v>
      </c>
      <c r="H334" s="24">
        <f t="shared" si="52"/>
        <v>898665.84</v>
      </c>
      <c r="I334" s="24">
        <f t="shared" si="47"/>
        <v>77995.89</v>
      </c>
      <c r="J334" s="5">
        <v>-750.5199999999986</v>
      </c>
      <c r="K334" s="4"/>
      <c r="L334" s="4">
        <f t="shared" si="46"/>
        <v>-351.74</v>
      </c>
      <c r="M334" s="4">
        <v>18642.42</v>
      </c>
      <c r="N334" s="5">
        <f t="shared" si="48"/>
        <v>95536.04999999999</v>
      </c>
      <c r="O334" s="28">
        <f t="shared" si="49"/>
        <v>-2090.52</v>
      </c>
      <c r="P334" s="5">
        <v>-2246.66</v>
      </c>
      <c r="Q334" s="4">
        <v>1496.1400000000012</v>
      </c>
      <c r="R334" s="20">
        <f t="shared" si="50"/>
        <v>-750.5199999999986</v>
      </c>
      <c r="T334" s="20">
        <f t="shared" si="51"/>
        <v>156.13999999999987</v>
      </c>
    </row>
    <row r="335" spans="1:20" ht="12.75">
      <c r="A335" s="14" t="s">
        <v>49</v>
      </c>
      <c r="B335" s="35" t="s">
        <v>81</v>
      </c>
      <c r="C335" s="14" t="s">
        <v>50</v>
      </c>
      <c r="D335" s="18"/>
      <c r="E335" s="22">
        <v>84.8</v>
      </c>
      <c r="F335" s="22"/>
      <c r="G335" s="23">
        <v>7428.85</v>
      </c>
      <c r="H335" s="24">
        <f t="shared" si="52"/>
        <v>629966.48</v>
      </c>
      <c r="I335" s="24">
        <f t="shared" si="47"/>
        <v>51586.595</v>
      </c>
      <c r="J335" s="5">
        <v>-1348.2299999999996</v>
      </c>
      <c r="K335" s="4"/>
      <c r="L335" s="4">
        <f t="shared" si="46"/>
        <v>-246.57</v>
      </c>
      <c r="M335" s="4">
        <v>-5463.66</v>
      </c>
      <c r="N335" s="5">
        <f t="shared" si="48"/>
        <v>44528.13500000001</v>
      </c>
      <c r="O335" s="28">
        <f t="shared" si="49"/>
        <v>-1509.82</v>
      </c>
      <c r="P335" s="5">
        <v>-1574.92</v>
      </c>
      <c r="Q335" s="4">
        <v>226.6900000000005</v>
      </c>
      <c r="R335" s="20">
        <f t="shared" si="50"/>
        <v>-1348.2299999999996</v>
      </c>
      <c r="T335" s="20">
        <f t="shared" si="51"/>
        <v>65.10000000000014</v>
      </c>
    </row>
    <row r="336" spans="1:20" ht="12.75">
      <c r="A336" s="14" t="s">
        <v>44</v>
      </c>
      <c r="B336" s="35" t="s">
        <v>61</v>
      </c>
      <c r="C336" s="14" t="s">
        <v>45</v>
      </c>
      <c r="D336" s="18"/>
      <c r="E336" s="22">
        <v>526.5</v>
      </c>
      <c r="F336" s="22"/>
      <c r="G336" s="23">
        <v>7313.68</v>
      </c>
      <c r="H336" s="24">
        <f t="shared" si="52"/>
        <v>3850652.52</v>
      </c>
      <c r="I336" s="24">
        <f t="shared" si="47"/>
        <v>316989.415</v>
      </c>
      <c r="J336" s="5">
        <v>-11347.949999999999</v>
      </c>
      <c r="K336" s="4"/>
      <c r="L336" s="4">
        <f t="shared" si="46"/>
        <v>-1507.17</v>
      </c>
      <c r="M336" s="4">
        <v>-23389.74</v>
      </c>
      <c r="N336" s="5">
        <f t="shared" si="48"/>
        <v>280744.555</v>
      </c>
      <c r="O336" s="28">
        <f t="shared" si="49"/>
        <v>-9796.57</v>
      </c>
      <c r="P336" s="5">
        <v>-9626.63</v>
      </c>
      <c r="Q336" s="4">
        <v>-1721.3199999999997</v>
      </c>
      <c r="R336" s="20">
        <f t="shared" si="50"/>
        <v>-11347.949999999999</v>
      </c>
      <c r="T336" s="20">
        <f t="shared" si="51"/>
        <v>-169.9400000000005</v>
      </c>
    </row>
    <row r="337" spans="1:20" ht="12.75">
      <c r="A337" s="14" t="s">
        <v>16</v>
      </c>
      <c r="B337" s="35" t="s">
        <v>62</v>
      </c>
      <c r="C337" s="14" t="s">
        <v>17</v>
      </c>
      <c r="D337" s="17"/>
      <c r="E337" s="6">
        <v>299.1</v>
      </c>
      <c r="F337" s="6"/>
      <c r="G337" s="7">
        <v>7747.48</v>
      </c>
      <c r="H337" s="24">
        <f t="shared" si="52"/>
        <v>2317271.27</v>
      </c>
      <c r="I337" s="24">
        <f t="shared" si="47"/>
        <v>188358.47333333336</v>
      </c>
      <c r="J337" s="5">
        <v>-5996.169999999998</v>
      </c>
      <c r="K337" s="4"/>
      <c r="L337" s="4">
        <f t="shared" si="46"/>
        <v>-907</v>
      </c>
      <c r="M337" s="4">
        <v>-28484.76</v>
      </c>
      <c r="N337" s="5">
        <f t="shared" si="48"/>
        <v>152970.54333333333</v>
      </c>
      <c r="O337" s="28">
        <f t="shared" si="49"/>
        <v>-5684.59</v>
      </c>
      <c r="P337" s="5">
        <v>-5793.18</v>
      </c>
      <c r="Q337" s="4">
        <v>-202.98999999999796</v>
      </c>
      <c r="R337" s="20">
        <f t="shared" si="50"/>
        <v>-5996.169999999998</v>
      </c>
      <c r="T337" s="20">
        <f t="shared" si="51"/>
        <v>108.59000000000015</v>
      </c>
    </row>
    <row r="338" spans="1:20" ht="12.75">
      <c r="A338" s="37" t="s">
        <v>18</v>
      </c>
      <c r="B338" s="35" t="s">
        <v>63</v>
      </c>
      <c r="C338" s="37" t="s">
        <v>19</v>
      </c>
      <c r="D338" s="17"/>
      <c r="E338" s="6">
        <v>38.6</v>
      </c>
      <c r="F338" s="6"/>
      <c r="G338" s="7">
        <v>8812.02</v>
      </c>
      <c r="H338" s="24">
        <f t="shared" si="52"/>
        <v>340143.97</v>
      </c>
      <c r="I338" s="24">
        <f t="shared" si="47"/>
        <v>28464.829999999998</v>
      </c>
      <c r="J338" s="5">
        <v>3098.350000000001</v>
      </c>
      <c r="K338" s="4"/>
      <c r="L338" s="4">
        <f t="shared" si="46"/>
        <v>-133.13</v>
      </c>
      <c r="M338" s="4">
        <v>717</v>
      </c>
      <c r="N338" s="5">
        <f t="shared" si="48"/>
        <v>32147.05</v>
      </c>
      <c r="O338" s="28">
        <f t="shared" si="49"/>
        <v>-195.83</v>
      </c>
      <c r="P338" s="5">
        <v>-850.36</v>
      </c>
      <c r="Q338" s="4">
        <v>3948.710000000001</v>
      </c>
      <c r="R338" s="20">
        <f t="shared" si="50"/>
        <v>3098.350000000001</v>
      </c>
      <c r="T338" s="20">
        <f t="shared" si="51"/>
        <v>654.53</v>
      </c>
    </row>
    <row r="339" spans="1:20" ht="12.75">
      <c r="A339" s="14" t="s">
        <v>20</v>
      </c>
      <c r="B339" s="35" t="s">
        <v>96</v>
      </c>
      <c r="C339" s="37" t="s">
        <v>94</v>
      </c>
      <c r="D339" s="17"/>
      <c r="E339" s="6">
        <v>530.7</v>
      </c>
      <c r="F339" s="6"/>
      <c r="G339" s="7">
        <v>7349.59</v>
      </c>
      <c r="H339" s="24">
        <f aca="true" t="shared" si="53" ref="H339:H347">ROUND(E339*G339,2)</f>
        <v>3900427.41</v>
      </c>
      <c r="I339" s="24">
        <f t="shared" si="47"/>
        <v>315726.6966666667</v>
      </c>
      <c r="J339" s="5">
        <v>-1890.929999999993</v>
      </c>
      <c r="K339" s="4"/>
      <c r="L339" s="4">
        <f t="shared" si="46"/>
        <v>-1526.65</v>
      </c>
      <c r="M339" s="4">
        <v>-55853.52</v>
      </c>
      <c r="N339" s="5">
        <f t="shared" si="48"/>
        <v>256455.5966666667</v>
      </c>
      <c r="O339" s="28">
        <f t="shared" si="49"/>
        <v>-8161.78</v>
      </c>
      <c r="P339" s="5">
        <v>-9751.07</v>
      </c>
      <c r="Q339" s="4">
        <v>7860.140000000007</v>
      </c>
      <c r="R339" s="20">
        <f t="shared" si="50"/>
        <v>-1890.929999999993</v>
      </c>
      <c r="T339" s="20">
        <f t="shared" si="51"/>
        <v>1589.29</v>
      </c>
    </row>
    <row r="340" spans="1:20" ht="12.75">
      <c r="A340" s="14" t="s">
        <v>20</v>
      </c>
      <c r="B340" s="35" t="s">
        <v>66</v>
      </c>
      <c r="C340" s="14" t="s">
        <v>23</v>
      </c>
      <c r="D340" s="15"/>
      <c r="E340" s="8">
        <v>441.2</v>
      </c>
      <c r="F340" s="8"/>
      <c r="G340" s="7">
        <v>7213.52</v>
      </c>
      <c r="H340" s="24">
        <f t="shared" si="53"/>
        <v>3182605.02</v>
      </c>
      <c r="I340" s="24">
        <f t="shared" si="47"/>
        <v>252475.22833333336</v>
      </c>
      <c r="J340" s="5">
        <v>-4122.410000000002</v>
      </c>
      <c r="K340" s="4">
        <v>-42534.38</v>
      </c>
      <c r="L340" s="4">
        <f t="shared" si="46"/>
        <v>-1245.69</v>
      </c>
      <c r="M340" s="4">
        <v>-76451.16</v>
      </c>
      <c r="N340" s="5">
        <f t="shared" si="48"/>
        <v>128121.58833333335</v>
      </c>
      <c r="O340" s="28">
        <f t="shared" si="49"/>
        <v>-6935.24</v>
      </c>
      <c r="P340" s="5">
        <v>-7956.51</v>
      </c>
      <c r="Q340" s="4">
        <v>3834.0999999999985</v>
      </c>
      <c r="R340" s="20">
        <f t="shared" si="50"/>
        <v>-4122.410000000002</v>
      </c>
      <c r="T340" s="20">
        <f t="shared" si="51"/>
        <v>1021.2700000000004</v>
      </c>
    </row>
    <row r="341" spans="1:20" ht="12.75">
      <c r="A341" s="14" t="s">
        <v>20</v>
      </c>
      <c r="B341" s="35" t="s">
        <v>67</v>
      </c>
      <c r="C341" s="14" t="s">
        <v>24</v>
      </c>
      <c r="D341" s="15"/>
      <c r="E341" s="8">
        <v>654.5</v>
      </c>
      <c r="F341" s="8"/>
      <c r="G341" s="7">
        <v>7204.25</v>
      </c>
      <c r="H341" s="24">
        <f t="shared" si="53"/>
        <v>4715181.63</v>
      </c>
      <c r="I341" s="24">
        <f t="shared" si="47"/>
        <v>373524.24166666664</v>
      </c>
      <c r="J341" s="5">
        <v>-9461.610000000004</v>
      </c>
      <c r="K341" s="4"/>
      <c r="L341" s="4">
        <f t="shared" si="46"/>
        <v>-1845.55</v>
      </c>
      <c r="M341" s="4">
        <v>-116445.36</v>
      </c>
      <c r="N341" s="5">
        <f t="shared" si="48"/>
        <v>245771.72166666668</v>
      </c>
      <c r="O341" s="28">
        <f t="shared" si="49"/>
        <v>-10818</v>
      </c>
      <c r="P341" s="5">
        <v>-11787.95</v>
      </c>
      <c r="Q341" s="4">
        <v>2326.3399999999965</v>
      </c>
      <c r="R341" s="20">
        <f t="shared" si="50"/>
        <v>-9461.610000000004</v>
      </c>
      <c r="T341" s="20">
        <f t="shared" si="51"/>
        <v>969.9500000000007</v>
      </c>
    </row>
    <row r="342" spans="1:20" ht="12.75">
      <c r="A342" s="1" t="s">
        <v>20</v>
      </c>
      <c r="B342" s="34" t="s">
        <v>68</v>
      </c>
      <c r="C342" s="1" t="s">
        <v>38</v>
      </c>
      <c r="D342" s="15"/>
      <c r="E342" s="8">
        <v>405.3</v>
      </c>
      <c r="F342" s="8"/>
      <c r="G342" s="7">
        <v>7483.990000000002</v>
      </c>
      <c r="H342" s="24">
        <f t="shared" si="53"/>
        <v>3033261.15</v>
      </c>
      <c r="I342" s="24">
        <f t="shared" si="47"/>
        <v>250201.82333333333</v>
      </c>
      <c r="J342" s="5">
        <v>-8126.520000000002</v>
      </c>
      <c r="K342" s="4"/>
      <c r="L342" s="4">
        <f t="shared" si="46"/>
        <v>-1187.24</v>
      </c>
      <c r="M342" s="4">
        <v>-15419.64</v>
      </c>
      <c r="N342" s="5">
        <f t="shared" si="48"/>
        <v>225468.42333333334</v>
      </c>
      <c r="O342" s="28">
        <f t="shared" si="49"/>
        <v>-7596.62</v>
      </c>
      <c r="P342" s="5">
        <v>-7583.15</v>
      </c>
      <c r="Q342" s="4">
        <v>-543.3700000000026</v>
      </c>
      <c r="R342" s="20">
        <f t="shared" si="50"/>
        <v>-8126.520000000002</v>
      </c>
      <c r="T342" s="20">
        <f t="shared" si="51"/>
        <v>-13.470000000000255</v>
      </c>
    </row>
    <row r="343" spans="1:20" ht="12.75">
      <c r="A343" s="1" t="s">
        <v>20</v>
      </c>
      <c r="B343" s="34" t="s">
        <v>70</v>
      </c>
      <c r="C343" s="1" t="s">
        <v>40</v>
      </c>
      <c r="D343" s="15"/>
      <c r="E343" s="8">
        <v>313.3</v>
      </c>
      <c r="F343" s="8"/>
      <c r="G343" s="7">
        <v>7332.610000000001</v>
      </c>
      <c r="H343" s="24">
        <f t="shared" si="53"/>
        <v>2297306.71</v>
      </c>
      <c r="I343" s="24">
        <f t="shared" si="47"/>
        <v>185503.3633333333</v>
      </c>
      <c r="J343" s="5">
        <v>-6116.749999999996</v>
      </c>
      <c r="K343" s="4">
        <v>-19753.44</v>
      </c>
      <c r="L343" s="4">
        <f t="shared" si="46"/>
        <v>-899.18</v>
      </c>
      <c r="M343" s="4">
        <v>-35633.16</v>
      </c>
      <c r="N343" s="5">
        <f t="shared" si="48"/>
        <v>123100.83333333331</v>
      </c>
      <c r="O343" s="28">
        <f t="shared" si="49"/>
        <v>-5627.35</v>
      </c>
      <c r="P343" s="5">
        <v>-5743.27</v>
      </c>
      <c r="Q343" s="4">
        <v>-373.4799999999959</v>
      </c>
      <c r="R343" s="20">
        <f t="shared" si="50"/>
        <v>-6116.749999999996</v>
      </c>
      <c r="T343" s="20">
        <f t="shared" si="51"/>
        <v>115.92000000000007</v>
      </c>
    </row>
    <row r="344" spans="1:20" ht="12.75">
      <c r="A344" s="1" t="s">
        <v>20</v>
      </c>
      <c r="B344" s="34" t="s">
        <v>85</v>
      </c>
      <c r="C344" s="1" t="s">
        <v>84</v>
      </c>
      <c r="D344" s="15"/>
      <c r="E344" s="8">
        <v>75</v>
      </c>
      <c r="F344" s="8"/>
      <c r="G344" s="7">
        <v>7113.9400000000005</v>
      </c>
      <c r="H344" s="24">
        <f t="shared" si="53"/>
        <v>533545.5</v>
      </c>
      <c r="I344" s="24">
        <f t="shared" si="47"/>
        <v>41673.75</v>
      </c>
      <c r="J344" s="5">
        <v>-766.6599999999992</v>
      </c>
      <c r="K344" s="4"/>
      <c r="L344" s="4">
        <f t="shared" si="46"/>
        <v>-208.83</v>
      </c>
      <c r="M344" s="4">
        <v>-16730.28</v>
      </c>
      <c r="N344" s="5">
        <f t="shared" si="48"/>
        <v>23967.980000000003</v>
      </c>
      <c r="O344" s="28">
        <f t="shared" si="49"/>
        <v>-1155.68</v>
      </c>
      <c r="P344" s="5">
        <v>-1333.86</v>
      </c>
      <c r="Q344" s="4">
        <v>567.2000000000007</v>
      </c>
      <c r="R344" s="20">
        <f t="shared" si="50"/>
        <v>-766.6599999999992</v>
      </c>
      <c r="T344" s="20">
        <f t="shared" si="51"/>
        <v>178.17999999999984</v>
      </c>
    </row>
    <row r="345" spans="1:20" ht="12.75">
      <c r="A345" s="1" t="s">
        <v>20</v>
      </c>
      <c r="B345" s="34" t="s">
        <v>65</v>
      </c>
      <c r="C345" s="10" t="s">
        <v>22</v>
      </c>
      <c r="D345" s="15"/>
      <c r="E345" s="11">
        <v>480.5</v>
      </c>
      <c r="F345" s="11"/>
      <c r="G345" s="7">
        <v>7177.48</v>
      </c>
      <c r="H345" s="24">
        <f>ROUND(E345*G345,2)</f>
        <v>3448779.14</v>
      </c>
      <c r="I345" s="24">
        <f t="shared" si="47"/>
        <v>272078.32</v>
      </c>
      <c r="J345" s="5">
        <v>-4584.079999999998</v>
      </c>
      <c r="K345" s="4">
        <v>-30890.63</v>
      </c>
      <c r="L345" s="4">
        <f>ROUND((H345*$H$362)*-1,2)</f>
        <v>-1349.88</v>
      </c>
      <c r="M345" s="4">
        <v>-91919.64</v>
      </c>
      <c r="N345" s="5">
        <f>I345+J345+K345+L345+M345</f>
        <v>143334.08999999997</v>
      </c>
      <c r="O345" s="28">
        <f t="shared" si="49"/>
        <v>-7888.1</v>
      </c>
      <c r="P345" s="5">
        <v>-8621.95</v>
      </c>
      <c r="Q345" s="4">
        <v>4037.8700000000026</v>
      </c>
      <c r="R345" s="20">
        <f>P345+Q345</f>
        <v>-4584.079999999998</v>
      </c>
      <c r="T345" s="20">
        <f t="shared" si="51"/>
        <v>733.8500000000004</v>
      </c>
    </row>
    <row r="346" spans="1:20" ht="12.75">
      <c r="A346" s="1" t="s">
        <v>20</v>
      </c>
      <c r="B346" s="34" t="s">
        <v>69</v>
      </c>
      <c r="C346" s="1" t="s">
        <v>39</v>
      </c>
      <c r="D346" s="15"/>
      <c r="E346" s="8">
        <v>292.7</v>
      </c>
      <c r="F346" s="8"/>
      <c r="G346" s="7">
        <v>7175.76</v>
      </c>
      <c r="H346" s="24">
        <f>ROUND(E346*G346,2)</f>
        <v>2100344.95</v>
      </c>
      <c r="I346" s="24">
        <f t="shared" si="47"/>
        <v>165654.54000000004</v>
      </c>
      <c r="J346" s="5">
        <v>-3605.3599999999997</v>
      </c>
      <c r="K346" s="4"/>
      <c r="L346" s="4">
        <f>ROUND((H346*$H$362)*-1,2)</f>
        <v>-822.09</v>
      </c>
      <c r="M346" s="4">
        <v>-56245.26</v>
      </c>
      <c r="N346" s="5">
        <f>I346+J346+K346+L346+M346</f>
        <v>104981.83000000005</v>
      </c>
      <c r="O346" s="28">
        <f t="shared" si="49"/>
        <v>-4296.66</v>
      </c>
      <c r="P346" s="5">
        <v>-5250.86</v>
      </c>
      <c r="Q346" s="4">
        <v>1645.5</v>
      </c>
      <c r="R346" s="20">
        <f>P346+Q346</f>
        <v>-3605.3599999999997</v>
      </c>
      <c r="T346" s="20">
        <f t="shared" si="51"/>
        <v>954.1999999999998</v>
      </c>
    </row>
    <row r="347" spans="1:20" ht="12.75">
      <c r="A347" s="1" t="s">
        <v>20</v>
      </c>
      <c r="B347" s="34" t="s">
        <v>64</v>
      </c>
      <c r="C347" s="43" t="s">
        <v>21</v>
      </c>
      <c r="D347" s="43"/>
      <c r="E347" s="8">
        <v>311.1</v>
      </c>
      <c r="F347" s="8"/>
      <c r="G347" s="7">
        <v>7553.13</v>
      </c>
      <c r="H347" s="24">
        <f t="shared" si="53"/>
        <v>2349778.74</v>
      </c>
      <c r="I347" s="24">
        <f t="shared" si="47"/>
        <v>195634.71500000005</v>
      </c>
      <c r="J347" s="5">
        <v>-10818.100000000002</v>
      </c>
      <c r="K347" s="4"/>
      <c r="L347" s="4">
        <f t="shared" si="46"/>
        <v>-919.72</v>
      </c>
      <c r="M347" s="4">
        <v>-1081.08</v>
      </c>
      <c r="N347" s="5">
        <f t="shared" si="48"/>
        <v>182815.81500000006</v>
      </c>
      <c r="O347" s="28">
        <f t="shared" si="49"/>
        <v>-6692.98</v>
      </c>
      <c r="P347" s="5">
        <v>-5874.45</v>
      </c>
      <c r="Q347" s="4">
        <v>-4943.6500000000015</v>
      </c>
      <c r="R347" s="20">
        <f t="shared" si="50"/>
        <v>-10818.100000000002</v>
      </c>
      <c r="T347" s="20">
        <f t="shared" si="51"/>
        <v>-818.5299999999997</v>
      </c>
    </row>
    <row r="348" spans="1:20" ht="12.75">
      <c r="A348" s="1" t="s">
        <v>25</v>
      </c>
      <c r="B348" s="34" t="s">
        <v>71</v>
      </c>
      <c r="C348" s="1" t="s">
        <v>26</v>
      </c>
      <c r="D348" s="15"/>
      <c r="E348" s="8">
        <v>287.5</v>
      </c>
      <c r="F348" s="8"/>
      <c r="G348" s="9">
        <v>7776.690000000001</v>
      </c>
      <c r="H348" s="24">
        <f t="shared" si="52"/>
        <v>2235798.38</v>
      </c>
      <c r="I348" s="24">
        <f t="shared" si="47"/>
        <v>183204.58333333334</v>
      </c>
      <c r="J348" s="5">
        <v>-3573.459999999999</v>
      </c>
      <c r="K348" s="4"/>
      <c r="L348" s="4">
        <f t="shared" si="46"/>
        <v>-875.11</v>
      </c>
      <c r="M348" s="4">
        <v>-18671.7</v>
      </c>
      <c r="N348" s="5">
        <f t="shared" si="48"/>
        <v>160084.31333333335</v>
      </c>
      <c r="O348" s="28">
        <f t="shared" si="49"/>
        <v>-5160.13</v>
      </c>
      <c r="P348" s="5">
        <v>-5589.5</v>
      </c>
      <c r="Q348" s="4">
        <v>2016.0400000000009</v>
      </c>
      <c r="R348" s="20">
        <f t="shared" si="50"/>
        <v>-3573.459999999999</v>
      </c>
      <c r="T348" s="20">
        <f t="shared" si="51"/>
        <v>429.3699999999999</v>
      </c>
    </row>
    <row r="349" spans="1:20" ht="12.75">
      <c r="A349" s="1" t="s">
        <v>25</v>
      </c>
      <c r="B349" s="34" t="s">
        <v>72</v>
      </c>
      <c r="C349" s="1" t="s">
        <v>46</v>
      </c>
      <c r="D349" s="15"/>
      <c r="E349" s="8">
        <v>283</v>
      </c>
      <c r="F349" s="8"/>
      <c r="G349" s="9">
        <v>7670.330000000001</v>
      </c>
      <c r="H349" s="24">
        <f t="shared" si="52"/>
        <v>2170703.39</v>
      </c>
      <c r="I349" s="24">
        <f t="shared" si="47"/>
        <v>175320.3866666667</v>
      </c>
      <c r="J349" s="5">
        <v>-5521.76</v>
      </c>
      <c r="K349" s="4">
        <v>-43410.91</v>
      </c>
      <c r="L349" s="4">
        <f t="shared" si="46"/>
        <v>-849.63</v>
      </c>
      <c r="M349" s="4">
        <v>-33429.36</v>
      </c>
      <c r="N349" s="5">
        <f t="shared" si="48"/>
        <v>92108.72666666667</v>
      </c>
      <c r="O349" s="28">
        <f t="shared" si="49"/>
        <v>-5275.45</v>
      </c>
      <c r="P349" s="5">
        <v>-5426.76</v>
      </c>
      <c r="Q349" s="4">
        <v>-95</v>
      </c>
      <c r="R349" s="20">
        <f t="shared" si="50"/>
        <v>-5521.76</v>
      </c>
      <c r="T349" s="20">
        <f t="shared" si="51"/>
        <v>151.3100000000004</v>
      </c>
    </row>
    <row r="350" spans="1:20" ht="12.75">
      <c r="A350" s="14" t="s">
        <v>86</v>
      </c>
      <c r="B350" s="35" t="s">
        <v>88</v>
      </c>
      <c r="C350" s="14" t="s">
        <v>87</v>
      </c>
      <c r="D350" s="15"/>
      <c r="E350" s="8">
        <v>31.6</v>
      </c>
      <c r="F350" s="8"/>
      <c r="G350" s="9">
        <v>7729.04</v>
      </c>
      <c r="H350" s="24">
        <f t="shared" si="52"/>
        <v>244237.66</v>
      </c>
      <c r="I350" s="24">
        <f t="shared" si="47"/>
        <v>20492.23</v>
      </c>
      <c r="J350" s="5">
        <v>-1140.2600000000002</v>
      </c>
      <c r="K350" s="4"/>
      <c r="L350" s="4">
        <f t="shared" si="46"/>
        <v>-95.6</v>
      </c>
      <c r="M350" s="4">
        <v>834.54</v>
      </c>
      <c r="N350" s="5">
        <f t="shared" si="48"/>
        <v>20090.910000000003</v>
      </c>
      <c r="O350" s="28">
        <f t="shared" si="49"/>
        <v>-703.04</v>
      </c>
      <c r="P350" s="5">
        <v>-610.59</v>
      </c>
      <c r="Q350" s="4">
        <v>-529.6700000000001</v>
      </c>
      <c r="R350" s="20">
        <f t="shared" si="50"/>
        <v>-1140.2600000000002</v>
      </c>
      <c r="T350" s="20">
        <f t="shared" si="51"/>
        <v>-92.44999999999993</v>
      </c>
    </row>
    <row r="351" spans="1:20" ht="12.75">
      <c r="A351" s="1" t="s">
        <v>27</v>
      </c>
      <c r="B351" s="34" t="s">
        <v>73</v>
      </c>
      <c r="C351" s="1" t="s">
        <v>28</v>
      </c>
      <c r="D351" s="15"/>
      <c r="E351" s="8">
        <v>258</v>
      </c>
      <c r="F351" s="8"/>
      <c r="G351" s="9">
        <v>7581.59</v>
      </c>
      <c r="H351" s="24">
        <f t="shared" si="52"/>
        <v>1956050.22</v>
      </c>
      <c r="I351" s="24">
        <f t="shared" si="47"/>
        <v>163004.185</v>
      </c>
      <c r="J351" s="5">
        <v>-2502.010000000001</v>
      </c>
      <c r="K351" s="4"/>
      <c r="L351" s="4">
        <f t="shared" si="46"/>
        <v>-765.61</v>
      </c>
      <c r="M351" s="4">
        <v>-17742.66</v>
      </c>
      <c r="N351" s="5">
        <f t="shared" si="48"/>
        <v>141993.905</v>
      </c>
      <c r="O351" s="28">
        <f t="shared" si="49"/>
        <v>-4492.11</v>
      </c>
      <c r="P351" s="5">
        <v>-4890.13</v>
      </c>
      <c r="Q351" s="4">
        <v>2388.119999999999</v>
      </c>
      <c r="R351" s="20">
        <f t="shared" si="50"/>
        <v>-2502.010000000001</v>
      </c>
      <c r="T351" s="20">
        <f t="shared" si="51"/>
        <v>398.02000000000044</v>
      </c>
    </row>
    <row r="352" spans="1:20" ht="12.75">
      <c r="A352" s="16" t="s">
        <v>27</v>
      </c>
      <c r="B352" s="34" t="s">
        <v>74</v>
      </c>
      <c r="C352" s="16" t="s">
        <v>29</v>
      </c>
      <c r="D352" s="15"/>
      <c r="E352" s="8">
        <v>246</v>
      </c>
      <c r="F352" s="8"/>
      <c r="G352" s="9">
        <v>7581.59</v>
      </c>
      <c r="H352" s="24">
        <f t="shared" si="52"/>
        <v>1865071.14</v>
      </c>
      <c r="I352" s="24">
        <f t="shared" si="47"/>
        <v>155422.595</v>
      </c>
      <c r="J352" s="5">
        <v>-4207.860000000001</v>
      </c>
      <c r="K352" s="4"/>
      <c r="L352" s="4">
        <f t="shared" si="46"/>
        <v>-730</v>
      </c>
      <c r="M352" s="4">
        <v>-25151.04</v>
      </c>
      <c r="N352" s="5">
        <f t="shared" si="48"/>
        <v>125333.69499999998</v>
      </c>
      <c r="O352" s="28">
        <f t="shared" si="49"/>
        <v>-4586.87</v>
      </c>
      <c r="P352" s="5">
        <v>-4662.68</v>
      </c>
      <c r="Q352" s="4">
        <v>454.8199999999997</v>
      </c>
      <c r="R352" s="20">
        <f t="shared" si="50"/>
        <v>-4207.860000000001</v>
      </c>
      <c r="T352" s="20">
        <f t="shared" si="51"/>
        <v>75.8100000000004</v>
      </c>
    </row>
    <row r="353" spans="1:20" ht="12.75">
      <c r="A353" s="1" t="s">
        <v>30</v>
      </c>
      <c r="B353" s="34" t="s">
        <v>75</v>
      </c>
      <c r="C353" s="1" t="s">
        <v>31</v>
      </c>
      <c r="D353" s="15"/>
      <c r="E353" s="8">
        <v>208.6</v>
      </c>
      <c r="F353" s="8"/>
      <c r="G353" s="12">
        <v>7271.65</v>
      </c>
      <c r="H353" s="24">
        <f t="shared" si="52"/>
        <v>1516866.19</v>
      </c>
      <c r="I353" s="24">
        <f t="shared" si="47"/>
        <v>126405.515</v>
      </c>
      <c r="J353" s="5">
        <v>-4436.26</v>
      </c>
      <c r="K353" s="4"/>
      <c r="L353" s="4">
        <f t="shared" si="46"/>
        <v>-593.71</v>
      </c>
      <c r="M353" s="4">
        <v>0</v>
      </c>
      <c r="N353" s="5">
        <f t="shared" si="48"/>
        <v>121375.545</v>
      </c>
      <c r="O353" s="28">
        <f t="shared" si="49"/>
        <v>-3899.51</v>
      </c>
      <c r="P353" s="5">
        <v>-3792.17</v>
      </c>
      <c r="Q353" s="4">
        <v>-644.0900000000001</v>
      </c>
      <c r="R353" s="20">
        <f t="shared" si="50"/>
        <v>-4436.26</v>
      </c>
      <c r="T353" s="20">
        <f t="shared" si="51"/>
        <v>-107.34000000000015</v>
      </c>
    </row>
    <row r="354" spans="1:20" ht="12.75">
      <c r="A354" s="1" t="s">
        <v>30</v>
      </c>
      <c r="B354" s="34" t="s">
        <v>76</v>
      </c>
      <c r="C354" s="1" t="s">
        <v>41</v>
      </c>
      <c r="D354" s="15"/>
      <c r="E354" s="8">
        <v>229.2</v>
      </c>
      <c r="F354" s="8"/>
      <c r="G354" s="12">
        <v>7271.65</v>
      </c>
      <c r="H354" s="24">
        <f t="shared" si="52"/>
        <v>1666662.18</v>
      </c>
      <c r="I354" s="24">
        <f t="shared" si="47"/>
        <v>138888.51499999998</v>
      </c>
      <c r="J354" s="5">
        <v>2606.0999999999985</v>
      </c>
      <c r="K354" s="4"/>
      <c r="L354" s="4">
        <f t="shared" si="46"/>
        <v>-652.34</v>
      </c>
      <c r="M354" s="4">
        <v>0</v>
      </c>
      <c r="N354" s="5">
        <f t="shared" si="48"/>
        <v>140842.275</v>
      </c>
      <c r="O354" s="28">
        <f t="shared" si="49"/>
        <v>-3037.86</v>
      </c>
      <c r="P354" s="5">
        <v>-4166.66</v>
      </c>
      <c r="Q354" s="4">
        <v>6772.759999999998</v>
      </c>
      <c r="R354" s="20">
        <f t="shared" si="50"/>
        <v>2606.0999999999985</v>
      </c>
      <c r="T354" s="20">
        <f t="shared" si="51"/>
        <v>1128.7999999999997</v>
      </c>
    </row>
    <row r="355" spans="1:20" ht="12.75">
      <c r="A355" s="1" t="s">
        <v>30</v>
      </c>
      <c r="B355" s="34" t="s">
        <v>77</v>
      </c>
      <c r="C355" s="1" t="s">
        <v>34</v>
      </c>
      <c r="D355" s="15"/>
      <c r="E355" s="8">
        <v>1091.5</v>
      </c>
      <c r="F355" s="8"/>
      <c r="G355" s="12">
        <v>7271.65</v>
      </c>
      <c r="H355" s="24">
        <f t="shared" si="52"/>
        <v>7937005.98</v>
      </c>
      <c r="I355" s="24">
        <f t="shared" si="47"/>
        <v>661417.165</v>
      </c>
      <c r="J355" s="5">
        <v>-18918.34</v>
      </c>
      <c r="K355" s="4">
        <v>-230907.3</v>
      </c>
      <c r="L355" s="4">
        <f t="shared" si="46"/>
        <v>-3106.6</v>
      </c>
      <c r="M355" s="4">
        <v>0</v>
      </c>
      <c r="N355" s="5">
        <f t="shared" si="48"/>
        <v>408484.9250000001</v>
      </c>
      <c r="O355" s="28">
        <f t="shared" si="49"/>
        <v>-19688.49</v>
      </c>
      <c r="P355" s="5">
        <v>-19842.51</v>
      </c>
      <c r="Q355" s="4">
        <v>924.1699999999983</v>
      </c>
      <c r="R355" s="20">
        <f t="shared" si="50"/>
        <v>-18918.34</v>
      </c>
      <c r="T355" s="20">
        <f t="shared" si="51"/>
        <v>154.0199999999968</v>
      </c>
    </row>
    <row r="356" spans="1:20" ht="12.75">
      <c r="A356" s="1" t="s">
        <v>32</v>
      </c>
      <c r="B356" s="34" t="s">
        <v>78</v>
      </c>
      <c r="C356" s="1" t="s">
        <v>33</v>
      </c>
      <c r="D356" s="15"/>
      <c r="E356" s="13">
        <v>806.1</v>
      </c>
      <c r="F356" s="13"/>
      <c r="G356" s="12">
        <v>7271.65</v>
      </c>
      <c r="H356" s="24">
        <f t="shared" si="52"/>
        <v>5861677.07</v>
      </c>
      <c r="I356" s="24">
        <f t="shared" si="47"/>
        <v>488473.0883333334</v>
      </c>
      <c r="J356" s="5">
        <v>-15321.710000000005</v>
      </c>
      <c r="K356" s="4">
        <v>-69500</v>
      </c>
      <c r="L356" s="4">
        <f t="shared" si="46"/>
        <v>-2294.3</v>
      </c>
      <c r="M356" s="4">
        <v>0</v>
      </c>
      <c r="N356" s="5">
        <f t="shared" si="48"/>
        <v>401357.07833333337</v>
      </c>
      <c r="O356" s="28">
        <f t="shared" si="49"/>
        <v>-14765.45</v>
      </c>
      <c r="P356" s="5">
        <v>-14654.19</v>
      </c>
      <c r="Q356" s="4">
        <v>-667.5200000000041</v>
      </c>
      <c r="R356" s="20">
        <f t="shared" si="50"/>
        <v>-15321.710000000005</v>
      </c>
      <c r="T356" s="20">
        <f t="shared" si="51"/>
        <v>-111.26000000000022</v>
      </c>
    </row>
    <row r="357" spans="1:20" ht="12.75">
      <c r="A357" s="1" t="s">
        <v>32</v>
      </c>
      <c r="B357" s="34" t="s">
        <v>98</v>
      </c>
      <c r="C357" s="1" t="s">
        <v>95</v>
      </c>
      <c r="D357" s="15"/>
      <c r="E357" s="13">
        <v>22.8</v>
      </c>
      <c r="F357" s="13"/>
      <c r="G357" s="12">
        <v>7271.65</v>
      </c>
      <c r="H357" s="24">
        <f t="shared" si="52"/>
        <v>165793.62</v>
      </c>
      <c r="I357" s="24">
        <f t="shared" si="47"/>
        <v>13816.135</v>
      </c>
      <c r="J357" s="5">
        <v>228.98999999999978</v>
      </c>
      <c r="K357" s="4"/>
      <c r="L357" s="4">
        <f t="shared" si="46"/>
        <v>-64.89</v>
      </c>
      <c r="M357" s="4">
        <v>0</v>
      </c>
      <c r="N357" s="5">
        <f t="shared" si="48"/>
        <v>13980.235</v>
      </c>
      <c r="O357" s="28">
        <f t="shared" si="49"/>
        <v>-307.24</v>
      </c>
      <c r="P357" s="5">
        <v>-414.48</v>
      </c>
      <c r="Q357" s="4">
        <v>643.4699999999998</v>
      </c>
      <c r="R357" s="20">
        <f t="shared" si="50"/>
        <v>228.98999999999978</v>
      </c>
      <c r="T357" s="20">
        <f t="shared" si="51"/>
        <v>107.24000000000001</v>
      </c>
    </row>
    <row r="358" spans="1:20" ht="12.75">
      <c r="A358" s="16" t="s">
        <v>89</v>
      </c>
      <c r="B358" s="34" t="s">
        <v>90</v>
      </c>
      <c r="C358" s="16" t="s">
        <v>91</v>
      </c>
      <c r="D358" s="15"/>
      <c r="E358" s="13">
        <v>136.2</v>
      </c>
      <c r="F358" s="13"/>
      <c r="G358" s="12">
        <v>7635.93</v>
      </c>
      <c r="H358" s="24">
        <f t="shared" si="52"/>
        <v>1040013.67</v>
      </c>
      <c r="I358" s="24">
        <f t="shared" si="47"/>
        <v>86667.80500000001</v>
      </c>
      <c r="J358" s="5">
        <v>-3608.0399999999986</v>
      </c>
      <c r="K358" s="4"/>
      <c r="L358" s="4">
        <f t="shared" si="46"/>
        <v>-407.07</v>
      </c>
      <c r="M358" s="4">
        <v>17384.58</v>
      </c>
      <c r="N358" s="5">
        <f t="shared" si="48"/>
        <v>100037.27500000001</v>
      </c>
      <c r="O358" s="28">
        <f t="shared" si="49"/>
        <v>-2768.04</v>
      </c>
      <c r="P358" s="5">
        <v>-2600.03</v>
      </c>
      <c r="Q358" s="4">
        <v>-1008.0099999999984</v>
      </c>
      <c r="R358" s="20">
        <f t="shared" si="50"/>
        <v>-3608.0399999999986</v>
      </c>
      <c r="T358" s="20">
        <f t="shared" si="51"/>
        <v>-168.00999999999976</v>
      </c>
    </row>
    <row r="359" ht="15">
      <c r="N359" s="5"/>
    </row>
    <row r="360" spans="5:14" ht="15">
      <c r="E360" s="31">
        <f>SUM(E322:E359)</f>
        <v>16716.500000000004</v>
      </c>
      <c r="F360" s="31"/>
      <c r="H360" s="31">
        <f>SUM(H322:H359)</f>
        <v>125356662.40999998</v>
      </c>
      <c r="I360" s="31">
        <f>SUM(I322:I359)</f>
        <v>10312516.941666666</v>
      </c>
      <c r="J360" s="24">
        <f>SUM(J322:J358)</f>
        <v>-270841.66</v>
      </c>
      <c r="K360" s="4">
        <f>SUM(K322:K358)</f>
        <v>-1146143.55</v>
      </c>
      <c r="L360" s="4">
        <f>SUM(L322:L358)</f>
        <v>-49065.42999999999</v>
      </c>
      <c r="M360" s="4">
        <f>SUM(M322:M358)</f>
        <v>-828738.6000000001</v>
      </c>
      <c r="N360" s="4">
        <f>SUM(N322:N358)</f>
        <v>8017727.701666666</v>
      </c>
    </row>
    <row r="362" spans="8:14" ht="15">
      <c r="H362" s="28">
        <f>49065.43/H360</f>
        <v>0.00039140663971670914</v>
      </c>
      <c r="I362" s="45">
        <f>I360-9365761.27</f>
        <v>946755.6716666669</v>
      </c>
      <c r="M362" s="20">
        <f>J360+M360</f>
        <v>-1099580.26</v>
      </c>
      <c r="N362" s="31">
        <f>I360+J360+K360+L360+M360</f>
        <v>8017727.701666666</v>
      </c>
    </row>
    <row r="365" spans="1:12" ht="12.75">
      <c r="A365" s="33" t="s">
        <v>99</v>
      </c>
      <c r="B365" s="25"/>
      <c r="C365" s="33"/>
      <c r="D365" s="27"/>
      <c r="E365" s="27"/>
      <c r="F365" s="27"/>
      <c r="G365" s="27"/>
      <c r="H365" s="27"/>
      <c r="I365" s="27"/>
      <c r="J365" s="27"/>
      <c r="K365" s="27"/>
      <c r="L365" s="27"/>
    </row>
    <row r="366" spans="1:12" ht="63.75">
      <c r="A366" s="25" t="s">
        <v>119</v>
      </c>
      <c r="B366" s="25" t="s">
        <v>47</v>
      </c>
      <c r="C366" s="33" t="s">
        <v>48</v>
      </c>
      <c r="D366" s="27"/>
      <c r="E366" s="47" t="s">
        <v>0</v>
      </c>
      <c r="F366" s="47" t="s">
        <v>106</v>
      </c>
      <c r="G366" s="47" t="s">
        <v>1</v>
      </c>
      <c r="H366" s="47" t="s">
        <v>2</v>
      </c>
      <c r="I366" s="47" t="s">
        <v>121</v>
      </c>
      <c r="J366" s="47" t="s">
        <v>120</v>
      </c>
      <c r="K366" s="47" t="s">
        <v>110</v>
      </c>
      <c r="L366" s="47" t="s">
        <v>122</v>
      </c>
    </row>
    <row r="368" spans="1:12" ht="12.75">
      <c r="A368" s="1" t="s">
        <v>7</v>
      </c>
      <c r="B368" s="34" t="s">
        <v>52</v>
      </c>
      <c r="C368" s="15" t="s">
        <v>43</v>
      </c>
      <c r="D368" s="15"/>
      <c r="E368" s="32">
        <v>330</v>
      </c>
      <c r="F368" s="32"/>
      <c r="G368" s="24">
        <v>7744.529999999999</v>
      </c>
      <c r="H368" s="24">
        <f>ROUND(E368*G368,2)</f>
        <v>2555694.9</v>
      </c>
      <c r="I368" s="24">
        <f>(H322-(J232+I276+I322))/5</f>
        <v>219859.75</v>
      </c>
      <c r="J368" s="5">
        <f>ROUND(((H368*-0.03)-(M232+J276+J322))/5,2)</f>
        <v>-6637.1</v>
      </c>
      <c r="K368" s="4"/>
      <c r="L368" s="5">
        <f>I368+J368+K368</f>
        <v>213222.65</v>
      </c>
    </row>
    <row r="369" spans="1:12" ht="12.75">
      <c r="A369" s="1" t="s">
        <v>7</v>
      </c>
      <c r="B369" s="34" t="s">
        <v>53</v>
      </c>
      <c r="C369" s="1" t="s">
        <v>8</v>
      </c>
      <c r="D369" s="15"/>
      <c r="E369" s="2">
        <v>1931.1</v>
      </c>
      <c r="F369" s="46">
        <v>7016.19</v>
      </c>
      <c r="G369" s="24">
        <v>7701.73</v>
      </c>
      <c r="H369" s="24">
        <f>ROUND((E369*G369)+(6*F369),2)</f>
        <v>14914907.94</v>
      </c>
      <c r="I369" s="24">
        <f aca="true" t="shared" si="54" ref="I369:I404">(H323-(J233+I277+I323))/5</f>
        <v>1276312.1966666665</v>
      </c>
      <c r="J369" s="5">
        <f aca="true" t="shared" si="55" ref="J369:J404">ROUND(((H369*-0.03)-(M233+J277+J323))/5,2)</f>
        <v>-38489.79</v>
      </c>
      <c r="K369" s="4">
        <v>-187755.2</v>
      </c>
      <c r="L369" s="5">
        <f aca="true" t="shared" si="56" ref="L369:L404">I369+J369+K369</f>
        <v>1050067.2066666665</v>
      </c>
    </row>
    <row r="370" spans="1:12" ht="12.75">
      <c r="A370" s="1" t="s">
        <v>7</v>
      </c>
      <c r="B370" s="35" t="s">
        <v>54</v>
      </c>
      <c r="C370" s="1" t="s">
        <v>42</v>
      </c>
      <c r="D370" s="15"/>
      <c r="E370" s="2">
        <v>1781.9</v>
      </c>
      <c r="F370" s="2"/>
      <c r="G370" s="24">
        <v>7299.439999999999</v>
      </c>
      <c r="H370" s="24">
        <f aca="true" t="shared" si="57" ref="H370:H404">ROUND(E370*G370,2)</f>
        <v>13006872.14</v>
      </c>
      <c r="I370" s="24">
        <f t="shared" si="54"/>
        <v>1054991.7150000003</v>
      </c>
      <c r="J370" s="5">
        <f t="shared" si="55"/>
        <v>-31476.26</v>
      </c>
      <c r="K370" s="4">
        <v>-215094.39</v>
      </c>
      <c r="L370" s="5">
        <f t="shared" si="56"/>
        <v>808421.0650000003</v>
      </c>
    </row>
    <row r="371" spans="1:12" ht="12.75">
      <c r="A371" s="14" t="s">
        <v>7</v>
      </c>
      <c r="B371" s="35" t="s">
        <v>82</v>
      </c>
      <c r="C371" s="14" t="s">
        <v>83</v>
      </c>
      <c r="D371" s="15"/>
      <c r="E371" s="2">
        <v>884.4</v>
      </c>
      <c r="F371" s="46"/>
      <c r="G371" s="24">
        <v>7402.289999999999</v>
      </c>
      <c r="H371" s="24">
        <f t="shared" si="57"/>
        <v>6546585.28</v>
      </c>
      <c r="I371" s="24">
        <f t="shared" si="54"/>
        <v>538777.9550000001</v>
      </c>
      <c r="J371" s="5">
        <f t="shared" si="55"/>
        <v>-16122.71</v>
      </c>
      <c r="K371" s="4"/>
      <c r="L371" s="5">
        <f t="shared" si="56"/>
        <v>522655.24500000005</v>
      </c>
    </row>
    <row r="372" spans="1:12" ht="12.75">
      <c r="A372" s="16" t="s">
        <v>9</v>
      </c>
      <c r="B372" s="35" t="s">
        <v>55</v>
      </c>
      <c r="C372" s="16" t="s">
        <v>10</v>
      </c>
      <c r="D372" s="15"/>
      <c r="E372" s="2">
        <v>919.1</v>
      </c>
      <c r="F372" s="2"/>
      <c r="G372" s="3">
        <v>7897.14</v>
      </c>
      <c r="H372" s="24">
        <f t="shared" si="57"/>
        <v>7258261.37</v>
      </c>
      <c r="I372" s="24">
        <f t="shared" si="54"/>
        <v>596563.3</v>
      </c>
      <c r="J372" s="5">
        <f t="shared" si="55"/>
        <v>-17847.15</v>
      </c>
      <c r="K372" s="4">
        <v>-159395.21</v>
      </c>
      <c r="L372" s="5">
        <f t="shared" si="56"/>
        <v>419320.94000000006</v>
      </c>
    </row>
    <row r="373" spans="1:12" ht="12.75">
      <c r="A373" s="1" t="s">
        <v>11</v>
      </c>
      <c r="B373" s="35" t="s">
        <v>56</v>
      </c>
      <c r="C373" s="1" t="s">
        <v>12</v>
      </c>
      <c r="D373" s="15"/>
      <c r="E373" s="6">
        <v>699.6</v>
      </c>
      <c r="F373" s="6"/>
      <c r="G373" s="7">
        <v>7457.8</v>
      </c>
      <c r="H373" s="24">
        <f t="shared" si="57"/>
        <v>5217476.88</v>
      </c>
      <c r="I373" s="24">
        <f t="shared" si="54"/>
        <v>438947.695</v>
      </c>
      <c r="J373" s="5">
        <f t="shared" si="55"/>
        <v>-13193.38</v>
      </c>
      <c r="K373" s="4">
        <v>-68487.71</v>
      </c>
      <c r="L373" s="5">
        <f t="shared" si="56"/>
        <v>357266.605</v>
      </c>
    </row>
    <row r="374" spans="1:12" ht="12.75">
      <c r="A374" s="14" t="s">
        <v>13</v>
      </c>
      <c r="B374" s="35" t="s">
        <v>57</v>
      </c>
      <c r="C374" s="14" t="s">
        <v>14</v>
      </c>
      <c r="D374" s="17"/>
      <c r="E374" s="22">
        <v>339.5</v>
      </c>
      <c r="F374" s="22"/>
      <c r="G374" s="23">
        <v>7566.24</v>
      </c>
      <c r="H374" s="24">
        <f t="shared" si="57"/>
        <v>2568738.48</v>
      </c>
      <c r="I374" s="24">
        <f t="shared" si="54"/>
        <v>200332.16</v>
      </c>
      <c r="J374" s="5">
        <f t="shared" si="55"/>
        <v>-5927.59</v>
      </c>
      <c r="K374" s="4">
        <v>-36582.29</v>
      </c>
      <c r="L374" s="5">
        <f t="shared" si="56"/>
        <v>157822.28</v>
      </c>
    </row>
    <row r="375" spans="1:12" ht="12.75">
      <c r="A375" s="14" t="s">
        <v>13</v>
      </c>
      <c r="B375" s="35" t="s">
        <v>58</v>
      </c>
      <c r="C375" s="14" t="s">
        <v>15</v>
      </c>
      <c r="D375" s="18"/>
      <c r="E375" s="22">
        <v>279.3</v>
      </c>
      <c r="F375" s="22"/>
      <c r="G375" s="23">
        <v>7934.85</v>
      </c>
      <c r="H375" s="24">
        <f t="shared" si="57"/>
        <v>2216203.61</v>
      </c>
      <c r="I375" s="24">
        <f t="shared" si="54"/>
        <v>181968.13999999998</v>
      </c>
      <c r="J375" s="5">
        <f t="shared" si="55"/>
        <v>-5442.75</v>
      </c>
      <c r="K375" s="4"/>
      <c r="L375" s="5">
        <f t="shared" si="56"/>
        <v>176525.38999999998</v>
      </c>
    </row>
    <row r="376" spans="1:12" ht="12.75">
      <c r="A376" s="14" t="s">
        <v>13</v>
      </c>
      <c r="B376" s="35" t="s">
        <v>80</v>
      </c>
      <c r="C376" s="14" t="s">
        <v>79</v>
      </c>
      <c r="D376" s="18"/>
      <c r="E376" s="22">
        <v>450.3</v>
      </c>
      <c r="F376" s="22"/>
      <c r="G376" s="23">
        <v>7420.9400000000005</v>
      </c>
      <c r="H376" s="24">
        <f t="shared" si="57"/>
        <v>3341649.28</v>
      </c>
      <c r="I376" s="24">
        <f t="shared" si="54"/>
        <v>254808.2583333333</v>
      </c>
      <c r="J376" s="5">
        <f t="shared" si="55"/>
        <v>-7502.27</v>
      </c>
      <c r="K376" s="4">
        <v>-41832.09</v>
      </c>
      <c r="L376" s="5">
        <f t="shared" si="56"/>
        <v>205473.89833333332</v>
      </c>
    </row>
    <row r="377" spans="1:12" ht="12.75">
      <c r="A377" s="14" t="s">
        <v>36</v>
      </c>
      <c r="B377" s="35" t="s">
        <v>97</v>
      </c>
      <c r="C377" s="14" t="s">
        <v>93</v>
      </c>
      <c r="D377" s="18"/>
      <c r="E377" s="22">
        <v>247</v>
      </c>
      <c r="F377" s="22"/>
      <c r="G377" s="23">
        <v>7686.179999999999</v>
      </c>
      <c r="H377" s="24">
        <f t="shared" si="57"/>
        <v>1898486.46</v>
      </c>
      <c r="I377" s="24">
        <f t="shared" si="54"/>
        <v>152246.88833333334</v>
      </c>
      <c r="J377" s="5">
        <f t="shared" si="55"/>
        <v>-4531.64</v>
      </c>
      <c r="K377" s="4"/>
      <c r="L377" s="5">
        <f t="shared" si="56"/>
        <v>147715.24833333332</v>
      </c>
    </row>
    <row r="378" spans="1:12" ht="12.75">
      <c r="A378" s="14" t="s">
        <v>36</v>
      </c>
      <c r="B378" s="35" t="s">
        <v>59</v>
      </c>
      <c r="C378" s="14" t="s">
        <v>37</v>
      </c>
      <c r="D378" s="18"/>
      <c r="E378" s="22">
        <v>253</v>
      </c>
      <c r="F378" s="22"/>
      <c r="G378" s="23">
        <v>7863.28</v>
      </c>
      <c r="H378" s="24">
        <f t="shared" si="57"/>
        <v>1989409.84</v>
      </c>
      <c r="I378" s="24">
        <f t="shared" si="54"/>
        <v>163412.91</v>
      </c>
      <c r="J378" s="5">
        <f t="shared" si="55"/>
        <v>-4888.16</v>
      </c>
      <c r="K378" s="4"/>
      <c r="L378" s="5">
        <f t="shared" si="56"/>
        <v>158524.75</v>
      </c>
    </row>
    <row r="379" spans="1:12" ht="12.75">
      <c r="A379" s="14" t="s">
        <v>36</v>
      </c>
      <c r="B379" s="35" t="s">
        <v>60</v>
      </c>
      <c r="C379" s="14" t="s">
        <v>43</v>
      </c>
      <c r="D379" s="18"/>
      <c r="E379" s="22">
        <v>439.5</v>
      </c>
      <c r="F379" s="22"/>
      <c r="G379" s="23">
        <v>8156.009999999999</v>
      </c>
      <c r="H379" s="24">
        <f t="shared" si="57"/>
        <v>3584566.4</v>
      </c>
      <c r="I379" s="24">
        <f t="shared" si="54"/>
        <v>305315.8883333333</v>
      </c>
      <c r="J379" s="5">
        <f t="shared" si="55"/>
        <v>-9199.09</v>
      </c>
      <c r="K379" s="4"/>
      <c r="L379" s="5">
        <f t="shared" si="56"/>
        <v>296116.7983333333</v>
      </c>
    </row>
    <row r="380" spans="1:12" ht="12.75">
      <c r="A380" s="14" t="s">
        <v>36</v>
      </c>
      <c r="B380" s="35" t="s">
        <v>92</v>
      </c>
      <c r="C380" s="14" t="s">
        <v>51</v>
      </c>
      <c r="D380" s="18"/>
      <c r="E380" s="22">
        <v>108</v>
      </c>
      <c r="F380" s="22"/>
      <c r="G380" s="23">
        <v>8320.98</v>
      </c>
      <c r="H380" s="24">
        <f t="shared" si="57"/>
        <v>898665.84</v>
      </c>
      <c r="I380" s="24">
        <f t="shared" si="54"/>
        <v>77995.88999999998</v>
      </c>
      <c r="J380" s="5">
        <f t="shared" si="55"/>
        <v>-2358.52</v>
      </c>
      <c r="K380" s="4"/>
      <c r="L380" s="5">
        <f t="shared" si="56"/>
        <v>75637.36999999998</v>
      </c>
    </row>
    <row r="381" spans="1:12" ht="12.75">
      <c r="A381" s="14" t="s">
        <v>49</v>
      </c>
      <c r="B381" s="35" t="s">
        <v>81</v>
      </c>
      <c r="C381" s="14" t="s">
        <v>50</v>
      </c>
      <c r="D381" s="18"/>
      <c r="E381" s="22">
        <v>84.8</v>
      </c>
      <c r="F381" s="22"/>
      <c r="G381" s="23">
        <v>7428.85</v>
      </c>
      <c r="H381" s="24">
        <f t="shared" si="57"/>
        <v>629966.48</v>
      </c>
      <c r="I381" s="24">
        <f t="shared" si="54"/>
        <v>51586.594999999994</v>
      </c>
      <c r="J381" s="5">
        <f t="shared" si="55"/>
        <v>-1542.13</v>
      </c>
      <c r="K381" s="4"/>
      <c r="L381" s="5">
        <f t="shared" si="56"/>
        <v>50044.465</v>
      </c>
    </row>
    <row r="382" spans="1:12" ht="12.75">
      <c r="A382" s="14" t="s">
        <v>44</v>
      </c>
      <c r="B382" s="35" t="s">
        <v>61</v>
      </c>
      <c r="C382" s="14" t="s">
        <v>45</v>
      </c>
      <c r="D382" s="18"/>
      <c r="E382" s="22">
        <v>526.5</v>
      </c>
      <c r="F382" s="22"/>
      <c r="G382" s="23">
        <v>7313.68</v>
      </c>
      <c r="H382" s="24">
        <f t="shared" si="57"/>
        <v>3850652.52</v>
      </c>
      <c r="I382" s="24">
        <f t="shared" si="54"/>
        <v>316989.41500000004</v>
      </c>
      <c r="J382" s="5">
        <f t="shared" si="55"/>
        <v>-9486.29</v>
      </c>
      <c r="K382" s="4"/>
      <c r="L382" s="5">
        <f t="shared" si="56"/>
        <v>307503.12500000006</v>
      </c>
    </row>
    <row r="383" spans="1:12" ht="12.75">
      <c r="A383" s="14" t="s">
        <v>16</v>
      </c>
      <c r="B383" s="35" t="s">
        <v>62</v>
      </c>
      <c r="C383" s="14" t="s">
        <v>17</v>
      </c>
      <c r="D383" s="17"/>
      <c r="E383" s="6">
        <v>299.1</v>
      </c>
      <c r="F383" s="6"/>
      <c r="G383" s="7">
        <v>7747.48</v>
      </c>
      <c r="H383" s="24">
        <f t="shared" si="57"/>
        <v>2317271.27</v>
      </c>
      <c r="I383" s="24">
        <f t="shared" si="54"/>
        <v>188358.47333333333</v>
      </c>
      <c r="J383" s="5">
        <f t="shared" si="55"/>
        <v>-5622.27</v>
      </c>
      <c r="K383" s="4"/>
      <c r="L383" s="5">
        <f t="shared" si="56"/>
        <v>182736.20333333334</v>
      </c>
    </row>
    <row r="384" spans="1:12" ht="12.75">
      <c r="A384" s="37" t="s">
        <v>18</v>
      </c>
      <c r="B384" s="35" t="s">
        <v>63</v>
      </c>
      <c r="C384" s="37" t="s">
        <v>19</v>
      </c>
      <c r="D384" s="17"/>
      <c r="E384" s="6">
        <v>38.6</v>
      </c>
      <c r="F384" s="6"/>
      <c r="G384" s="7">
        <v>8812.02</v>
      </c>
      <c r="H384" s="24">
        <f t="shared" si="57"/>
        <v>340143.97</v>
      </c>
      <c r="I384" s="24">
        <f t="shared" si="54"/>
        <v>28464.829999999998</v>
      </c>
      <c r="J384" s="5">
        <f t="shared" si="55"/>
        <v>-854.66</v>
      </c>
      <c r="K384" s="4"/>
      <c r="L384" s="5">
        <f t="shared" si="56"/>
        <v>27610.17</v>
      </c>
    </row>
    <row r="385" spans="1:12" ht="12.75">
      <c r="A385" s="14" t="s">
        <v>20</v>
      </c>
      <c r="B385" s="35" t="s">
        <v>96</v>
      </c>
      <c r="C385" s="37" t="s">
        <v>94</v>
      </c>
      <c r="D385" s="17"/>
      <c r="E385" s="6">
        <v>530.7</v>
      </c>
      <c r="F385" s="6"/>
      <c r="G385" s="7">
        <v>7349.59</v>
      </c>
      <c r="H385" s="24">
        <f t="shared" si="57"/>
        <v>3900427.41</v>
      </c>
      <c r="I385" s="24">
        <f t="shared" si="54"/>
        <v>315726.69666666666</v>
      </c>
      <c r="J385" s="5">
        <f t="shared" si="55"/>
        <v>-9415.95</v>
      </c>
      <c r="K385" s="4"/>
      <c r="L385" s="5">
        <f t="shared" si="56"/>
        <v>306310.74666666664</v>
      </c>
    </row>
    <row r="386" spans="1:12" ht="12.75">
      <c r="A386" s="14" t="s">
        <v>20</v>
      </c>
      <c r="B386" s="35" t="s">
        <v>66</v>
      </c>
      <c r="C386" s="14" t="s">
        <v>23</v>
      </c>
      <c r="D386" s="15"/>
      <c r="E386" s="8">
        <v>441.2</v>
      </c>
      <c r="F386" s="8"/>
      <c r="G386" s="7">
        <v>7213.52</v>
      </c>
      <c r="H386" s="24">
        <f t="shared" si="57"/>
        <v>3182605.02</v>
      </c>
      <c r="I386" s="24">
        <f t="shared" si="54"/>
        <v>252475.22833333336</v>
      </c>
      <c r="J386" s="5">
        <f t="shared" si="55"/>
        <v>-7497.81</v>
      </c>
      <c r="K386" s="4">
        <v>-42534.38</v>
      </c>
      <c r="L386" s="5">
        <f t="shared" si="56"/>
        <v>202443.03833333336</v>
      </c>
    </row>
    <row r="387" spans="1:12" ht="12.75">
      <c r="A387" s="14" t="s">
        <v>20</v>
      </c>
      <c r="B387" s="35" t="s">
        <v>67</v>
      </c>
      <c r="C387" s="14" t="s">
        <v>24</v>
      </c>
      <c r="D387" s="15"/>
      <c r="E387" s="8">
        <v>654.5</v>
      </c>
      <c r="F387" s="8"/>
      <c r="G387" s="7">
        <v>7204.25</v>
      </c>
      <c r="H387" s="24">
        <f t="shared" si="57"/>
        <v>4715181.63</v>
      </c>
      <c r="I387" s="24">
        <f t="shared" si="54"/>
        <v>373524.2416666666</v>
      </c>
      <c r="J387" s="5">
        <f t="shared" si="55"/>
        <v>-11089.28</v>
      </c>
      <c r="K387" s="4"/>
      <c r="L387" s="5">
        <f t="shared" si="56"/>
        <v>362434.96166666655</v>
      </c>
    </row>
    <row r="388" spans="1:12" ht="12.75">
      <c r="A388" s="1" t="s">
        <v>20</v>
      </c>
      <c r="B388" s="34" t="s">
        <v>68</v>
      </c>
      <c r="C388" s="1" t="s">
        <v>38</v>
      </c>
      <c r="D388" s="15"/>
      <c r="E388" s="8">
        <v>405.3</v>
      </c>
      <c r="F388" s="8"/>
      <c r="G388" s="7">
        <v>7483.990000000002</v>
      </c>
      <c r="H388" s="24">
        <f t="shared" si="57"/>
        <v>3033261.15</v>
      </c>
      <c r="I388" s="24">
        <f t="shared" si="54"/>
        <v>250201.82333333333</v>
      </c>
      <c r="J388" s="5">
        <f t="shared" si="55"/>
        <v>-7490.63</v>
      </c>
      <c r="K388" s="4"/>
      <c r="L388" s="5">
        <f t="shared" si="56"/>
        <v>242711.19333333333</v>
      </c>
    </row>
    <row r="389" spans="1:12" ht="12.75">
      <c r="A389" s="1" t="s">
        <v>20</v>
      </c>
      <c r="B389" s="34" t="s">
        <v>70</v>
      </c>
      <c r="C389" s="1" t="s">
        <v>40</v>
      </c>
      <c r="D389" s="15"/>
      <c r="E389" s="8">
        <v>313.3</v>
      </c>
      <c r="F389" s="8"/>
      <c r="G389" s="7">
        <v>7332.610000000001</v>
      </c>
      <c r="H389" s="24">
        <f t="shared" si="57"/>
        <v>2297306.71</v>
      </c>
      <c r="I389" s="24">
        <f t="shared" si="54"/>
        <v>185503.36333333334</v>
      </c>
      <c r="J389" s="5">
        <f t="shared" si="55"/>
        <v>-5529.47</v>
      </c>
      <c r="K389" s="4">
        <v>-19753.44</v>
      </c>
      <c r="L389" s="5">
        <f t="shared" si="56"/>
        <v>160220.45333333334</v>
      </c>
    </row>
    <row r="390" spans="1:12" ht="12.75">
      <c r="A390" s="1" t="s">
        <v>20</v>
      </c>
      <c r="B390" s="34" t="s">
        <v>85</v>
      </c>
      <c r="C390" s="1" t="s">
        <v>84</v>
      </c>
      <c r="D390" s="15"/>
      <c r="E390" s="8">
        <v>75</v>
      </c>
      <c r="F390" s="8"/>
      <c r="G390" s="7">
        <v>7113.9400000000005</v>
      </c>
      <c r="H390" s="24">
        <f t="shared" si="57"/>
        <v>533545.5</v>
      </c>
      <c r="I390" s="24">
        <f t="shared" si="54"/>
        <v>41673.75</v>
      </c>
      <c r="J390" s="5">
        <f t="shared" si="55"/>
        <v>-1233.48</v>
      </c>
      <c r="K390" s="4"/>
      <c r="L390" s="5">
        <f t="shared" si="56"/>
        <v>40440.27</v>
      </c>
    </row>
    <row r="391" spans="1:12" ht="12.75">
      <c r="A391" s="1" t="s">
        <v>20</v>
      </c>
      <c r="B391" s="34" t="s">
        <v>65</v>
      </c>
      <c r="C391" s="10" t="s">
        <v>22</v>
      </c>
      <c r="D391" s="15"/>
      <c r="E391" s="11">
        <v>480.5</v>
      </c>
      <c r="F391" s="11"/>
      <c r="G391" s="7">
        <v>7177.48</v>
      </c>
      <c r="H391" s="24">
        <f>ROUND(E391*G391,2)</f>
        <v>3448779.14</v>
      </c>
      <c r="I391" s="24">
        <f t="shared" si="54"/>
        <v>272078.32</v>
      </c>
      <c r="J391" s="5">
        <f t="shared" si="55"/>
        <v>-8548.9</v>
      </c>
      <c r="K391" s="4">
        <v>-30890.63</v>
      </c>
      <c r="L391" s="5">
        <f>I391+J391+K391</f>
        <v>232638.78999999998</v>
      </c>
    </row>
    <row r="392" spans="1:12" ht="12.75">
      <c r="A392" s="1" t="s">
        <v>20</v>
      </c>
      <c r="B392" s="34" t="s">
        <v>69</v>
      </c>
      <c r="C392" s="1" t="s">
        <v>39</v>
      </c>
      <c r="D392" s="15"/>
      <c r="E392" s="8">
        <v>292.7</v>
      </c>
      <c r="F392" s="8"/>
      <c r="G392" s="7">
        <v>7175.76</v>
      </c>
      <c r="H392" s="24">
        <f>ROUND(E392*G392,2)</f>
        <v>2100344.95</v>
      </c>
      <c r="I392" s="24">
        <f t="shared" si="54"/>
        <v>165654.54000000004</v>
      </c>
      <c r="J392" s="5">
        <f t="shared" si="55"/>
        <v>-4434.92</v>
      </c>
      <c r="K392" s="4"/>
      <c r="L392" s="5">
        <f>I392+J392+K392</f>
        <v>161219.62000000002</v>
      </c>
    </row>
    <row r="393" spans="1:12" ht="12.75">
      <c r="A393" s="1" t="s">
        <v>20</v>
      </c>
      <c r="B393" s="34" t="s">
        <v>64</v>
      </c>
      <c r="C393" s="43" t="s">
        <v>21</v>
      </c>
      <c r="D393" s="43"/>
      <c r="E393" s="8">
        <v>311.1</v>
      </c>
      <c r="F393" s="8"/>
      <c r="G393" s="7">
        <v>7553.13</v>
      </c>
      <c r="H393" s="24">
        <f t="shared" si="57"/>
        <v>2349778.74</v>
      </c>
      <c r="I393" s="24">
        <f t="shared" si="54"/>
        <v>195634.71500000003</v>
      </c>
      <c r="J393" s="5">
        <f t="shared" si="55"/>
        <v>-5867.96</v>
      </c>
      <c r="K393" s="4"/>
      <c r="L393" s="5">
        <f t="shared" si="56"/>
        <v>189766.75500000003</v>
      </c>
    </row>
    <row r="394" spans="1:12" ht="12.75">
      <c r="A394" s="1" t="s">
        <v>25</v>
      </c>
      <c r="B394" s="34" t="s">
        <v>71</v>
      </c>
      <c r="C394" s="1" t="s">
        <v>26</v>
      </c>
      <c r="D394" s="15"/>
      <c r="E394" s="8">
        <v>287.5</v>
      </c>
      <c r="F394" s="8"/>
      <c r="G394" s="9">
        <v>7776.690000000001</v>
      </c>
      <c r="H394" s="24">
        <f t="shared" si="57"/>
        <v>2235798.38</v>
      </c>
      <c r="I394" s="24">
        <f t="shared" si="54"/>
        <v>183204.58333333334</v>
      </c>
      <c r="J394" s="5">
        <f t="shared" si="55"/>
        <v>-5477.46</v>
      </c>
      <c r="K394" s="4"/>
      <c r="L394" s="5">
        <f t="shared" si="56"/>
        <v>177727.12333333335</v>
      </c>
    </row>
    <row r="395" spans="1:12" ht="12.75">
      <c r="A395" s="1" t="s">
        <v>25</v>
      </c>
      <c r="B395" s="34" t="s">
        <v>72</v>
      </c>
      <c r="C395" s="1" t="s">
        <v>46</v>
      </c>
      <c r="D395" s="15"/>
      <c r="E395" s="8">
        <v>283</v>
      </c>
      <c r="F395" s="8"/>
      <c r="G395" s="9">
        <v>7670.330000000001</v>
      </c>
      <c r="H395" s="24">
        <f t="shared" si="57"/>
        <v>2170703.39</v>
      </c>
      <c r="I395" s="24">
        <f t="shared" si="54"/>
        <v>175320.38666666666</v>
      </c>
      <c r="J395" s="5">
        <f t="shared" si="55"/>
        <v>-5226.18</v>
      </c>
      <c r="K395" s="4">
        <v>-43410.91</v>
      </c>
      <c r="L395" s="5">
        <f t="shared" si="56"/>
        <v>126683.29666666666</v>
      </c>
    </row>
    <row r="396" spans="1:12" ht="12.75">
      <c r="A396" s="14" t="s">
        <v>86</v>
      </c>
      <c r="B396" s="35" t="s">
        <v>88</v>
      </c>
      <c r="C396" s="14" t="s">
        <v>87</v>
      </c>
      <c r="D396" s="15"/>
      <c r="E396" s="8">
        <v>31.6</v>
      </c>
      <c r="F396" s="8"/>
      <c r="G396" s="9">
        <v>7729.04</v>
      </c>
      <c r="H396" s="24">
        <f t="shared" si="57"/>
        <v>244237.66</v>
      </c>
      <c r="I396" s="24">
        <f t="shared" si="54"/>
        <v>20492.23</v>
      </c>
      <c r="J396" s="5">
        <f t="shared" si="55"/>
        <v>-615.6</v>
      </c>
      <c r="K396" s="4"/>
      <c r="L396" s="5">
        <f t="shared" si="56"/>
        <v>19876.63</v>
      </c>
    </row>
    <row r="397" spans="1:12" ht="12.75">
      <c r="A397" s="1" t="s">
        <v>27</v>
      </c>
      <c r="B397" s="34" t="s">
        <v>73</v>
      </c>
      <c r="C397" s="1" t="s">
        <v>28</v>
      </c>
      <c r="D397" s="15"/>
      <c r="E397" s="8">
        <v>258</v>
      </c>
      <c r="F397" s="8"/>
      <c r="G397" s="9">
        <v>7581.59</v>
      </c>
      <c r="H397" s="24">
        <f t="shared" si="57"/>
        <v>1956050.22</v>
      </c>
      <c r="I397" s="24">
        <f t="shared" si="54"/>
        <v>163004.185</v>
      </c>
      <c r="J397" s="5">
        <f t="shared" si="55"/>
        <v>-4890.13</v>
      </c>
      <c r="K397" s="4"/>
      <c r="L397" s="5">
        <f t="shared" si="56"/>
        <v>158114.055</v>
      </c>
    </row>
    <row r="398" spans="1:12" ht="12.75">
      <c r="A398" s="16" t="s">
        <v>27</v>
      </c>
      <c r="B398" s="34" t="s">
        <v>74</v>
      </c>
      <c r="C398" s="16" t="s">
        <v>29</v>
      </c>
      <c r="D398" s="15"/>
      <c r="E398" s="8">
        <v>246</v>
      </c>
      <c r="F398" s="8"/>
      <c r="G398" s="9">
        <v>7581.59</v>
      </c>
      <c r="H398" s="24">
        <f t="shared" si="57"/>
        <v>1865071.14</v>
      </c>
      <c r="I398" s="24">
        <f t="shared" si="54"/>
        <v>155422.59499999997</v>
      </c>
      <c r="J398" s="5">
        <f t="shared" si="55"/>
        <v>-4662.68</v>
      </c>
      <c r="K398" s="4"/>
      <c r="L398" s="5">
        <f t="shared" si="56"/>
        <v>150759.91499999998</v>
      </c>
    </row>
    <row r="399" spans="1:12" ht="12.75">
      <c r="A399" s="1" t="s">
        <v>30</v>
      </c>
      <c r="B399" s="34" t="s">
        <v>75</v>
      </c>
      <c r="C399" s="1" t="s">
        <v>31</v>
      </c>
      <c r="D399" s="15"/>
      <c r="E399" s="8">
        <v>208.6</v>
      </c>
      <c r="F399" s="8"/>
      <c r="G399" s="12">
        <v>7271.65</v>
      </c>
      <c r="H399" s="24">
        <f t="shared" si="57"/>
        <v>1516866.19</v>
      </c>
      <c r="I399" s="24">
        <f t="shared" si="54"/>
        <v>126405.51499999998</v>
      </c>
      <c r="J399" s="5">
        <f t="shared" si="55"/>
        <v>-3792.17</v>
      </c>
      <c r="K399" s="4"/>
      <c r="L399" s="5">
        <f t="shared" si="56"/>
        <v>122613.34499999999</v>
      </c>
    </row>
    <row r="400" spans="1:12" ht="12.75">
      <c r="A400" s="1" t="s">
        <v>30</v>
      </c>
      <c r="B400" s="34" t="s">
        <v>76</v>
      </c>
      <c r="C400" s="1" t="s">
        <v>41</v>
      </c>
      <c r="D400" s="15"/>
      <c r="E400" s="8">
        <v>229.2</v>
      </c>
      <c r="F400" s="8"/>
      <c r="G400" s="12">
        <v>7271.65</v>
      </c>
      <c r="H400" s="24">
        <f t="shared" si="57"/>
        <v>1666662.18</v>
      </c>
      <c r="I400" s="24">
        <f t="shared" si="54"/>
        <v>138888.51499999998</v>
      </c>
      <c r="J400" s="5">
        <f t="shared" si="55"/>
        <v>-4166.66</v>
      </c>
      <c r="K400" s="4"/>
      <c r="L400" s="5">
        <f t="shared" si="56"/>
        <v>134721.85499999998</v>
      </c>
    </row>
    <row r="401" spans="1:12" ht="12.75">
      <c r="A401" s="1" t="s">
        <v>30</v>
      </c>
      <c r="B401" s="34" t="s">
        <v>77</v>
      </c>
      <c r="C401" s="1" t="s">
        <v>34</v>
      </c>
      <c r="D401" s="15"/>
      <c r="E401" s="8">
        <v>1091.5</v>
      </c>
      <c r="F401" s="8"/>
      <c r="G401" s="12">
        <v>7271.65</v>
      </c>
      <c r="H401" s="24">
        <f t="shared" si="57"/>
        <v>7937005.98</v>
      </c>
      <c r="I401" s="24">
        <f t="shared" si="54"/>
        <v>661417.165</v>
      </c>
      <c r="J401" s="5">
        <f t="shared" si="55"/>
        <v>-19842.52</v>
      </c>
      <c r="K401" s="4">
        <v>-230907.3</v>
      </c>
      <c r="L401" s="5">
        <f t="shared" si="56"/>
        <v>410667.34500000003</v>
      </c>
    </row>
    <row r="402" spans="1:12" ht="12.75">
      <c r="A402" s="1" t="s">
        <v>32</v>
      </c>
      <c r="B402" s="34" t="s">
        <v>78</v>
      </c>
      <c r="C402" s="1" t="s">
        <v>33</v>
      </c>
      <c r="D402" s="15"/>
      <c r="E402" s="13">
        <v>806.1</v>
      </c>
      <c r="F402" s="13"/>
      <c r="G402" s="12">
        <v>7271.65</v>
      </c>
      <c r="H402" s="24">
        <f t="shared" si="57"/>
        <v>5861677.07</v>
      </c>
      <c r="I402" s="24">
        <f t="shared" si="54"/>
        <v>488473.0883333334</v>
      </c>
      <c r="J402" s="5">
        <f t="shared" si="55"/>
        <v>-14654.19</v>
      </c>
      <c r="K402" s="4">
        <v>-69500</v>
      </c>
      <c r="L402" s="5">
        <f t="shared" si="56"/>
        <v>404318.8983333334</v>
      </c>
    </row>
    <row r="403" spans="1:12" ht="12.75">
      <c r="A403" s="1" t="s">
        <v>32</v>
      </c>
      <c r="B403" s="34" t="s">
        <v>98</v>
      </c>
      <c r="C403" s="1" t="s">
        <v>95</v>
      </c>
      <c r="D403" s="15"/>
      <c r="E403" s="13">
        <v>22.8</v>
      </c>
      <c r="F403" s="13"/>
      <c r="G403" s="12">
        <v>7271.65</v>
      </c>
      <c r="H403" s="24">
        <f t="shared" si="57"/>
        <v>165793.62</v>
      </c>
      <c r="I403" s="24">
        <f t="shared" si="54"/>
        <v>13816.135</v>
      </c>
      <c r="J403" s="5">
        <f t="shared" si="55"/>
        <v>-414.49</v>
      </c>
      <c r="K403" s="4"/>
      <c r="L403" s="5">
        <f t="shared" si="56"/>
        <v>13401.645</v>
      </c>
    </row>
    <row r="404" spans="1:12" ht="12.75">
      <c r="A404" s="16" t="s">
        <v>89</v>
      </c>
      <c r="B404" s="34" t="s">
        <v>90</v>
      </c>
      <c r="C404" s="16" t="s">
        <v>91</v>
      </c>
      <c r="D404" s="15"/>
      <c r="E404" s="13">
        <v>136.2</v>
      </c>
      <c r="F404" s="13"/>
      <c r="G404" s="12">
        <v>7635.93</v>
      </c>
      <c r="H404" s="24">
        <f t="shared" si="57"/>
        <v>1040013.67</v>
      </c>
      <c r="I404" s="24">
        <f t="shared" si="54"/>
        <v>86667.80500000001</v>
      </c>
      <c r="J404" s="5">
        <f t="shared" si="55"/>
        <v>-2600.03</v>
      </c>
      <c r="K404" s="4"/>
      <c r="L404" s="5">
        <f t="shared" si="56"/>
        <v>84067.77500000001</v>
      </c>
    </row>
    <row r="405" ht="15">
      <c r="L405" s="5"/>
    </row>
    <row r="406" spans="5:12" ht="15">
      <c r="E406" s="31">
        <f>SUM(E368:E405)</f>
        <v>16716.500000000004</v>
      </c>
      <c r="F406" s="31"/>
      <c r="H406" s="31">
        <f>SUM(H368:H405)</f>
        <v>125356662.40999998</v>
      </c>
      <c r="I406" s="31">
        <f>SUM(I368:I405)</f>
        <v>10312516.941666666</v>
      </c>
      <c r="J406" s="24">
        <f>SUM(J368:J404)</f>
        <v>-308572.27</v>
      </c>
      <c r="K406" s="4">
        <f>SUM(K368:K404)</f>
        <v>-1146143.55</v>
      </c>
      <c r="L406" s="4">
        <f>SUM(L368:L404)</f>
        <v>8857801.121666664</v>
      </c>
    </row>
    <row r="408" spans="9:12" ht="15">
      <c r="I408" s="31"/>
      <c r="L408" s="48">
        <f>'[1]Feb18'!$FY$32-L406</f>
        <v>-0.0016666650772094727</v>
      </c>
    </row>
    <row r="411" spans="1:12" ht="12.75">
      <c r="A411" s="33" t="s">
        <v>99</v>
      </c>
      <c r="B411" s="25"/>
      <c r="C411" s="33"/>
      <c r="D411" s="27"/>
      <c r="E411" s="27"/>
      <c r="F411" s="27"/>
      <c r="G411" s="27"/>
      <c r="H411" s="27"/>
      <c r="I411" s="27"/>
      <c r="J411" s="27"/>
      <c r="K411" s="27"/>
      <c r="L411" s="27"/>
    </row>
    <row r="412" spans="1:12" ht="63.75">
      <c r="A412" s="25" t="s">
        <v>123</v>
      </c>
      <c r="B412" s="25" t="s">
        <v>47</v>
      </c>
      <c r="C412" s="33" t="s">
        <v>48</v>
      </c>
      <c r="D412" s="27"/>
      <c r="E412" s="47" t="s">
        <v>0</v>
      </c>
      <c r="F412" s="47" t="s">
        <v>106</v>
      </c>
      <c r="G412" s="47" t="s">
        <v>1</v>
      </c>
      <c r="H412" s="47" t="s">
        <v>2</v>
      </c>
      <c r="I412" s="47" t="s">
        <v>124</v>
      </c>
      <c r="J412" s="47" t="s">
        <v>125</v>
      </c>
      <c r="K412" s="47" t="s">
        <v>110</v>
      </c>
      <c r="L412" s="47" t="s">
        <v>122</v>
      </c>
    </row>
    <row r="414" spans="1:12" ht="12.75">
      <c r="A414" s="1" t="s">
        <v>7</v>
      </c>
      <c r="B414" s="34" t="s">
        <v>52</v>
      </c>
      <c r="C414" s="15" t="s">
        <v>43</v>
      </c>
      <c r="D414" s="15"/>
      <c r="E414" s="32">
        <v>330</v>
      </c>
      <c r="F414" s="32"/>
      <c r="G414" s="24">
        <v>7744.529999999999</v>
      </c>
      <c r="H414" s="24">
        <f>ROUND(E414*G414,2)</f>
        <v>2555694.9</v>
      </c>
      <c r="I414" s="24">
        <f>(H414-(J232+I276+I322+I368))/4</f>
        <v>219859.75</v>
      </c>
      <c r="J414" s="5">
        <f>ROUND(((H414*-0.03)-(M232+J276+J322+J368))/4,2)</f>
        <v>-6637.1</v>
      </c>
      <c r="K414" s="4"/>
      <c r="L414" s="5">
        <f>I414+J414+K414</f>
        <v>213222.65</v>
      </c>
    </row>
    <row r="415" spans="1:12" ht="12.75">
      <c r="A415" s="1" t="s">
        <v>7</v>
      </c>
      <c r="B415" s="34" t="s">
        <v>53</v>
      </c>
      <c r="C415" s="1" t="s">
        <v>8</v>
      </c>
      <c r="D415" s="15"/>
      <c r="E415" s="2">
        <v>1931.1</v>
      </c>
      <c r="F415" s="46">
        <v>7016.19</v>
      </c>
      <c r="G415" s="24">
        <v>7701.73</v>
      </c>
      <c r="H415" s="24">
        <f>ROUND((E415*G415)+(6*F415),2)</f>
        <v>14914907.94</v>
      </c>
      <c r="I415" s="24">
        <f aca="true" t="shared" si="58" ref="I415:I450">(H323-(J233+I277+I323+I369))/4</f>
        <v>1276312.1966666663</v>
      </c>
      <c r="J415" s="5">
        <f aca="true" t="shared" si="59" ref="J415:J450">ROUND(((H415*-0.03)-(M233+J277+J323+J369))/4,2)</f>
        <v>-38489.78</v>
      </c>
      <c r="K415" s="4">
        <v>-187711.87</v>
      </c>
      <c r="L415" s="5">
        <f aca="true" t="shared" si="60" ref="L415:L450">I415+J415+K415</f>
        <v>1050110.5466666664</v>
      </c>
    </row>
    <row r="416" spans="1:12" ht="12.75">
      <c r="A416" s="1" t="s">
        <v>7</v>
      </c>
      <c r="B416" s="35" t="s">
        <v>54</v>
      </c>
      <c r="C416" s="1" t="s">
        <v>42</v>
      </c>
      <c r="D416" s="15"/>
      <c r="E416" s="2">
        <v>1781.9</v>
      </c>
      <c r="F416" s="2"/>
      <c r="G416" s="24">
        <v>7299.439999999999</v>
      </c>
      <c r="H416" s="24">
        <f aca="true" t="shared" si="61" ref="H416:H450">ROUND(E416*G416,2)</f>
        <v>13006872.14</v>
      </c>
      <c r="I416" s="24">
        <f t="shared" si="58"/>
        <v>1054991.7150000003</v>
      </c>
      <c r="J416" s="5">
        <f t="shared" si="59"/>
        <v>-31476.27</v>
      </c>
      <c r="K416" s="4">
        <v>-215094.39</v>
      </c>
      <c r="L416" s="5">
        <f t="shared" si="60"/>
        <v>808421.0550000003</v>
      </c>
    </row>
    <row r="417" spans="1:12" ht="12.75">
      <c r="A417" s="14" t="s">
        <v>7</v>
      </c>
      <c r="B417" s="35" t="s">
        <v>82</v>
      </c>
      <c r="C417" s="14" t="s">
        <v>83</v>
      </c>
      <c r="D417" s="15"/>
      <c r="E417" s="2">
        <v>884.4</v>
      </c>
      <c r="F417" s="46"/>
      <c r="G417" s="24">
        <v>7402.289999999999</v>
      </c>
      <c r="H417" s="24">
        <f t="shared" si="61"/>
        <v>6546585.28</v>
      </c>
      <c r="I417" s="24">
        <f t="shared" si="58"/>
        <v>538777.9550000001</v>
      </c>
      <c r="J417" s="5">
        <f t="shared" si="59"/>
        <v>-16122.71</v>
      </c>
      <c r="K417" s="4"/>
      <c r="L417" s="5">
        <f t="shared" si="60"/>
        <v>522655.24500000005</v>
      </c>
    </row>
    <row r="418" spans="1:12" ht="12.75">
      <c r="A418" s="16" t="s">
        <v>9</v>
      </c>
      <c r="B418" s="35" t="s">
        <v>55</v>
      </c>
      <c r="C418" s="16" t="s">
        <v>10</v>
      </c>
      <c r="D418" s="15"/>
      <c r="E418" s="2">
        <v>919.1</v>
      </c>
      <c r="F418" s="2"/>
      <c r="G418" s="3">
        <v>7897.14</v>
      </c>
      <c r="H418" s="24">
        <f t="shared" si="61"/>
        <v>7258261.37</v>
      </c>
      <c r="I418" s="24">
        <f t="shared" si="58"/>
        <v>596563.3</v>
      </c>
      <c r="J418" s="5">
        <f t="shared" si="59"/>
        <v>-17847.15</v>
      </c>
      <c r="K418" s="4">
        <v>-159395.21</v>
      </c>
      <c r="L418" s="5">
        <f t="shared" si="60"/>
        <v>419320.94000000006</v>
      </c>
    </row>
    <row r="419" spans="1:12" ht="12.75">
      <c r="A419" s="1" t="s">
        <v>11</v>
      </c>
      <c r="B419" s="35" t="s">
        <v>56</v>
      </c>
      <c r="C419" s="1" t="s">
        <v>12</v>
      </c>
      <c r="D419" s="15"/>
      <c r="E419" s="6">
        <v>699.6</v>
      </c>
      <c r="F419" s="6"/>
      <c r="G419" s="7">
        <v>7457.8</v>
      </c>
      <c r="H419" s="24">
        <f t="shared" si="61"/>
        <v>5217476.88</v>
      </c>
      <c r="I419" s="24">
        <f t="shared" si="58"/>
        <v>438947.69500000007</v>
      </c>
      <c r="J419" s="5">
        <f t="shared" si="59"/>
        <v>-13193.38</v>
      </c>
      <c r="K419" s="4">
        <v>-68401.04</v>
      </c>
      <c r="L419" s="5">
        <f t="shared" si="60"/>
        <v>357353.2750000001</v>
      </c>
    </row>
    <row r="420" spans="1:12" ht="12.75">
      <c r="A420" s="14" t="s">
        <v>13</v>
      </c>
      <c r="B420" s="35" t="s">
        <v>57</v>
      </c>
      <c r="C420" s="14" t="s">
        <v>14</v>
      </c>
      <c r="D420" s="17"/>
      <c r="E420" s="22">
        <v>339.5</v>
      </c>
      <c r="F420" s="22"/>
      <c r="G420" s="23">
        <v>7566.24</v>
      </c>
      <c r="H420" s="24">
        <f t="shared" si="61"/>
        <v>2568738.48</v>
      </c>
      <c r="I420" s="24">
        <f t="shared" si="58"/>
        <v>200332.16000000003</v>
      </c>
      <c r="J420" s="5">
        <f t="shared" si="59"/>
        <v>-5927.59</v>
      </c>
      <c r="K420" s="4">
        <v>-36582.29</v>
      </c>
      <c r="L420" s="5">
        <f t="shared" si="60"/>
        <v>157822.28000000003</v>
      </c>
    </row>
    <row r="421" spans="1:12" ht="12.75">
      <c r="A421" s="14" t="s">
        <v>13</v>
      </c>
      <c r="B421" s="35" t="s">
        <v>58</v>
      </c>
      <c r="C421" s="14" t="s">
        <v>15</v>
      </c>
      <c r="D421" s="18"/>
      <c r="E421" s="22">
        <v>279.3</v>
      </c>
      <c r="F421" s="22"/>
      <c r="G421" s="23">
        <v>7934.85</v>
      </c>
      <c r="H421" s="24">
        <f t="shared" si="61"/>
        <v>2216203.61</v>
      </c>
      <c r="I421" s="24">
        <f t="shared" si="58"/>
        <v>181968.14</v>
      </c>
      <c r="J421" s="5">
        <f t="shared" si="59"/>
        <v>-5442.75</v>
      </c>
      <c r="K421" s="4"/>
      <c r="L421" s="5">
        <f t="shared" si="60"/>
        <v>176525.39</v>
      </c>
    </row>
    <row r="422" spans="1:12" ht="12.75">
      <c r="A422" s="14" t="s">
        <v>13</v>
      </c>
      <c r="B422" s="35" t="s">
        <v>80</v>
      </c>
      <c r="C422" s="14" t="s">
        <v>79</v>
      </c>
      <c r="D422" s="18"/>
      <c r="E422" s="22">
        <v>450.3</v>
      </c>
      <c r="F422" s="22"/>
      <c r="G422" s="23">
        <v>7420.9400000000005</v>
      </c>
      <c r="H422" s="24">
        <f t="shared" si="61"/>
        <v>3341649.28</v>
      </c>
      <c r="I422" s="24">
        <f t="shared" si="58"/>
        <v>254808.2583333333</v>
      </c>
      <c r="J422" s="5">
        <f t="shared" si="59"/>
        <v>-7502.27</v>
      </c>
      <c r="K422" s="4">
        <v>-41832.09</v>
      </c>
      <c r="L422" s="5">
        <f t="shared" si="60"/>
        <v>205473.89833333332</v>
      </c>
    </row>
    <row r="423" spans="1:12" ht="12.75">
      <c r="A423" s="14" t="s">
        <v>36</v>
      </c>
      <c r="B423" s="35" t="s">
        <v>97</v>
      </c>
      <c r="C423" s="14" t="s">
        <v>93</v>
      </c>
      <c r="D423" s="18"/>
      <c r="E423" s="22">
        <v>247</v>
      </c>
      <c r="F423" s="22"/>
      <c r="G423" s="23">
        <v>7686.179999999999</v>
      </c>
      <c r="H423" s="24">
        <f t="shared" si="61"/>
        <v>1898486.46</v>
      </c>
      <c r="I423" s="24">
        <f t="shared" si="58"/>
        <v>152246.8883333333</v>
      </c>
      <c r="J423" s="5">
        <f t="shared" si="59"/>
        <v>-4531.65</v>
      </c>
      <c r="K423" s="4"/>
      <c r="L423" s="5">
        <f t="shared" si="60"/>
        <v>147715.2383333333</v>
      </c>
    </row>
    <row r="424" spans="1:12" ht="12.75">
      <c r="A424" s="14" t="s">
        <v>36</v>
      </c>
      <c r="B424" s="35" t="s">
        <v>59</v>
      </c>
      <c r="C424" s="14" t="s">
        <v>37</v>
      </c>
      <c r="D424" s="18"/>
      <c r="E424" s="22">
        <v>253</v>
      </c>
      <c r="F424" s="22"/>
      <c r="G424" s="23">
        <v>7863.28</v>
      </c>
      <c r="H424" s="24">
        <f t="shared" si="61"/>
        <v>1989409.84</v>
      </c>
      <c r="I424" s="24">
        <f t="shared" si="58"/>
        <v>163412.91000000003</v>
      </c>
      <c r="J424" s="5">
        <f t="shared" si="59"/>
        <v>-4888.16</v>
      </c>
      <c r="K424" s="4"/>
      <c r="L424" s="5">
        <f t="shared" si="60"/>
        <v>158524.75000000003</v>
      </c>
    </row>
    <row r="425" spans="1:12" ht="12.75">
      <c r="A425" s="14" t="s">
        <v>36</v>
      </c>
      <c r="B425" s="35" t="s">
        <v>60</v>
      </c>
      <c r="C425" s="14" t="s">
        <v>43</v>
      </c>
      <c r="D425" s="18"/>
      <c r="E425" s="22">
        <v>439.5</v>
      </c>
      <c r="F425" s="22"/>
      <c r="G425" s="23">
        <v>8156.009999999999</v>
      </c>
      <c r="H425" s="24">
        <f t="shared" si="61"/>
        <v>3584566.4</v>
      </c>
      <c r="I425" s="24">
        <f t="shared" si="58"/>
        <v>305315.8883333333</v>
      </c>
      <c r="J425" s="5">
        <f t="shared" si="59"/>
        <v>-9199.09</v>
      </c>
      <c r="K425" s="4"/>
      <c r="L425" s="5">
        <f t="shared" si="60"/>
        <v>296116.7983333333</v>
      </c>
    </row>
    <row r="426" spans="1:12" ht="12.75">
      <c r="A426" s="14" t="s">
        <v>36</v>
      </c>
      <c r="B426" s="35" t="s">
        <v>92</v>
      </c>
      <c r="C426" s="14" t="s">
        <v>51</v>
      </c>
      <c r="D426" s="18"/>
      <c r="E426" s="22">
        <v>108</v>
      </c>
      <c r="F426" s="22"/>
      <c r="G426" s="23">
        <v>8320.98</v>
      </c>
      <c r="H426" s="24">
        <f t="shared" si="61"/>
        <v>898665.84</v>
      </c>
      <c r="I426" s="24">
        <f t="shared" si="58"/>
        <v>77995.88999999998</v>
      </c>
      <c r="J426" s="5">
        <f t="shared" si="59"/>
        <v>-2358.52</v>
      </c>
      <c r="K426" s="4"/>
      <c r="L426" s="5">
        <f t="shared" si="60"/>
        <v>75637.36999999998</v>
      </c>
    </row>
    <row r="427" spans="1:12" ht="12.75">
      <c r="A427" s="14" t="s">
        <v>49</v>
      </c>
      <c r="B427" s="35" t="s">
        <v>81</v>
      </c>
      <c r="C427" s="14" t="s">
        <v>50</v>
      </c>
      <c r="D427" s="18"/>
      <c r="E427" s="22">
        <v>84.8</v>
      </c>
      <c r="F427" s="22"/>
      <c r="G427" s="23">
        <v>7428.85</v>
      </c>
      <c r="H427" s="24">
        <f t="shared" si="61"/>
        <v>629966.48</v>
      </c>
      <c r="I427" s="24">
        <f t="shared" si="58"/>
        <v>51586.595</v>
      </c>
      <c r="J427" s="5">
        <f t="shared" si="59"/>
        <v>-1542.13</v>
      </c>
      <c r="K427" s="4"/>
      <c r="L427" s="5">
        <f t="shared" si="60"/>
        <v>50044.465000000004</v>
      </c>
    </row>
    <row r="428" spans="1:12" ht="12.75">
      <c r="A428" s="14" t="s">
        <v>44</v>
      </c>
      <c r="B428" s="35" t="s">
        <v>61</v>
      </c>
      <c r="C428" s="14" t="s">
        <v>45</v>
      </c>
      <c r="D428" s="18"/>
      <c r="E428" s="22">
        <v>526.5</v>
      </c>
      <c r="F428" s="22"/>
      <c r="G428" s="23">
        <v>7313.68</v>
      </c>
      <c r="H428" s="24">
        <f t="shared" si="61"/>
        <v>3850652.52</v>
      </c>
      <c r="I428" s="24">
        <f t="shared" si="58"/>
        <v>316989.41500000004</v>
      </c>
      <c r="J428" s="5">
        <f t="shared" si="59"/>
        <v>-9486.29</v>
      </c>
      <c r="K428" s="4"/>
      <c r="L428" s="5">
        <f t="shared" si="60"/>
        <v>307503.12500000006</v>
      </c>
    </row>
    <row r="429" spans="1:12" ht="12.75">
      <c r="A429" s="14" t="s">
        <v>16</v>
      </c>
      <c r="B429" s="35" t="s">
        <v>62</v>
      </c>
      <c r="C429" s="14" t="s">
        <v>17</v>
      </c>
      <c r="D429" s="17"/>
      <c r="E429" s="6">
        <v>299.1</v>
      </c>
      <c r="F429" s="6"/>
      <c r="G429" s="7">
        <v>7747.48</v>
      </c>
      <c r="H429" s="24">
        <f t="shared" si="61"/>
        <v>2317271.27</v>
      </c>
      <c r="I429" s="24">
        <f t="shared" si="58"/>
        <v>188358.47333333333</v>
      </c>
      <c r="J429" s="5">
        <f t="shared" si="59"/>
        <v>-5622.27</v>
      </c>
      <c r="K429" s="4"/>
      <c r="L429" s="5">
        <f t="shared" si="60"/>
        <v>182736.20333333334</v>
      </c>
    </row>
    <row r="430" spans="1:12" ht="12.75">
      <c r="A430" s="37" t="s">
        <v>18</v>
      </c>
      <c r="B430" s="35" t="s">
        <v>63</v>
      </c>
      <c r="C430" s="37" t="s">
        <v>19</v>
      </c>
      <c r="D430" s="17"/>
      <c r="E430" s="6">
        <v>38.6</v>
      </c>
      <c r="F430" s="6"/>
      <c r="G430" s="7">
        <v>8812.02</v>
      </c>
      <c r="H430" s="24">
        <f t="shared" si="61"/>
        <v>340143.97</v>
      </c>
      <c r="I430" s="24">
        <f t="shared" si="58"/>
        <v>28464.83</v>
      </c>
      <c r="J430" s="5">
        <f t="shared" si="59"/>
        <v>-854.66</v>
      </c>
      <c r="K430" s="4"/>
      <c r="L430" s="5">
        <f t="shared" si="60"/>
        <v>27610.170000000002</v>
      </c>
    </row>
    <row r="431" spans="1:12" ht="12.75">
      <c r="A431" s="14" t="s">
        <v>20</v>
      </c>
      <c r="B431" s="35" t="s">
        <v>96</v>
      </c>
      <c r="C431" s="37" t="s">
        <v>94</v>
      </c>
      <c r="D431" s="17"/>
      <c r="E431" s="6">
        <v>530.7</v>
      </c>
      <c r="F431" s="6"/>
      <c r="G431" s="7">
        <v>7349.59</v>
      </c>
      <c r="H431" s="24">
        <f t="shared" si="61"/>
        <v>3900427.41</v>
      </c>
      <c r="I431" s="24">
        <f t="shared" si="58"/>
        <v>315726.69666666666</v>
      </c>
      <c r="J431" s="5">
        <f t="shared" si="59"/>
        <v>-9415.95</v>
      </c>
      <c r="K431" s="4"/>
      <c r="L431" s="5">
        <f t="shared" si="60"/>
        <v>306310.74666666664</v>
      </c>
    </row>
    <row r="432" spans="1:12" ht="12.75">
      <c r="A432" s="14" t="s">
        <v>20</v>
      </c>
      <c r="B432" s="35" t="s">
        <v>66</v>
      </c>
      <c r="C432" s="14" t="s">
        <v>23</v>
      </c>
      <c r="D432" s="15"/>
      <c r="E432" s="8">
        <v>441.2</v>
      </c>
      <c r="F432" s="8"/>
      <c r="G432" s="7">
        <v>7213.52</v>
      </c>
      <c r="H432" s="24">
        <f t="shared" si="61"/>
        <v>3182605.02</v>
      </c>
      <c r="I432" s="24">
        <f t="shared" si="58"/>
        <v>252475.2283333334</v>
      </c>
      <c r="J432" s="5">
        <f t="shared" si="59"/>
        <v>-7497.81</v>
      </c>
      <c r="K432" s="4">
        <v>-42534.38</v>
      </c>
      <c r="L432" s="5">
        <f t="shared" si="60"/>
        <v>202443.0383333334</v>
      </c>
    </row>
    <row r="433" spans="1:12" ht="12.75">
      <c r="A433" s="14" t="s">
        <v>20</v>
      </c>
      <c r="B433" s="35" t="s">
        <v>67</v>
      </c>
      <c r="C433" s="14" t="s">
        <v>24</v>
      </c>
      <c r="D433" s="15"/>
      <c r="E433" s="8">
        <v>654.5</v>
      </c>
      <c r="F433" s="8"/>
      <c r="G433" s="7">
        <v>7204.25</v>
      </c>
      <c r="H433" s="24">
        <f t="shared" si="61"/>
        <v>4715181.63</v>
      </c>
      <c r="I433" s="24">
        <f t="shared" si="58"/>
        <v>373524.2416666666</v>
      </c>
      <c r="J433" s="5">
        <f t="shared" si="59"/>
        <v>-11089.28</v>
      </c>
      <c r="K433" s="4"/>
      <c r="L433" s="5">
        <f t="shared" si="60"/>
        <v>362434.96166666655</v>
      </c>
    </row>
    <row r="434" spans="1:12" ht="12.75">
      <c r="A434" s="1" t="s">
        <v>20</v>
      </c>
      <c r="B434" s="34" t="s">
        <v>68</v>
      </c>
      <c r="C434" s="1" t="s">
        <v>38</v>
      </c>
      <c r="D434" s="15"/>
      <c r="E434" s="8">
        <v>405.3</v>
      </c>
      <c r="F434" s="8"/>
      <c r="G434" s="7">
        <v>7483.990000000002</v>
      </c>
      <c r="H434" s="24">
        <f t="shared" si="61"/>
        <v>3033261.15</v>
      </c>
      <c r="I434" s="24">
        <f t="shared" si="58"/>
        <v>250201.82333333336</v>
      </c>
      <c r="J434" s="5">
        <f t="shared" si="59"/>
        <v>-7490.64</v>
      </c>
      <c r="K434" s="4"/>
      <c r="L434" s="5">
        <f t="shared" si="60"/>
        <v>242711.18333333335</v>
      </c>
    </row>
    <row r="435" spans="1:12" ht="12.75">
      <c r="A435" s="1" t="s">
        <v>20</v>
      </c>
      <c r="B435" s="34" t="s">
        <v>70</v>
      </c>
      <c r="C435" s="1" t="s">
        <v>40</v>
      </c>
      <c r="D435" s="15"/>
      <c r="E435" s="8">
        <v>313.3</v>
      </c>
      <c r="F435" s="8"/>
      <c r="G435" s="7">
        <v>7332.610000000001</v>
      </c>
      <c r="H435" s="24">
        <f t="shared" si="61"/>
        <v>2297306.71</v>
      </c>
      <c r="I435" s="24">
        <f t="shared" si="58"/>
        <v>185503.36333333334</v>
      </c>
      <c r="J435" s="5">
        <f t="shared" si="59"/>
        <v>-5529.47</v>
      </c>
      <c r="K435" s="4">
        <v>-19753.44</v>
      </c>
      <c r="L435" s="5">
        <f t="shared" si="60"/>
        <v>160220.45333333334</v>
      </c>
    </row>
    <row r="436" spans="1:12" ht="12.75">
      <c r="A436" s="1" t="s">
        <v>20</v>
      </c>
      <c r="B436" s="34" t="s">
        <v>85</v>
      </c>
      <c r="C436" s="1" t="s">
        <v>84</v>
      </c>
      <c r="D436" s="15"/>
      <c r="E436" s="8">
        <v>75</v>
      </c>
      <c r="F436" s="8"/>
      <c r="G436" s="7">
        <v>7113.9400000000005</v>
      </c>
      <c r="H436" s="24">
        <f t="shared" si="61"/>
        <v>533545.5</v>
      </c>
      <c r="I436" s="24">
        <f t="shared" si="58"/>
        <v>41673.75</v>
      </c>
      <c r="J436" s="5">
        <f t="shared" si="59"/>
        <v>-1233.48</v>
      </c>
      <c r="K436" s="4"/>
      <c r="L436" s="5">
        <f t="shared" si="60"/>
        <v>40440.27</v>
      </c>
    </row>
    <row r="437" spans="1:12" ht="12.75">
      <c r="A437" s="1" t="s">
        <v>20</v>
      </c>
      <c r="B437" s="34" t="s">
        <v>65</v>
      </c>
      <c r="C437" s="10" t="s">
        <v>22</v>
      </c>
      <c r="D437" s="15"/>
      <c r="E437" s="11">
        <v>480.5</v>
      </c>
      <c r="F437" s="11"/>
      <c r="G437" s="7">
        <v>7177.48</v>
      </c>
      <c r="H437" s="24">
        <f>ROUND(E437*G437,2)</f>
        <v>3448779.14</v>
      </c>
      <c r="I437" s="24">
        <f t="shared" si="58"/>
        <v>272078.32000000007</v>
      </c>
      <c r="J437" s="5">
        <f t="shared" si="59"/>
        <v>-8548.9</v>
      </c>
      <c r="K437" s="4">
        <v>-30890.63</v>
      </c>
      <c r="L437" s="5">
        <f>I437+J437+K437</f>
        <v>232638.79000000004</v>
      </c>
    </row>
    <row r="438" spans="1:12" ht="12.75">
      <c r="A438" s="1" t="s">
        <v>20</v>
      </c>
      <c r="B438" s="34" t="s">
        <v>69</v>
      </c>
      <c r="C438" s="1" t="s">
        <v>39</v>
      </c>
      <c r="D438" s="15"/>
      <c r="E438" s="8">
        <v>292.7</v>
      </c>
      <c r="F438" s="8"/>
      <c r="G438" s="7">
        <v>7175.76</v>
      </c>
      <c r="H438" s="24">
        <f>ROUND(E438*G438,2)</f>
        <v>2100344.95</v>
      </c>
      <c r="I438" s="24">
        <f t="shared" si="58"/>
        <v>165654.54000000004</v>
      </c>
      <c r="J438" s="5">
        <f t="shared" si="59"/>
        <v>-4434.92</v>
      </c>
      <c r="K438" s="4"/>
      <c r="L438" s="5">
        <f>I438+J438+K438</f>
        <v>161219.62000000002</v>
      </c>
    </row>
    <row r="439" spans="1:12" ht="12.75">
      <c r="A439" s="1" t="s">
        <v>20</v>
      </c>
      <c r="B439" s="34" t="s">
        <v>64</v>
      </c>
      <c r="C439" s="43" t="s">
        <v>21</v>
      </c>
      <c r="D439" s="43"/>
      <c r="E439" s="8">
        <v>311.1</v>
      </c>
      <c r="F439" s="8"/>
      <c r="G439" s="7">
        <v>7553.13</v>
      </c>
      <c r="H439" s="24">
        <f t="shared" si="61"/>
        <v>2349778.74</v>
      </c>
      <c r="I439" s="24">
        <f t="shared" si="58"/>
        <v>195634.71500000003</v>
      </c>
      <c r="J439" s="5">
        <f t="shared" si="59"/>
        <v>-5867.96</v>
      </c>
      <c r="K439" s="4"/>
      <c r="L439" s="5">
        <f t="shared" si="60"/>
        <v>189766.75500000003</v>
      </c>
    </row>
    <row r="440" spans="1:12" ht="12.75">
      <c r="A440" s="1" t="s">
        <v>25</v>
      </c>
      <c r="B440" s="34" t="s">
        <v>71</v>
      </c>
      <c r="C440" s="1" t="s">
        <v>26</v>
      </c>
      <c r="D440" s="15"/>
      <c r="E440" s="8">
        <v>287.5</v>
      </c>
      <c r="F440" s="8"/>
      <c r="G440" s="9">
        <v>7776.690000000001</v>
      </c>
      <c r="H440" s="24">
        <f t="shared" si="61"/>
        <v>2235798.38</v>
      </c>
      <c r="I440" s="24">
        <f t="shared" si="58"/>
        <v>183204.58333333337</v>
      </c>
      <c r="J440" s="5">
        <f t="shared" si="59"/>
        <v>-5477.47</v>
      </c>
      <c r="K440" s="4"/>
      <c r="L440" s="5">
        <f t="shared" si="60"/>
        <v>177727.11333333337</v>
      </c>
    </row>
    <row r="441" spans="1:12" ht="12.75">
      <c r="A441" s="1" t="s">
        <v>25</v>
      </c>
      <c r="B441" s="34" t="s">
        <v>72</v>
      </c>
      <c r="C441" s="1" t="s">
        <v>46</v>
      </c>
      <c r="D441" s="15"/>
      <c r="E441" s="8">
        <v>283</v>
      </c>
      <c r="F441" s="8"/>
      <c r="G441" s="9">
        <v>7670.330000000001</v>
      </c>
      <c r="H441" s="24">
        <f t="shared" si="61"/>
        <v>2170703.39</v>
      </c>
      <c r="I441" s="24">
        <f t="shared" si="58"/>
        <v>175320.38666666666</v>
      </c>
      <c r="J441" s="5">
        <f t="shared" si="59"/>
        <v>-5226.18</v>
      </c>
      <c r="K441" s="4">
        <v>-43410.91</v>
      </c>
      <c r="L441" s="5">
        <f t="shared" si="60"/>
        <v>126683.29666666666</v>
      </c>
    </row>
    <row r="442" spans="1:12" ht="12.75">
      <c r="A442" s="14" t="s">
        <v>86</v>
      </c>
      <c r="B442" s="35" t="s">
        <v>88</v>
      </c>
      <c r="C442" s="14" t="s">
        <v>87</v>
      </c>
      <c r="D442" s="15"/>
      <c r="E442" s="8">
        <v>31.6</v>
      </c>
      <c r="F442" s="8"/>
      <c r="G442" s="9">
        <v>7729.04</v>
      </c>
      <c r="H442" s="24">
        <f t="shared" si="61"/>
        <v>244237.66</v>
      </c>
      <c r="I442" s="24">
        <f t="shared" si="58"/>
        <v>20492.229999999996</v>
      </c>
      <c r="J442" s="5">
        <f t="shared" si="59"/>
        <v>-615.6</v>
      </c>
      <c r="K442" s="4"/>
      <c r="L442" s="5">
        <f t="shared" si="60"/>
        <v>19876.629999999997</v>
      </c>
    </row>
    <row r="443" spans="1:12" ht="12.75">
      <c r="A443" s="1" t="s">
        <v>27</v>
      </c>
      <c r="B443" s="34" t="s">
        <v>73</v>
      </c>
      <c r="C443" s="1" t="s">
        <v>28</v>
      </c>
      <c r="D443" s="15"/>
      <c r="E443" s="8">
        <v>258</v>
      </c>
      <c r="F443" s="8"/>
      <c r="G443" s="9">
        <v>7581.59</v>
      </c>
      <c r="H443" s="24">
        <f t="shared" si="61"/>
        <v>1956050.22</v>
      </c>
      <c r="I443" s="24">
        <f t="shared" si="58"/>
        <v>163004.185</v>
      </c>
      <c r="J443" s="5">
        <f t="shared" si="59"/>
        <v>-4890.12</v>
      </c>
      <c r="K443" s="4"/>
      <c r="L443" s="5">
        <f t="shared" si="60"/>
        <v>158114.065</v>
      </c>
    </row>
    <row r="444" spans="1:12" ht="12.75">
      <c r="A444" s="16" t="s">
        <v>27</v>
      </c>
      <c r="B444" s="34" t="s">
        <v>74</v>
      </c>
      <c r="C444" s="16" t="s">
        <v>29</v>
      </c>
      <c r="D444" s="15"/>
      <c r="E444" s="8">
        <v>246</v>
      </c>
      <c r="F444" s="8"/>
      <c r="G444" s="9">
        <v>7581.59</v>
      </c>
      <c r="H444" s="24">
        <f t="shared" si="61"/>
        <v>1865071.14</v>
      </c>
      <c r="I444" s="24">
        <f t="shared" si="58"/>
        <v>155422.59499999997</v>
      </c>
      <c r="J444" s="5">
        <f t="shared" si="59"/>
        <v>-4662.68</v>
      </c>
      <c r="K444" s="4"/>
      <c r="L444" s="5">
        <f t="shared" si="60"/>
        <v>150759.91499999998</v>
      </c>
    </row>
    <row r="445" spans="1:12" ht="12.75">
      <c r="A445" s="1" t="s">
        <v>30</v>
      </c>
      <c r="B445" s="34" t="s">
        <v>75</v>
      </c>
      <c r="C445" s="1" t="s">
        <v>31</v>
      </c>
      <c r="D445" s="15"/>
      <c r="E445" s="8">
        <v>208.6</v>
      </c>
      <c r="F445" s="8"/>
      <c r="G445" s="12">
        <v>7271.65</v>
      </c>
      <c r="H445" s="24">
        <f t="shared" si="61"/>
        <v>1516866.19</v>
      </c>
      <c r="I445" s="24">
        <f t="shared" si="58"/>
        <v>126405.51499999998</v>
      </c>
      <c r="J445" s="5">
        <f t="shared" si="59"/>
        <v>-3792.16</v>
      </c>
      <c r="K445" s="4"/>
      <c r="L445" s="5">
        <f t="shared" si="60"/>
        <v>122613.35499999998</v>
      </c>
    </row>
    <row r="446" spans="1:12" ht="12.75">
      <c r="A446" s="1" t="s">
        <v>30</v>
      </c>
      <c r="B446" s="34" t="s">
        <v>76</v>
      </c>
      <c r="C446" s="1" t="s">
        <v>41</v>
      </c>
      <c r="D446" s="15"/>
      <c r="E446" s="8">
        <v>229.2</v>
      </c>
      <c r="F446" s="8"/>
      <c r="G446" s="12">
        <v>7271.65</v>
      </c>
      <c r="H446" s="24">
        <f t="shared" si="61"/>
        <v>1666662.18</v>
      </c>
      <c r="I446" s="24">
        <f t="shared" si="58"/>
        <v>138888.515</v>
      </c>
      <c r="J446" s="5">
        <f t="shared" si="59"/>
        <v>-4166.65</v>
      </c>
      <c r="K446" s="4"/>
      <c r="L446" s="5">
        <f t="shared" si="60"/>
        <v>134721.86500000002</v>
      </c>
    </row>
    <row r="447" spans="1:12" ht="12.75">
      <c r="A447" s="1" t="s">
        <v>30</v>
      </c>
      <c r="B447" s="34" t="s">
        <v>77</v>
      </c>
      <c r="C447" s="1" t="s">
        <v>34</v>
      </c>
      <c r="D447" s="15"/>
      <c r="E447" s="8">
        <v>1091.5</v>
      </c>
      <c r="F447" s="8"/>
      <c r="G447" s="12">
        <v>7271.65</v>
      </c>
      <c r="H447" s="24">
        <f t="shared" si="61"/>
        <v>7937005.98</v>
      </c>
      <c r="I447" s="24">
        <f t="shared" si="58"/>
        <v>661417.165</v>
      </c>
      <c r="J447" s="5">
        <f t="shared" si="59"/>
        <v>-19842.51</v>
      </c>
      <c r="K447" s="4">
        <v>-230907.3</v>
      </c>
      <c r="L447" s="5">
        <f t="shared" si="60"/>
        <v>410667.35500000004</v>
      </c>
    </row>
    <row r="448" spans="1:12" ht="12.75">
      <c r="A448" s="1" t="s">
        <v>32</v>
      </c>
      <c r="B448" s="34" t="s">
        <v>78</v>
      </c>
      <c r="C448" s="1" t="s">
        <v>33</v>
      </c>
      <c r="D448" s="15"/>
      <c r="E448" s="13">
        <v>806.1</v>
      </c>
      <c r="F448" s="13"/>
      <c r="G448" s="12">
        <v>7271.65</v>
      </c>
      <c r="H448" s="24">
        <f t="shared" si="61"/>
        <v>5861677.07</v>
      </c>
      <c r="I448" s="24">
        <f t="shared" si="58"/>
        <v>488473.0883333334</v>
      </c>
      <c r="J448" s="5">
        <f t="shared" si="59"/>
        <v>-14654.19</v>
      </c>
      <c r="K448" s="4">
        <v>-69500</v>
      </c>
      <c r="L448" s="5">
        <f t="shared" si="60"/>
        <v>404318.8983333334</v>
      </c>
    </row>
    <row r="449" spans="1:12" ht="12.75">
      <c r="A449" s="1" t="s">
        <v>32</v>
      </c>
      <c r="B449" s="34" t="s">
        <v>98</v>
      </c>
      <c r="C449" s="1" t="s">
        <v>95</v>
      </c>
      <c r="D449" s="15"/>
      <c r="E449" s="13">
        <v>22.8</v>
      </c>
      <c r="F449" s="13"/>
      <c r="G449" s="12">
        <v>7271.65</v>
      </c>
      <c r="H449" s="24">
        <f t="shared" si="61"/>
        <v>165793.62</v>
      </c>
      <c r="I449" s="24">
        <f t="shared" si="58"/>
        <v>13816.135000000002</v>
      </c>
      <c r="J449" s="5">
        <f t="shared" si="59"/>
        <v>-414.48</v>
      </c>
      <c r="K449" s="4"/>
      <c r="L449" s="5">
        <f t="shared" si="60"/>
        <v>13401.655000000002</v>
      </c>
    </row>
    <row r="450" spans="1:12" ht="12.75">
      <c r="A450" s="16" t="s">
        <v>89</v>
      </c>
      <c r="B450" s="34" t="s">
        <v>90</v>
      </c>
      <c r="C450" s="16" t="s">
        <v>91</v>
      </c>
      <c r="D450" s="15"/>
      <c r="E450" s="13">
        <v>136.2</v>
      </c>
      <c r="F450" s="13"/>
      <c r="G450" s="12">
        <v>7635.93</v>
      </c>
      <c r="H450" s="24">
        <f t="shared" si="61"/>
        <v>1040013.67</v>
      </c>
      <c r="I450" s="24">
        <f t="shared" si="58"/>
        <v>86667.805</v>
      </c>
      <c r="J450" s="5">
        <f t="shared" si="59"/>
        <v>-2600.04</v>
      </c>
      <c r="K450" s="4"/>
      <c r="L450" s="5">
        <f t="shared" si="60"/>
        <v>84067.765</v>
      </c>
    </row>
    <row r="451" ht="15">
      <c r="L451" s="5"/>
    </row>
    <row r="452" spans="5:12" ht="15">
      <c r="E452" s="31">
        <f>SUM(E414:E451)</f>
        <v>16716.500000000004</v>
      </c>
      <c r="F452" s="31"/>
      <c r="H452" s="31">
        <f>SUM(H414:H451)</f>
        <v>125356662.40999998</v>
      </c>
      <c r="I452" s="31">
        <f>SUM(I414:I451)</f>
        <v>10312516.941666666</v>
      </c>
      <c r="J452" s="24">
        <f>SUM(J414:J450)</f>
        <v>-308572.25999999995</v>
      </c>
      <c r="K452" s="4">
        <f>SUM(K414:K450)</f>
        <v>-1146013.55</v>
      </c>
      <c r="L452" s="4">
        <f>SUM(L414:L450)</f>
        <v>8857931.131666668</v>
      </c>
    </row>
    <row r="454" spans="9:12" ht="15">
      <c r="I454" s="31"/>
      <c r="L454" s="48">
        <f>'[1]Mar18'!$FY$33-L452</f>
        <v>-138264.68166666664</v>
      </c>
    </row>
    <row r="457" spans="1:13" ht="12.75">
      <c r="A457" s="33" t="s">
        <v>99</v>
      </c>
      <c r="B457" s="25"/>
      <c r="C457" s="33"/>
      <c r="D457" s="27"/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1:13" ht="63.75">
      <c r="A458" s="25" t="s">
        <v>126</v>
      </c>
      <c r="B458" s="25" t="s">
        <v>47</v>
      </c>
      <c r="C458" s="33" t="s">
        <v>48</v>
      </c>
      <c r="D458" s="27"/>
      <c r="E458" s="47" t="s">
        <v>0</v>
      </c>
      <c r="F458" s="47" t="s">
        <v>106</v>
      </c>
      <c r="G458" s="47" t="s">
        <v>1</v>
      </c>
      <c r="H458" s="47" t="s">
        <v>2</v>
      </c>
      <c r="I458" s="47" t="s">
        <v>127</v>
      </c>
      <c r="J458" s="47" t="s">
        <v>128</v>
      </c>
      <c r="K458" s="47" t="s">
        <v>110</v>
      </c>
      <c r="L458" s="47" t="s">
        <v>129</v>
      </c>
      <c r="M458" s="47" t="s">
        <v>122</v>
      </c>
    </row>
    <row r="460" spans="1:13" ht="12.75">
      <c r="A460" s="1" t="s">
        <v>7</v>
      </c>
      <c r="B460" s="34" t="s">
        <v>52</v>
      </c>
      <c r="C460" s="15" t="s">
        <v>43</v>
      </c>
      <c r="D460" s="15"/>
      <c r="E460" s="32">
        <v>330</v>
      </c>
      <c r="F460" s="32"/>
      <c r="G460" s="24">
        <v>7751.189999999999</v>
      </c>
      <c r="H460" s="24">
        <f>ROUND(E460*G460,2)</f>
        <v>2557892.7</v>
      </c>
      <c r="I460" s="24">
        <f>(H460-(J232+I276+I322+I368+I414))/3</f>
        <v>220592.3500000001</v>
      </c>
      <c r="J460" s="5">
        <f aca="true" t="shared" si="62" ref="J460:J496">ROUND(((H460*-0.03)-(M232+J276+J322+J368+J414))/3,2)</f>
        <v>-6659.08</v>
      </c>
      <c r="K460" s="4"/>
      <c r="L460" s="4">
        <v>-41311.02</v>
      </c>
      <c r="M460" s="5">
        <f>I460+J460+K460+L460</f>
        <v>172622.25000000012</v>
      </c>
    </row>
    <row r="461" spans="1:13" ht="12.75">
      <c r="A461" s="1" t="s">
        <v>7</v>
      </c>
      <c r="B461" s="34" t="s">
        <v>53</v>
      </c>
      <c r="C461" s="1" t="s">
        <v>8</v>
      </c>
      <c r="D461" s="15"/>
      <c r="E461" s="2">
        <v>1931.1</v>
      </c>
      <c r="F461" s="46">
        <v>7022.42</v>
      </c>
      <c r="G461" s="24">
        <v>7708.389999999999</v>
      </c>
      <c r="H461" s="24">
        <f>ROUND((E461*G461)+(6*F461),2)</f>
        <v>14927806.45</v>
      </c>
      <c r="I461" s="24">
        <f aca="true" t="shared" si="63" ref="I461:I496">(H461-(J233+I277+I323+I369+I415))/3</f>
        <v>1280611.6999999993</v>
      </c>
      <c r="J461" s="5">
        <f t="shared" si="62"/>
        <v>-38618.77</v>
      </c>
      <c r="K461" s="4">
        <v>-187711.87</v>
      </c>
      <c r="L461" s="4">
        <v>-200419.2</v>
      </c>
      <c r="M461" s="5">
        <f aca="true" t="shared" si="64" ref="M461:M496">I461+J461+K461+L461</f>
        <v>853861.8599999992</v>
      </c>
    </row>
    <row r="462" spans="1:13" ht="12.75">
      <c r="A462" s="1" t="s">
        <v>7</v>
      </c>
      <c r="B462" s="35" t="s">
        <v>54</v>
      </c>
      <c r="C462" s="1" t="s">
        <v>42</v>
      </c>
      <c r="D462" s="15"/>
      <c r="E462" s="2">
        <v>1781.9</v>
      </c>
      <c r="F462" s="2"/>
      <c r="G462" s="24">
        <v>7306.0999999999985</v>
      </c>
      <c r="H462" s="24">
        <f aca="true" t="shared" si="65" ref="H462:H482">ROUND(E462*G462,2)</f>
        <v>13018739.59</v>
      </c>
      <c r="I462" s="24">
        <f t="shared" si="63"/>
        <v>1058947.531666667</v>
      </c>
      <c r="J462" s="5">
        <f t="shared" si="62"/>
        <v>-31594.94</v>
      </c>
      <c r="K462" s="4">
        <v>-215094.39</v>
      </c>
      <c r="L462" s="4">
        <v>173485.8</v>
      </c>
      <c r="M462" s="5">
        <f t="shared" si="64"/>
        <v>985744.0016666669</v>
      </c>
    </row>
    <row r="463" spans="1:13" ht="12.75">
      <c r="A463" s="14" t="s">
        <v>7</v>
      </c>
      <c r="B463" s="35" t="s">
        <v>82</v>
      </c>
      <c r="C463" s="14" t="s">
        <v>83</v>
      </c>
      <c r="D463" s="15"/>
      <c r="E463" s="2">
        <v>884.4</v>
      </c>
      <c r="F463" s="46"/>
      <c r="G463" s="24">
        <v>7408.949999999999</v>
      </c>
      <c r="H463" s="24">
        <f t="shared" si="65"/>
        <v>6552475.38</v>
      </c>
      <c r="I463" s="24">
        <f t="shared" si="63"/>
        <v>540741.3216666667</v>
      </c>
      <c r="J463" s="5">
        <f t="shared" si="62"/>
        <v>-16181.62</v>
      </c>
      <c r="K463" s="4"/>
      <c r="L463" s="4">
        <v>40624.92</v>
      </c>
      <c r="M463" s="5">
        <f t="shared" si="64"/>
        <v>565184.6216666667</v>
      </c>
    </row>
    <row r="464" spans="1:13" ht="12.75">
      <c r="A464" s="16" t="s">
        <v>9</v>
      </c>
      <c r="B464" s="35" t="s">
        <v>55</v>
      </c>
      <c r="C464" s="16" t="s">
        <v>10</v>
      </c>
      <c r="D464" s="15"/>
      <c r="E464" s="2">
        <v>919.1</v>
      </c>
      <c r="F464" s="2"/>
      <c r="G464" s="3">
        <v>7904.25</v>
      </c>
      <c r="H464" s="24">
        <f t="shared" si="65"/>
        <v>7264796.18</v>
      </c>
      <c r="I464" s="24">
        <f t="shared" si="63"/>
        <v>598741.57</v>
      </c>
      <c r="J464" s="5">
        <f t="shared" si="62"/>
        <v>-17912.5</v>
      </c>
      <c r="K464" s="4">
        <v>-159395.21</v>
      </c>
      <c r="L464" s="4">
        <v>49750.86</v>
      </c>
      <c r="M464" s="5">
        <f t="shared" si="64"/>
        <v>471184.72</v>
      </c>
    </row>
    <row r="465" spans="1:13" ht="12.75">
      <c r="A465" s="1" t="s">
        <v>11</v>
      </c>
      <c r="B465" s="35" t="s">
        <v>56</v>
      </c>
      <c r="C465" s="1" t="s">
        <v>12</v>
      </c>
      <c r="D465" s="15"/>
      <c r="E465" s="6">
        <v>699.6</v>
      </c>
      <c r="F465" s="6"/>
      <c r="G465" s="7">
        <v>7464.370000000001</v>
      </c>
      <c r="H465" s="24">
        <f t="shared" si="65"/>
        <v>5222073.25</v>
      </c>
      <c r="I465" s="24">
        <f t="shared" si="63"/>
        <v>440479.81833333336</v>
      </c>
      <c r="J465" s="5">
        <f t="shared" si="62"/>
        <v>-13239.34</v>
      </c>
      <c r="K465" s="4">
        <v>-68401.04</v>
      </c>
      <c r="L465" s="4">
        <v>-24947.76</v>
      </c>
      <c r="M465" s="5">
        <f t="shared" si="64"/>
        <v>333891.67833333334</v>
      </c>
    </row>
    <row r="466" spans="1:13" ht="12.75">
      <c r="A466" s="14" t="s">
        <v>13</v>
      </c>
      <c r="B466" s="35" t="s">
        <v>57</v>
      </c>
      <c r="C466" s="14" t="s">
        <v>14</v>
      </c>
      <c r="D466" s="17"/>
      <c r="E466" s="22">
        <v>339.5</v>
      </c>
      <c r="F466" s="22"/>
      <c r="G466" s="23">
        <v>7573.4</v>
      </c>
      <c r="H466" s="24">
        <f t="shared" si="65"/>
        <v>2571169.3</v>
      </c>
      <c r="I466" s="24">
        <f t="shared" si="63"/>
        <v>201142.43333333326</v>
      </c>
      <c r="J466" s="5">
        <f t="shared" si="62"/>
        <v>-5951.89</v>
      </c>
      <c r="K466" s="4">
        <v>-36582.29</v>
      </c>
      <c r="L466" s="4">
        <v>82376.28</v>
      </c>
      <c r="M466" s="5">
        <f t="shared" si="64"/>
        <v>240984.53333333324</v>
      </c>
    </row>
    <row r="467" spans="1:13" ht="12.75">
      <c r="A467" s="14" t="s">
        <v>13</v>
      </c>
      <c r="B467" s="35" t="s">
        <v>58</v>
      </c>
      <c r="C467" s="14" t="s">
        <v>15</v>
      </c>
      <c r="D467" s="18"/>
      <c r="E467" s="22">
        <v>279.3</v>
      </c>
      <c r="F467" s="22"/>
      <c r="G467" s="23">
        <v>7942.01</v>
      </c>
      <c r="H467" s="24">
        <f t="shared" si="65"/>
        <v>2218203.39</v>
      </c>
      <c r="I467" s="24">
        <f t="shared" si="63"/>
        <v>182634.7333333334</v>
      </c>
      <c r="J467" s="5">
        <f t="shared" si="62"/>
        <v>-5462.75</v>
      </c>
      <c r="K467" s="4"/>
      <c r="L467" s="4">
        <v>16292.94</v>
      </c>
      <c r="M467" s="5">
        <f t="shared" si="64"/>
        <v>193464.9233333334</v>
      </c>
    </row>
    <row r="468" spans="1:13" ht="12.75">
      <c r="A468" s="14" t="s">
        <v>13</v>
      </c>
      <c r="B468" s="35" t="s">
        <v>80</v>
      </c>
      <c r="C468" s="14" t="s">
        <v>79</v>
      </c>
      <c r="D468" s="18"/>
      <c r="E468" s="22">
        <v>450.3</v>
      </c>
      <c r="F468" s="22"/>
      <c r="G468" s="23">
        <v>7428.1</v>
      </c>
      <c r="H468" s="24">
        <f t="shared" si="65"/>
        <v>3344873.43</v>
      </c>
      <c r="I468" s="24">
        <f t="shared" si="63"/>
        <v>255882.9750000001</v>
      </c>
      <c r="J468" s="5">
        <f t="shared" si="62"/>
        <v>-7534.52</v>
      </c>
      <c r="K468" s="4">
        <v>-41832.09</v>
      </c>
      <c r="L468" s="4">
        <v>141975.06</v>
      </c>
      <c r="M468" s="5">
        <f t="shared" si="64"/>
        <v>348491.4250000001</v>
      </c>
    </row>
    <row r="469" spans="1:13" ht="12.75">
      <c r="A469" s="14" t="s">
        <v>36</v>
      </c>
      <c r="B469" s="35" t="s">
        <v>97</v>
      </c>
      <c r="C469" s="14" t="s">
        <v>93</v>
      </c>
      <c r="D469" s="18"/>
      <c r="E469" s="22">
        <v>247</v>
      </c>
      <c r="F469" s="22"/>
      <c r="G469" s="23">
        <v>7693.2699999999995</v>
      </c>
      <c r="H469" s="24">
        <f t="shared" si="65"/>
        <v>1900237.69</v>
      </c>
      <c r="I469" s="24">
        <f t="shared" si="63"/>
        <v>152830.63166666668</v>
      </c>
      <c r="J469" s="5">
        <f t="shared" si="62"/>
        <v>-4549.16</v>
      </c>
      <c r="K469" s="4"/>
      <c r="L469" s="4">
        <v>35761.92</v>
      </c>
      <c r="M469" s="5">
        <f t="shared" si="64"/>
        <v>184043.39166666666</v>
      </c>
    </row>
    <row r="470" spans="1:13" ht="12.75">
      <c r="A470" s="14" t="s">
        <v>36</v>
      </c>
      <c r="B470" s="35" t="s">
        <v>59</v>
      </c>
      <c r="C470" s="14" t="s">
        <v>37</v>
      </c>
      <c r="D470" s="18"/>
      <c r="E470" s="22">
        <v>253</v>
      </c>
      <c r="F470" s="22"/>
      <c r="G470" s="23">
        <v>7870.37</v>
      </c>
      <c r="H470" s="24">
        <f t="shared" si="65"/>
        <v>1991203.61</v>
      </c>
      <c r="I470" s="24">
        <f t="shared" si="63"/>
        <v>164010.8333333334</v>
      </c>
      <c r="J470" s="5">
        <f t="shared" si="62"/>
        <v>-4906.1</v>
      </c>
      <c r="K470" s="4"/>
      <c r="L470" s="4">
        <v>14227.44</v>
      </c>
      <c r="M470" s="5">
        <f t="shared" si="64"/>
        <v>173332.1733333334</v>
      </c>
    </row>
    <row r="471" spans="1:13" ht="12.75">
      <c r="A471" s="14" t="s">
        <v>36</v>
      </c>
      <c r="B471" s="35" t="s">
        <v>60</v>
      </c>
      <c r="C471" s="14" t="s">
        <v>43</v>
      </c>
      <c r="D471" s="18"/>
      <c r="E471" s="22">
        <v>439.5</v>
      </c>
      <c r="F471" s="22"/>
      <c r="G471" s="23">
        <v>8163.099999999999</v>
      </c>
      <c r="H471" s="24">
        <f t="shared" si="65"/>
        <v>3587682.45</v>
      </c>
      <c r="I471" s="24">
        <f t="shared" si="63"/>
        <v>306354.5716666668</v>
      </c>
      <c r="J471" s="5">
        <f t="shared" si="62"/>
        <v>-9230.25</v>
      </c>
      <c r="K471" s="4"/>
      <c r="L471" s="4">
        <v>-39612.12</v>
      </c>
      <c r="M471" s="5">
        <f t="shared" si="64"/>
        <v>257512.20166666678</v>
      </c>
    </row>
    <row r="472" spans="1:13" ht="12.75">
      <c r="A472" s="14" t="s">
        <v>36</v>
      </c>
      <c r="B472" s="35" t="s">
        <v>92</v>
      </c>
      <c r="C472" s="14" t="s">
        <v>51</v>
      </c>
      <c r="D472" s="18"/>
      <c r="E472" s="22">
        <v>108</v>
      </c>
      <c r="F472" s="22"/>
      <c r="G472" s="23">
        <v>8328.07</v>
      </c>
      <c r="H472" s="24">
        <f t="shared" si="65"/>
        <v>899431.56</v>
      </c>
      <c r="I472" s="24">
        <f t="shared" si="63"/>
        <v>78251.13</v>
      </c>
      <c r="J472" s="5">
        <f t="shared" si="62"/>
        <v>-2366.18</v>
      </c>
      <c r="K472" s="4"/>
      <c r="L472" s="4">
        <v>-18642.42</v>
      </c>
      <c r="M472" s="5">
        <f t="shared" si="64"/>
        <v>57242.53000000001</v>
      </c>
    </row>
    <row r="473" spans="1:13" ht="12.75">
      <c r="A473" s="14" t="s">
        <v>49</v>
      </c>
      <c r="B473" s="35" t="s">
        <v>81</v>
      </c>
      <c r="C473" s="14" t="s">
        <v>50</v>
      </c>
      <c r="D473" s="18"/>
      <c r="E473" s="22">
        <v>84.8</v>
      </c>
      <c r="F473" s="22"/>
      <c r="G473" s="23">
        <v>7435.57</v>
      </c>
      <c r="H473" s="24">
        <f t="shared" si="65"/>
        <v>630536.34</v>
      </c>
      <c r="I473" s="24">
        <f t="shared" si="63"/>
        <v>51776.54833333334</v>
      </c>
      <c r="J473" s="5">
        <f t="shared" si="62"/>
        <v>-1547.83</v>
      </c>
      <c r="K473" s="4"/>
      <c r="L473" s="4">
        <v>5463.66</v>
      </c>
      <c r="M473" s="5">
        <f t="shared" si="64"/>
        <v>55692.37833333334</v>
      </c>
    </row>
    <row r="474" spans="1:13" ht="12.75">
      <c r="A474" s="14" t="s">
        <v>44</v>
      </c>
      <c r="B474" s="35" t="s">
        <v>61</v>
      </c>
      <c r="C474" s="14" t="s">
        <v>45</v>
      </c>
      <c r="D474" s="18"/>
      <c r="E474" s="22">
        <v>526.5</v>
      </c>
      <c r="F474" s="22"/>
      <c r="G474" s="23">
        <v>7320.25</v>
      </c>
      <c r="H474" s="24">
        <f t="shared" si="65"/>
        <v>3854111.63</v>
      </c>
      <c r="I474" s="24">
        <f t="shared" si="63"/>
        <v>318142.45166666666</v>
      </c>
      <c r="J474" s="5">
        <f t="shared" si="62"/>
        <v>-9520.89</v>
      </c>
      <c r="K474" s="4"/>
      <c r="L474" s="4">
        <v>23389.74</v>
      </c>
      <c r="M474" s="5">
        <f t="shared" si="64"/>
        <v>332011.30166666664</v>
      </c>
    </row>
    <row r="475" spans="1:13" ht="12.75">
      <c r="A475" s="14" t="s">
        <v>16</v>
      </c>
      <c r="B475" s="35" t="s">
        <v>62</v>
      </c>
      <c r="C475" s="14" t="s">
        <v>17</v>
      </c>
      <c r="D475" s="17"/>
      <c r="E475" s="6">
        <v>299.1</v>
      </c>
      <c r="F475" s="6"/>
      <c r="G475" s="7">
        <v>7754.54</v>
      </c>
      <c r="H475" s="24">
        <f t="shared" si="65"/>
        <v>2319382.91</v>
      </c>
      <c r="I475" s="24">
        <f t="shared" si="63"/>
        <v>189062.35333333336</v>
      </c>
      <c r="J475" s="5">
        <f t="shared" si="62"/>
        <v>-5643.39</v>
      </c>
      <c r="K475" s="4"/>
      <c r="L475" s="4">
        <v>28484.76</v>
      </c>
      <c r="M475" s="5">
        <f t="shared" si="64"/>
        <v>211903.72333333336</v>
      </c>
    </row>
    <row r="476" spans="1:13" ht="12.75">
      <c r="A476" s="37" t="s">
        <v>18</v>
      </c>
      <c r="B476" s="35" t="s">
        <v>63</v>
      </c>
      <c r="C476" s="37" t="s">
        <v>19</v>
      </c>
      <c r="D476" s="17"/>
      <c r="E476" s="6">
        <v>38.6</v>
      </c>
      <c r="F476" s="6"/>
      <c r="G476" s="7">
        <v>8819.82</v>
      </c>
      <c r="H476" s="24">
        <f t="shared" si="65"/>
        <v>340445.05</v>
      </c>
      <c r="I476" s="24">
        <f t="shared" si="63"/>
        <v>28565.190000000002</v>
      </c>
      <c r="J476" s="5">
        <f t="shared" si="62"/>
        <v>-857.67</v>
      </c>
      <c r="K476" s="4"/>
      <c r="L476" s="4">
        <v>-717</v>
      </c>
      <c r="M476" s="5">
        <f t="shared" si="64"/>
        <v>26990.520000000004</v>
      </c>
    </row>
    <row r="477" spans="1:13" ht="12.75">
      <c r="A477" s="14" t="s">
        <v>20</v>
      </c>
      <c r="B477" s="35" t="s">
        <v>96</v>
      </c>
      <c r="C477" s="37" t="s">
        <v>94</v>
      </c>
      <c r="D477" s="17"/>
      <c r="E477" s="6">
        <v>530.7</v>
      </c>
      <c r="F477" s="6"/>
      <c r="G477" s="7">
        <v>7356.299999999999</v>
      </c>
      <c r="H477" s="24">
        <f t="shared" si="65"/>
        <v>3903988.41</v>
      </c>
      <c r="I477" s="24">
        <f t="shared" si="63"/>
        <v>316913.6966666666</v>
      </c>
      <c r="J477" s="5">
        <f t="shared" si="62"/>
        <v>-9451.55</v>
      </c>
      <c r="K477" s="4"/>
      <c r="L477" s="4">
        <v>55853.52</v>
      </c>
      <c r="M477" s="5">
        <f t="shared" si="64"/>
        <v>363315.6666666666</v>
      </c>
    </row>
    <row r="478" spans="1:13" ht="12.75">
      <c r="A478" s="14" t="s">
        <v>20</v>
      </c>
      <c r="B478" s="35" t="s">
        <v>66</v>
      </c>
      <c r="C478" s="14" t="s">
        <v>23</v>
      </c>
      <c r="D478" s="15"/>
      <c r="E478" s="8">
        <v>441.2</v>
      </c>
      <c r="F478" s="8"/>
      <c r="G478" s="7">
        <v>7278.11</v>
      </c>
      <c r="H478" s="24">
        <f t="shared" si="65"/>
        <v>3211102.13</v>
      </c>
      <c r="I478" s="24">
        <f t="shared" si="63"/>
        <v>261974.26499999998</v>
      </c>
      <c r="J478" s="5">
        <f t="shared" si="62"/>
        <v>-7782.77</v>
      </c>
      <c r="K478" s="4">
        <v>-42534.38</v>
      </c>
      <c r="L478" s="4">
        <v>76451.16</v>
      </c>
      <c r="M478" s="5">
        <f t="shared" si="64"/>
        <v>288108.275</v>
      </c>
    </row>
    <row r="479" spans="1:13" ht="12.75">
      <c r="A479" s="14" t="s">
        <v>20</v>
      </c>
      <c r="B479" s="35" t="s">
        <v>67</v>
      </c>
      <c r="C479" s="14" t="s">
        <v>24</v>
      </c>
      <c r="D479" s="15"/>
      <c r="E479" s="8">
        <v>654.5</v>
      </c>
      <c r="F479" s="8"/>
      <c r="G479" s="7">
        <v>7278.11</v>
      </c>
      <c r="H479" s="24">
        <f t="shared" si="65"/>
        <v>4763523</v>
      </c>
      <c r="I479" s="24">
        <f t="shared" si="63"/>
        <v>389638.03166666656</v>
      </c>
      <c r="J479" s="5">
        <f t="shared" si="62"/>
        <v>-11572.7</v>
      </c>
      <c r="K479" s="4"/>
      <c r="L479" s="4">
        <v>116445.36</v>
      </c>
      <c r="M479" s="5">
        <f t="shared" si="64"/>
        <v>494510.69166666653</v>
      </c>
    </row>
    <row r="480" spans="1:13" ht="12.75">
      <c r="A480" s="1" t="s">
        <v>20</v>
      </c>
      <c r="B480" s="34" t="s">
        <v>68</v>
      </c>
      <c r="C480" s="1" t="s">
        <v>38</v>
      </c>
      <c r="D480" s="15"/>
      <c r="E480" s="8">
        <v>405.3</v>
      </c>
      <c r="F480" s="8"/>
      <c r="G480" s="7">
        <v>7490.700000000001</v>
      </c>
      <c r="H480" s="24">
        <f t="shared" si="65"/>
        <v>3035980.71</v>
      </c>
      <c r="I480" s="24">
        <f t="shared" si="63"/>
        <v>251108.3433333334</v>
      </c>
      <c r="J480" s="5">
        <f t="shared" si="62"/>
        <v>-7517.83</v>
      </c>
      <c r="K480" s="4"/>
      <c r="L480" s="4">
        <v>15419.64</v>
      </c>
      <c r="M480" s="5">
        <f t="shared" si="64"/>
        <v>259010.15333333344</v>
      </c>
    </row>
    <row r="481" spans="1:13" ht="12.75">
      <c r="A481" s="1" t="s">
        <v>20</v>
      </c>
      <c r="B481" s="34" t="s">
        <v>70</v>
      </c>
      <c r="C481" s="1" t="s">
        <v>40</v>
      </c>
      <c r="D481" s="15"/>
      <c r="E481" s="8">
        <v>313.3</v>
      </c>
      <c r="F481" s="8"/>
      <c r="G481" s="7">
        <v>7339.32</v>
      </c>
      <c r="H481" s="24">
        <f t="shared" si="65"/>
        <v>2299408.96</v>
      </c>
      <c r="I481" s="24">
        <f t="shared" si="63"/>
        <v>186204.11333333337</v>
      </c>
      <c r="J481" s="5">
        <f t="shared" si="62"/>
        <v>-5550.49</v>
      </c>
      <c r="K481" s="4">
        <v>-19753.44</v>
      </c>
      <c r="L481" s="4">
        <v>35633.16</v>
      </c>
      <c r="M481" s="5">
        <f t="shared" si="64"/>
        <v>196533.34333333338</v>
      </c>
    </row>
    <row r="482" spans="1:13" ht="12.75">
      <c r="A482" s="1" t="s">
        <v>20</v>
      </c>
      <c r="B482" s="34" t="s">
        <v>85</v>
      </c>
      <c r="C482" s="1" t="s">
        <v>84</v>
      </c>
      <c r="D482" s="15"/>
      <c r="E482" s="8">
        <v>75</v>
      </c>
      <c r="F482" s="8"/>
      <c r="G482" s="7">
        <v>7278.11</v>
      </c>
      <c r="H482" s="24">
        <f t="shared" si="65"/>
        <v>545858.25</v>
      </c>
      <c r="I482" s="24">
        <f t="shared" si="63"/>
        <v>45778</v>
      </c>
      <c r="J482" s="5">
        <f t="shared" si="62"/>
        <v>-1356.61</v>
      </c>
      <c r="K482" s="4"/>
      <c r="L482" s="4">
        <v>16730.28</v>
      </c>
      <c r="M482" s="5">
        <f t="shared" si="64"/>
        <v>61151.67</v>
      </c>
    </row>
    <row r="483" spans="1:13" ht="12.75">
      <c r="A483" s="1" t="s">
        <v>20</v>
      </c>
      <c r="B483" s="34" t="s">
        <v>65</v>
      </c>
      <c r="C483" s="10" t="s">
        <v>22</v>
      </c>
      <c r="D483" s="15"/>
      <c r="E483" s="11">
        <v>480.5</v>
      </c>
      <c r="F483" s="11"/>
      <c r="G483" s="7">
        <v>7278.11</v>
      </c>
      <c r="H483" s="24">
        <f>ROUND(E483*G483,2)</f>
        <v>3497131.86</v>
      </c>
      <c r="I483" s="24">
        <f t="shared" si="63"/>
        <v>288195.89333333337</v>
      </c>
      <c r="J483" s="5">
        <f t="shared" si="62"/>
        <v>-9032.43</v>
      </c>
      <c r="K483" s="4">
        <v>-30890.63</v>
      </c>
      <c r="L483" s="4">
        <v>91919.64</v>
      </c>
      <c r="M483" s="5">
        <f t="shared" si="64"/>
        <v>340192.4733333334</v>
      </c>
    </row>
    <row r="484" spans="1:13" ht="12.75">
      <c r="A484" s="1" t="s">
        <v>20</v>
      </c>
      <c r="B484" s="34" t="s">
        <v>69</v>
      </c>
      <c r="C484" s="1" t="s">
        <v>39</v>
      </c>
      <c r="D484" s="15"/>
      <c r="E484" s="8">
        <v>292.7</v>
      </c>
      <c r="F484" s="8"/>
      <c r="G484" s="7">
        <v>7278.11</v>
      </c>
      <c r="H484" s="24">
        <f>ROUND(E484*G484,2)</f>
        <v>2130302.8</v>
      </c>
      <c r="I484" s="24">
        <f t="shared" si="63"/>
        <v>175640.4899999999</v>
      </c>
      <c r="J484" s="5">
        <f t="shared" si="62"/>
        <v>-4734.49</v>
      </c>
      <c r="K484" s="4"/>
      <c r="L484" s="4">
        <v>56245.26</v>
      </c>
      <c r="M484" s="5">
        <f t="shared" si="64"/>
        <v>227151.25999999992</v>
      </c>
    </row>
    <row r="485" spans="1:13" ht="12.75">
      <c r="A485" s="1" t="s">
        <v>20</v>
      </c>
      <c r="B485" s="34" t="s">
        <v>64</v>
      </c>
      <c r="C485" s="43" t="s">
        <v>21</v>
      </c>
      <c r="D485" s="43"/>
      <c r="E485" s="8">
        <v>311.1</v>
      </c>
      <c r="F485" s="8"/>
      <c r="G485" s="7">
        <v>7559.84</v>
      </c>
      <c r="H485" s="24">
        <f aca="true" t="shared" si="66" ref="H485:H496">ROUND(E485*G485,2)</f>
        <v>2351866.22</v>
      </c>
      <c r="I485" s="24">
        <f t="shared" si="63"/>
        <v>196330.54166666666</v>
      </c>
      <c r="J485" s="5">
        <f t="shared" si="62"/>
        <v>-5888.84</v>
      </c>
      <c r="K485" s="4"/>
      <c r="L485" s="4">
        <v>1081.08</v>
      </c>
      <c r="M485" s="5">
        <f t="shared" si="64"/>
        <v>191522.78166666665</v>
      </c>
    </row>
    <row r="486" spans="1:13" ht="12.75">
      <c r="A486" s="1" t="s">
        <v>25</v>
      </c>
      <c r="B486" s="34" t="s">
        <v>71</v>
      </c>
      <c r="C486" s="1" t="s">
        <v>26</v>
      </c>
      <c r="D486" s="15"/>
      <c r="E486" s="8">
        <v>287.5</v>
      </c>
      <c r="F486" s="8"/>
      <c r="G486" s="9">
        <v>7783.720000000001</v>
      </c>
      <c r="H486" s="24">
        <f t="shared" si="66"/>
        <v>2237819.5</v>
      </c>
      <c r="I486" s="24">
        <f t="shared" si="63"/>
        <v>183878.29000000004</v>
      </c>
      <c r="J486" s="5">
        <f t="shared" si="62"/>
        <v>-5497.68</v>
      </c>
      <c r="K486" s="4"/>
      <c r="L486" s="4">
        <v>18671.7</v>
      </c>
      <c r="M486" s="5">
        <f t="shared" si="64"/>
        <v>197052.31000000006</v>
      </c>
    </row>
    <row r="487" spans="1:13" ht="12.75">
      <c r="A487" s="1" t="s">
        <v>25</v>
      </c>
      <c r="B487" s="34" t="s">
        <v>72</v>
      </c>
      <c r="C487" s="1" t="s">
        <v>46</v>
      </c>
      <c r="D487" s="15"/>
      <c r="E487" s="8">
        <v>283</v>
      </c>
      <c r="F487" s="8"/>
      <c r="G487" s="9">
        <v>7677.360000000001</v>
      </c>
      <c r="H487" s="24">
        <f t="shared" si="66"/>
        <v>2172692.88</v>
      </c>
      <c r="I487" s="24">
        <f t="shared" si="63"/>
        <v>175983.5499999999</v>
      </c>
      <c r="J487" s="5">
        <f t="shared" si="62"/>
        <v>-5246.08</v>
      </c>
      <c r="K487" s="4">
        <v>-43410.91</v>
      </c>
      <c r="L487" s="4">
        <v>33429.36</v>
      </c>
      <c r="M487" s="5">
        <f t="shared" si="64"/>
        <v>160755.91999999993</v>
      </c>
    </row>
    <row r="488" spans="1:13" ht="12.75">
      <c r="A488" s="14" t="s">
        <v>86</v>
      </c>
      <c r="B488" s="35" t="s">
        <v>88</v>
      </c>
      <c r="C488" s="14" t="s">
        <v>87</v>
      </c>
      <c r="D488" s="15"/>
      <c r="E488" s="8">
        <v>31.6</v>
      </c>
      <c r="F488" s="8"/>
      <c r="G488" s="9">
        <v>7735.859999999999</v>
      </c>
      <c r="H488" s="24">
        <f t="shared" si="66"/>
        <v>244453.18</v>
      </c>
      <c r="I488" s="24">
        <f t="shared" si="63"/>
        <v>20564.06999999999</v>
      </c>
      <c r="J488" s="5">
        <f t="shared" si="62"/>
        <v>-617.76</v>
      </c>
      <c r="K488" s="4"/>
      <c r="L488" s="4">
        <v>-834.54</v>
      </c>
      <c r="M488" s="5">
        <f t="shared" si="64"/>
        <v>19111.76999999999</v>
      </c>
    </row>
    <row r="489" spans="1:13" ht="12.75">
      <c r="A489" s="1" t="s">
        <v>27</v>
      </c>
      <c r="B489" s="34" t="s">
        <v>73</v>
      </c>
      <c r="C489" s="1" t="s">
        <v>28</v>
      </c>
      <c r="D489" s="15"/>
      <c r="E489" s="8">
        <v>258</v>
      </c>
      <c r="F489" s="8"/>
      <c r="G489" s="9">
        <v>7450.74</v>
      </c>
      <c r="H489" s="24">
        <f t="shared" si="66"/>
        <v>1922290.92</v>
      </c>
      <c r="I489" s="24">
        <f t="shared" si="63"/>
        <v>151751.08499999996</v>
      </c>
      <c r="J489" s="5">
        <f t="shared" si="62"/>
        <v>-4552.53</v>
      </c>
      <c r="K489" s="4"/>
      <c r="L489" s="4">
        <v>17742.66</v>
      </c>
      <c r="M489" s="5">
        <f t="shared" si="64"/>
        <v>164941.21499999997</v>
      </c>
    </row>
    <row r="490" spans="1:13" ht="12.75">
      <c r="A490" s="16" t="s">
        <v>27</v>
      </c>
      <c r="B490" s="34" t="s">
        <v>74</v>
      </c>
      <c r="C490" s="16" t="s">
        <v>29</v>
      </c>
      <c r="D490" s="15"/>
      <c r="E490" s="8">
        <v>246</v>
      </c>
      <c r="F490" s="8"/>
      <c r="G490" s="9">
        <v>7383.799999999999</v>
      </c>
      <c r="H490" s="24">
        <f t="shared" si="66"/>
        <v>1816414.8</v>
      </c>
      <c r="I490" s="24">
        <f t="shared" si="63"/>
        <v>139203.81500000003</v>
      </c>
      <c r="J490" s="5">
        <f t="shared" si="62"/>
        <v>-4176.11</v>
      </c>
      <c r="K490" s="4"/>
      <c r="L490" s="4">
        <v>25151.04</v>
      </c>
      <c r="M490" s="5">
        <f t="shared" si="64"/>
        <v>160178.74500000005</v>
      </c>
    </row>
    <row r="491" spans="1:13" ht="12.75">
      <c r="A491" s="1" t="s">
        <v>30</v>
      </c>
      <c r="B491" s="34" t="s">
        <v>75</v>
      </c>
      <c r="C491" s="1" t="s">
        <v>31</v>
      </c>
      <c r="D491" s="15"/>
      <c r="E491" s="8">
        <v>208.6</v>
      </c>
      <c r="F491" s="8"/>
      <c r="G491" s="12">
        <v>7278.11</v>
      </c>
      <c r="H491" s="24">
        <f t="shared" si="66"/>
        <v>1518213.75</v>
      </c>
      <c r="I491" s="24">
        <f t="shared" si="63"/>
        <v>126854.70166666666</v>
      </c>
      <c r="J491" s="5">
        <f t="shared" si="62"/>
        <v>-3805.64</v>
      </c>
      <c r="K491" s="4"/>
      <c r="L491" s="4">
        <v>0</v>
      </c>
      <c r="M491" s="5">
        <f t="shared" si="64"/>
        <v>123049.06166666666</v>
      </c>
    </row>
    <row r="492" spans="1:13" ht="12.75">
      <c r="A492" s="1" t="s">
        <v>30</v>
      </c>
      <c r="B492" s="34" t="s">
        <v>76</v>
      </c>
      <c r="C492" s="1" t="s">
        <v>41</v>
      </c>
      <c r="D492" s="15"/>
      <c r="E492" s="8">
        <v>229.2</v>
      </c>
      <c r="F492" s="8"/>
      <c r="G492" s="12">
        <v>7278.11</v>
      </c>
      <c r="H492" s="24">
        <f t="shared" si="66"/>
        <v>1668142.81</v>
      </c>
      <c r="I492" s="24">
        <f t="shared" si="63"/>
        <v>139382.05833333344</v>
      </c>
      <c r="J492" s="5">
        <f t="shared" si="62"/>
        <v>-4181.46</v>
      </c>
      <c r="K492" s="4"/>
      <c r="L492" s="4">
        <v>0</v>
      </c>
      <c r="M492" s="5">
        <f t="shared" si="64"/>
        <v>135200.59833333344</v>
      </c>
    </row>
    <row r="493" spans="1:13" ht="12.75">
      <c r="A493" s="1" t="s">
        <v>30</v>
      </c>
      <c r="B493" s="34" t="s">
        <v>77</v>
      </c>
      <c r="C493" s="1" t="s">
        <v>34</v>
      </c>
      <c r="D493" s="15"/>
      <c r="E493" s="8">
        <v>1091.5</v>
      </c>
      <c r="F493" s="8"/>
      <c r="G493" s="12">
        <v>7278.11</v>
      </c>
      <c r="H493" s="24">
        <f t="shared" si="66"/>
        <v>7944057.07</v>
      </c>
      <c r="I493" s="24">
        <f t="shared" si="63"/>
        <v>663767.5283333333</v>
      </c>
      <c r="J493" s="5">
        <f t="shared" si="62"/>
        <v>-19913.03</v>
      </c>
      <c r="K493" s="4">
        <v>-230907.3</v>
      </c>
      <c r="L493" s="4">
        <v>0</v>
      </c>
      <c r="M493" s="5">
        <f t="shared" si="64"/>
        <v>412947.1983333333</v>
      </c>
    </row>
    <row r="494" spans="1:13" ht="12.75">
      <c r="A494" s="1" t="s">
        <v>32</v>
      </c>
      <c r="B494" s="34" t="s">
        <v>78</v>
      </c>
      <c r="C494" s="1" t="s">
        <v>33</v>
      </c>
      <c r="D494" s="15"/>
      <c r="E494" s="13">
        <v>806.1</v>
      </c>
      <c r="F494" s="13"/>
      <c r="G494" s="12">
        <v>7278.11</v>
      </c>
      <c r="H494" s="24">
        <f t="shared" si="66"/>
        <v>5866884.47</v>
      </c>
      <c r="I494" s="24">
        <f t="shared" si="63"/>
        <v>490208.88833333337</v>
      </c>
      <c r="J494" s="5">
        <f t="shared" si="62"/>
        <v>-14706.27</v>
      </c>
      <c r="K494" s="4">
        <v>-69500</v>
      </c>
      <c r="L494" s="4">
        <v>0</v>
      </c>
      <c r="M494" s="5">
        <f t="shared" si="64"/>
        <v>406002.61833333335</v>
      </c>
    </row>
    <row r="495" spans="1:13" ht="12.75">
      <c r="A495" s="1" t="s">
        <v>32</v>
      </c>
      <c r="B495" s="34" t="s">
        <v>98</v>
      </c>
      <c r="C495" s="1" t="s">
        <v>95</v>
      </c>
      <c r="D495" s="15"/>
      <c r="E495" s="13">
        <v>22.8</v>
      </c>
      <c r="F495" s="13"/>
      <c r="G495" s="12">
        <v>7278.11</v>
      </c>
      <c r="H495" s="24">
        <f t="shared" si="66"/>
        <v>165940.91</v>
      </c>
      <c r="I495" s="24">
        <f t="shared" si="63"/>
        <v>13865.231666666668</v>
      </c>
      <c r="J495" s="5">
        <f t="shared" si="62"/>
        <v>-415.96</v>
      </c>
      <c r="K495" s="4"/>
      <c r="L495" s="4">
        <v>0</v>
      </c>
      <c r="M495" s="5">
        <f t="shared" si="64"/>
        <v>13449.27166666667</v>
      </c>
    </row>
    <row r="496" spans="1:13" ht="12.75">
      <c r="A496" s="16" t="s">
        <v>89</v>
      </c>
      <c r="B496" s="34" t="s">
        <v>90</v>
      </c>
      <c r="C496" s="16" t="s">
        <v>91</v>
      </c>
      <c r="D496" s="15"/>
      <c r="E496" s="13">
        <v>136.2</v>
      </c>
      <c r="F496" s="13"/>
      <c r="G496" s="12">
        <v>7533.72</v>
      </c>
      <c r="H496" s="24">
        <f t="shared" si="66"/>
        <v>1026092.66</v>
      </c>
      <c r="I496" s="24">
        <f t="shared" si="63"/>
        <v>82027.46833333331</v>
      </c>
      <c r="J496" s="5">
        <f t="shared" si="62"/>
        <v>-2460.82</v>
      </c>
      <c r="K496" s="4"/>
      <c r="L496" s="4">
        <v>-17384.58</v>
      </c>
      <c r="M496" s="5">
        <f t="shared" si="64"/>
        <v>62182.0683333333</v>
      </c>
    </row>
    <row r="497" ht="15">
      <c r="M497" s="5"/>
    </row>
    <row r="498" spans="5:13" ht="15">
      <c r="E498" s="31">
        <f>SUM(E460:E497)</f>
        <v>16716.500000000004</v>
      </c>
      <c r="F498" s="31"/>
      <c r="H498" s="31">
        <f>SUM(H460:H496)</f>
        <v>125523226.19999996</v>
      </c>
      <c r="I498" s="31">
        <f>SUM(I460:I497)</f>
        <v>10368038.205000002</v>
      </c>
      <c r="J498" s="24">
        <f>SUM(J460:J496)</f>
        <v>-310237.92999999993</v>
      </c>
      <c r="K498" s="4">
        <f>SUM(K460:K496)</f>
        <v>-1146013.55</v>
      </c>
      <c r="L498" s="4">
        <f>SUM(L460:L496)</f>
        <v>828738.6000000001</v>
      </c>
      <c r="M498" s="4">
        <f>SUM(M460:M496)</f>
        <v>9740525.325000001</v>
      </c>
    </row>
    <row r="499" ht="15">
      <c r="H499" s="31">
        <f>127075959.79-H498</f>
        <v>1552733.5900000483</v>
      </c>
    </row>
    <row r="500" spans="9:13" ht="15">
      <c r="I500" s="31"/>
      <c r="M500" s="48">
        <f>'[1]Apr18'!$FY$33-M498</f>
        <v>0.004999998956918716</v>
      </c>
    </row>
    <row r="503" spans="1:13" ht="12.75">
      <c r="A503" s="33" t="s">
        <v>99</v>
      </c>
      <c r="B503" s="25"/>
      <c r="C503" s="33"/>
      <c r="D503" s="27"/>
      <c r="E503" s="27"/>
      <c r="F503" s="27"/>
      <c r="G503" s="27"/>
      <c r="H503" s="27"/>
      <c r="I503" s="27"/>
      <c r="J503" s="27"/>
      <c r="K503" s="27"/>
      <c r="L503" s="27"/>
      <c r="M503" s="27"/>
    </row>
    <row r="504" spans="1:13" ht="63.75">
      <c r="A504" s="25" t="s">
        <v>130</v>
      </c>
      <c r="B504" s="25" t="s">
        <v>47</v>
      </c>
      <c r="C504" s="33" t="s">
        <v>48</v>
      </c>
      <c r="D504" s="27"/>
      <c r="E504" s="47" t="s">
        <v>0</v>
      </c>
      <c r="F504" s="47" t="s">
        <v>106</v>
      </c>
      <c r="G504" s="47" t="s">
        <v>1</v>
      </c>
      <c r="H504" s="47" t="s">
        <v>2</v>
      </c>
      <c r="I504" s="47" t="s">
        <v>132</v>
      </c>
      <c r="J504" s="47" t="s">
        <v>131</v>
      </c>
      <c r="K504" s="47" t="s">
        <v>110</v>
      </c>
      <c r="L504" s="27" t="s">
        <v>113</v>
      </c>
      <c r="M504" s="47" t="s">
        <v>122</v>
      </c>
    </row>
    <row r="506" spans="1:13" ht="12.75">
      <c r="A506" s="1" t="s">
        <v>7</v>
      </c>
      <c r="B506" s="34" t="s">
        <v>52</v>
      </c>
      <c r="C506" s="15" t="s">
        <v>43</v>
      </c>
      <c r="D506" s="15"/>
      <c r="E506" s="32">
        <v>330</v>
      </c>
      <c r="F506" s="32"/>
      <c r="G506" s="24">
        <v>7751.189999999999</v>
      </c>
      <c r="H506" s="24">
        <f>ROUND(E506*G506,2)</f>
        <v>2557892.7</v>
      </c>
      <c r="I506" s="24">
        <f>(H506-(J232+I276+I322+I368+I414+I460))/2</f>
        <v>220592.3500000001</v>
      </c>
      <c r="J506" s="5">
        <f>ROUND(((H506*-0.03)-(M232+J276+J322+J368+J414+J460))/2,2)</f>
        <v>-6659.09</v>
      </c>
      <c r="K506" s="4"/>
      <c r="L506" s="4">
        <f>ROUND((H506*$H$546)*-1,2)</f>
        <v>-53.96</v>
      </c>
      <c r="M506" s="5">
        <f>I506+J506+K506+L506</f>
        <v>213879.3000000001</v>
      </c>
    </row>
    <row r="507" spans="1:13" ht="12.75">
      <c r="A507" s="1" t="s">
        <v>7</v>
      </c>
      <c r="B507" s="34" t="s">
        <v>53</v>
      </c>
      <c r="C507" s="1" t="s">
        <v>8</v>
      </c>
      <c r="D507" s="15"/>
      <c r="E507" s="2">
        <v>1931.1</v>
      </c>
      <c r="F507" s="46">
        <v>7022.42</v>
      </c>
      <c r="G507" s="24">
        <v>7708.389999999999</v>
      </c>
      <c r="H507" s="24">
        <f>ROUND((E507*G507)+(6*F507),2)</f>
        <v>14927806.45</v>
      </c>
      <c r="I507" s="24">
        <f aca="true" t="shared" si="67" ref="I507:I542">(H507-(J233+I277+I323+I369+I415+I461))/2</f>
        <v>1280611.6999999993</v>
      </c>
      <c r="J507" s="5">
        <f aca="true" t="shared" si="68" ref="J507:J542">ROUND(((H507*-0.03)-(M233+J277+J323+J369+J415+J461))/2,2)</f>
        <v>-38618.77</v>
      </c>
      <c r="K507" s="4">
        <v>-187711.87</v>
      </c>
      <c r="L507" s="4">
        <f aca="true" t="shared" si="69" ref="L507:L542">ROUND((H507*$H$546)*-1,2)</f>
        <v>-314.94</v>
      </c>
      <c r="M507" s="5">
        <f aca="true" t="shared" si="70" ref="M507:M542">I507+J507+K507+L507</f>
        <v>1053966.1199999992</v>
      </c>
    </row>
    <row r="508" spans="1:13" ht="12.75">
      <c r="A508" s="1" t="s">
        <v>7</v>
      </c>
      <c r="B508" s="35" t="s">
        <v>54</v>
      </c>
      <c r="C508" s="1" t="s">
        <v>42</v>
      </c>
      <c r="D508" s="15"/>
      <c r="E508" s="2">
        <v>1781.9</v>
      </c>
      <c r="F508" s="2"/>
      <c r="G508" s="24">
        <v>7306.0999999999985</v>
      </c>
      <c r="H508" s="24">
        <f aca="true" t="shared" si="71" ref="H508:H528">ROUND(E508*G508,2)</f>
        <v>13018739.59</v>
      </c>
      <c r="I508" s="24">
        <f t="shared" si="67"/>
        <v>1058947.5316666672</v>
      </c>
      <c r="J508" s="5">
        <f t="shared" si="68"/>
        <v>-31594.94</v>
      </c>
      <c r="K508" s="4">
        <v>-215341.88</v>
      </c>
      <c r="L508" s="4">
        <f t="shared" si="69"/>
        <v>-274.66</v>
      </c>
      <c r="M508" s="5">
        <f t="shared" si="70"/>
        <v>811736.0516666672</v>
      </c>
    </row>
    <row r="509" spans="1:13" ht="12.75">
      <c r="A509" s="14" t="s">
        <v>7</v>
      </c>
      <c r="B509" s="35" t="s">
        <v>82</v>
      </c>
      <c r="C509" s="14" t="s">
        <v>83</v>
      </c>
      <c r="D509" s="15"/>
      <c r="E509" s="2">
        <v>884.4</v>
      </c>
      <c r="F509" s="46"/>
      <c r="G509" s="24">
        <v>7408.949999999999</v>
      </c>
      <c r="H509" s="24">
        <f t="shared" si="71"/>
        <v>6552475.38</v>
      </c>
      <c r="I509" s="24">
        <f t="shared" si="67"/>
        <v>540741.3216666668</v>
      </c>
      <c r="J509" s="5">
        <f t="shared" si="68"/>
        <v>-16181.62</v>
      </c>
      <c r="K509" s="4"/>
      <c r="L509" s="4">
        <f t="shared" si="69"/>
        <v>-138.24</v>
      </c>
      <c r="M509" s="5">
        <f t="shared" si="70"/>
        <v>524421.4616666668</v>
      </c>
    </row>
    <row r="510" spans="1:13" ht="12.75">
      <c r="A510" s="16" t="s">
        <v>9</v>
      </c>
      <c r="B510" s="35" t="s">
        <v>55</v>
      </c>
      <c r="C510" s="16" t="s">
        <v>10</v>
      </c>
      <c r="D510" s="15"/>
      <c r="E510" s="2">
        <v>919.1</v>
      </c>
      <c r="F510" s="2"/>
      <c r="G510" s="3">
        <v>7904.25</v>
      </c>
      <c r="H510" s="24">
        <f t="shared" si="71"/>
        <v>7264796.18</v>
      </c>
      <c r="I510" s="24">
        <f t="shared" si="67"/>
        <v>598741.5699999998</v>
      </c>
      <c r="J510" s="5">
        <f t="shared" si="68"/>
        <v>-17912.49</v>
      </c>
      <c r="K510" s="4">
        <v>-159395.21</v>
      </c>
      <c r="L510" s="4">
        <f t="shared" si="69"/>
        <v>-153.27</v>
      </c>
      <c r="M510" s="5">
        <f t="shared" si="70"/>
        <v>421280.59999999986</v>
      </c>
    </row>
    <row r="511" spans="1:13" ht="12.75">
      <c r="A511" s="1" t="s">
        <v>11</v>
      </c>
      <c r="B511" s="35" t="s">
        <v>56</v>
      </c>
      <c r="C511" s="1" t="s">
        <v>12</v>
      </c>
      <c r="D511" s="15"/>
      <c r="E511" s="6">
        <v>699.6</v>
      </c>
      <c r="F511" s="6"/>
      <c r="G511" s="7">
        <v>7464.370000000001</v>
      </c>
      <c r="H511" s="24">
        <f t="shared" si="71"/>
        <v>5222073.25</v>
      </c>
      <c r="I511" s="24">
        <f t="shared" si="67"/>
        <v>440479.81833333336</v>
      </c>
      <c r="J511" s="5">
        <f t="shared" si="68"/>
        <v>-13239.34</v>
      </c>
      <c r="K511" s="4">
        <v>-68401.04</v>
      </c>
      <c r="L511" s="4">
        <f t="shared" si="69"/>
        <v>-110.17</v>
      </c>
      <c r="M511" s="5">
        <f t="shared" si="70"/>
        <v>358729.26833333337</v>
      </c>
    </row>
    <row r="512" spans="1:13" ht="12.75">
      <c r="A512" s="14" t="s">
        <v>13</v>
      </c>
      <c r="B512" s="35" t="s">
        <v>57</v>
      </c>
      <c r="C512" s="14" t="s">
        <v>14</v>
      </c>
      <c r="D512" s="17"/>
      <c r="E512" s="22">
        <v>339.5</v>
      </c>
      <c r="F512" s="22"/>
      <c r="G512" s="23">
        <v>7573.4</v>
      </c>
      <c r="H512" s="24">
        <f t="shared" si="71"/>
        <v>2571169.3</v>
      </c>
      <c r="I512" s="24">
        <f t="shared" si="67"/>
        <v>201142.43333333335</v>
      </c>
      <c r="J512" s="5">
        <f t="shared" si="68"/>
        <v>-5951.89</v>
      </c>
      <c r="K512" s="4">
        <v>-36582.29</v>
      </c>
      <c r="L512" s="4">
        <f t="shared" si="69"/>
        <v>-54.24</v>
      </c>
      <c r="M512" s="5">
        <f t="shared" si="70"/>
        <v>158554.01333333334</v>
      </c>
    </row>
    <row r="513" spans="1:13" ht="12.75">
      <c r="A513" s="14" t="s">
        <v>13</v>
      </c>
      <c r="B513" s="35" t="s">
        <v>58</v>
      </c>
      <c r="C513" s="14" t="s">
        <v>15</v>
      </c>
      <c r="D513" s="18"/>
      <c r="E513" s="22">
        <v>279.3</v>
      </c>
      <c r="F513" s="22"/>
      <c r="G513" s="23">
        <v>7942.01</v>
      </c>
      <c r="H513" s="24">
        <f t="shared" si="71"/>
        <v>2218203.39</v>
      </c>
      <c r="I513" s="24">
        <f t="shared" si="67"/>
        <v>182634.7333333334</v>
      </c>
      <c r="J513" s="5">
        <f t="shared" si="68"/>
        <v>-5462.75</v>
      </c>
      <c r="K513" s="4"/>
      <c r="L513" s="4">
        <f t="shared" si="69"/>
        <v>-46.8</v>
      </c>
      <c r="M513" s="5">
        <f t="shared" si="70"/>
        <v>177125.1833333334</v>
      </c>
    </row>
    <row r="514" spans="1:13" ht="12.75">
      <c r="A514" s="14" t="s">
        <v>13</v>
      </c>
      <c r="B514" s="35" t="s">
        <v>80</v>
      </c>
      <c r="C514" s="14" t="s">
        <v>79</v>
      </c>
      <c r="D514" s="18"/>
      <c r="E514" s="22">
        <v>450.3</v>
      </c>
      <c r="F514" s="22"/>
      <c r="G514" s="23">
        <v>7428.1</v>
      </c>
      <c r="H514" s="24">
        <f t="shared" si="71"/>
        <v>3344873.43</v>
      </c>
      <c r="I514" s="24">
        <f t="shared" si="67"/>
        <v>255882.9750000001</v>
      </c>
      <c r="J514" s="5">
        <f t="shared" si="68"/>
        <v>-7534.52</v>
      </c>
      <c r="K514" s="4">
        <v>-41832.09</v>
      </c>
      <c r="L514" s="4">
        <f t="shared" si="69"/>
        <v>-70.57</v>
      </c>
      <c r="M514" s="5">
        <f t="shared" si="70"/>
        <v>206445.7950000001</v>
      </c>
    </row>
    <row r="515" spans="1:13" ht="12.75">
      <c r="A515" s="14" t="s">
        <v>36</v>
      </c>
      <c r="B515" s="35" t="s">
        <v>97</v>
      </c>
      <c r="C515" s="14" t="s">
        <v>93</v>
      </c>
      <c r="D515" s="18"/>
      <c r="E515" s="22">
        <v>247</v>
      </c>
      <c r="F515" s="22"/>
      <c r="G515" s="23">
        <v>7693.2699999999995</v>
      </c>
      <c r="H515" s="24">
        <f t="shared" si="71"/>
        <v>1900237.69</v>
      </c>
      <c r="I515" s="24">
        <f t="shared" si="67"/>
        <v>152830.6316666667</v>
      </c>
      <c r="J515" s="5">
        <f t="shared" si="68"/>
        <v>-4549.16</v>
      </c>
      <c r="K515" s="4"/>
      <c r="L515" s="4">
        <f t="shared" si="69"/>
        <v>-40.09</v>
      </c>
      <c r="M515" s="5">
        <f t="shared" si="70"/>
        <v>148241.3816666667</v>
      </c>
    </row>
    <row r="516" spans="1:13" ht="12.75">
      <c r="A516" s="14" t="s">
        <v>36</v>
      </c>
      <c r="B516" s="35" t="s">
        <v>59</v>
      </c>
      <c r="C516" s="14" t="s">
        <v>37</v>
      </c>
      <c r="D516" s="18"/>
      <c r="E516" s="22">
        <v>253</v>
      </c>
      <c r="F516" s="22"/>
      <c r="G516" s="23">
        <v>7870.37</v>
      </c>
      <c r="H516" s="24">
        <f t="shared" si="71"/>
        <v>1991203.61</v>
      </c>
      <c r="I516" s="24">
        <f t="shared" si="67"/>
        <v>164010.83333333337</v>
      </c>
      <c r="J516" s="5">
        <f t="shared" si="68"/>
        <v>-4906.1</v>
      </c>
      <c r="K516" s="4"/>
      <c r="L516" s="4">
        <f t="shared" si="69"/>
        <v>-42.01</v>
      </c>
      <c r="M516" s="5">
        <f t="shared" si="70"/>
        <v>159062.72333333336</v>
      </c>
    </row>
    <row r="517" spans="1:13" ht="12.75">
      <c r="A517" s="14" t="s">
        <v>36</v>
      </c>
      <c r="B517" s="35" t="s">
        <v>60</v>
      </c>
      <c r="C517" s="14" t="s">
        <v>43</v>
      </c>
      <c r="D517" s="18"/>
      <c r="E517" s="22">
        <v>439.5</v>
      </c>
      <c r="F517" s="22"/>
      <c r="G517" s="23">
        <v>8163.099999999999</v>
      </c>
      <c r="H517" s="24">
        <f t="shared" si="71"/>
        <v>3587682.45</v>
      </c>
      <c r="I517" s="24">
        <f t="shared" si="67"/>
        <v>306354.5716666668</v>
      </c>
      <c r="J517" s="5">
        <f t="shared" si="68"/>
        <v>-9230.25</v>
      </c>
      <c r="K517" s="4"/>
      <c r="L517" s="4">
        <f t="shared" si="69"/>
        <v>-75.69</v>
      </c>
      <c r="M517" s="5">
        <f t="shared" si="70"/>
        <v>297048.63166666677</v>
      </c>
    </row>
    <row r="518" spans="1:13" ht="12.75">
      <c r="A518" s="14" t="s">
        <v>36</v>
      </c>
      <c r="B518" s="35" t="s">
        <v>92</v>
      </c>
      <c r="C518" s="14" t="s">
        <v>51</v>
      </c>
      <c r="D518" s="18"/>
      <c r="E518" s="22">
        <v>108</v>
      </c>
      <c r="F518" s="22"/>
      <c r="G518" s="23">
        <v>8328.07</v>
      </c>
      <c r="H518" s="24">
        <f t="shared" si="71"/>
        <v>899431.56</v>
      </c>
      <c r="I518" s="24">
        <f t="shared" si="67"/>
        <v>78251.13</v>
      </c>
      <c r="J518" s="5">
        <f t="shared" si="68"/>
        <v>-2366.17</v>
      </c>
      <c r="K518" s="4"/>
      <c r="L518" s="4">
        <f t="shared" si="69"/>
        <v>-18.98</v>
      </c>
      <c r="M518" s="5">
        <f t="shared" si="70"/>
        <v>75865.98000000001</v>
      </c>
    </row>
    <row r="519" spans="1:13" ht="12.75">
      <c r="A519" s="14" t="s">
        <v>49</v>
      </c>
      <c r="B519" s="35" t="s">
        <v>81</v>
      </c>
      <c r="C519" s="14" t="s">
        <v>50</v>
      </c>
      <c r="D519" s="18"/>
      <c r="E519" s="22">
        <v>84.8</v>
      </c>
      <c r="F519" s="22"/>
      <c r="G519" s="23">
        <v>7435.57</v>
      </c>
      <c r="H519" s="24">
        <f t="shared" si="71"/>
        <v>630536.34</v>
      </c>
      <c r="I519" s="24">
        <f t="shared" si="67"/>
        <v>51776.54833333334</v>
      </c>
      <c r="J519" s="5">
        <f t="shared" si="68"/>
        <v>-1547.84</v>
      </c>
      <c r="K519" s="4"/>
      <c r="L519" s="4">
        <f t="shared" si="69"/>
        <v>-13.3</v>
      </c>
      <c r="M519" s="5">
        <f t="shared" si="70"/>
        <v>50215.40833333334</v>
      </c>
    </row>
    <row r="520" spans="1:13" ht="12.75">
      <c r="A520" s="14" t="s">
        <v>44</v>
      </c>
      <c r="B520" s="35" t="s">
        <v>61</v>
      </c>
      <c r="C520" s="14" t="s">
        <v>45</v>
      </c>
      <c r="D520" s="18"/>
      <c r="E520" s="22">
        <v>526.5</v>
      </c>
      <c r="F520" s="22"/>
      <c r="G520" s="23">
        <v>7320.25</v>
      </c>
      <c r="H520" s="24">
        <f t="shared" si="71"/>
        <v>3854111.63</v>
      </c>
      <c r="I520" s="24">
        <f t="shared" si="67"/>
        <v>318142.45166666666</v>
      </c>
      <c r="J520" s="5">
        <f t="shared" si="68"/>
        <v>-9520.88</v>
      </c>
      <c r="K520" s="4"/>
      <c r="L520" s="4">
        <f t="shared" si="69"/>
        <v>-81.31</v>
      </c>
      <c r="M520" s="5">
        <f t="shared" si="70"/>
        <v>308540.26166666666</v>
      </c>
    </row>
    <row r="521" spans="1:13" ht="12.75">
      <c r="A521" s="14" t="s">
        <v>16</v>
      </c>
      <c r="B521" s="35" t="s">
        <v>62</v>
      </c>
      <c r="C521" s="14" t="s">
        <v>17</v>
      </c>
      <c r="D521" s="17"/>
      <c r="E521" s="6">
        <v>299.1</v>
      </c>
      <c r="F521" s="6"/>
      <c r="G521" s="7">
        <v>7754.54</v>
      </c>
      <c r="H521" s="24">
        <f t="shared" si="71"/>
        <v>2319382.91</v>
      </c>
      <c r="I521" s="24">
        <f t="shared" si="67"/>
        <v>189062.3533333334</v>
      </c>
      <c r="J521" s="5">
        <f t="shared" si="68"/>
        <v>-5643.38</v>
      </c>
      <c r="K521" s="4"/>
      <c r="L521" s="4">
        <f t="shared" si="69"/>
        <v>-48.93</v>
      </c>
      <c r="M521" s="5">
        <f t="shared" si="70"/>
        <v>183370.0433333334</v>
      </c>
    </row>
    <row r="522" spans="1:13" ht="12.75">
      <c r="A522" s="37" t="s">
        <v>18</v>
      </c>
      <c r="B522" s="35" t="s">
        <v>63</v>
      </c>
      <c r="C522" s="37" t="s">
        <v>19</v>
      </c>
      <c r="D522" s="17"/>
      <c r="E522" s="6">
        <v>38.6</v>
      </c>
      <c r="F522" s="6"/>
      <c r="G522" s="7">
        <v>8819.82</v>
      </c>
      <c r="H522" s="24">
        <f t="shared" si="71"/>
        <v>340445.05</v>
      </c>
      <c r="I522" s="24">
        <f t="shared" si="67"/>
        <v>28565.190000000002</v>
      </c>
      <c r="J522" s="5">
        <f t="shared" si="68"/>
        <v>-857.68</v>
      </c>
      <c r="K522" s="4"/>
      <c r="L522" s="4">
        <f t="shared" si="69"/>
        <v>-7.18</v>
      </c>
      <c r="M522" s="5">
        <f t="shared" si="70"/>
        <v>27700.33</v>
      </c>
    </row>
    <row r="523" spans="1:13" ht="12.75">
      <c r="A523" s="14" t="s">
        <v>20</v>
      </c>
      <c r="B523" s="35" t="s">
        <v>96</v>
      </c>
      <c r="C523" s="37" t="s">
        <v>94</v>
      </c>
      <c r="D523" s="17"/>
      <c r="E523" s="6">
        <v>530.7</v>
      </c>
      <c r="F523" s="6"/>
      <c r="G523" s="7">
        <v>7356.299999999999</v>
      </c>
      <c r="H523" s="24">
        <f t="shared" si="71"/>
        <v>3903988.41</v>
      </c>
      <c r="I523" s="24">
        <f t="shared" si="67"/>
        <v>316913.69666666654</v>
      </c>
      <c r="J523" s="5">
        <f t="shared" si="68"/>
        <v>-9451.56</v>
      </c>
      <c r="K523" s="4"/>
      <c r="L523" s="4">
        <f t="shared" si="69"/>
        <v>-82.36</v>
      </c>
      <c r="M523" s="5">
        <f t="shared" si="70"/>
        <v>307379.77666666656</v>
      </c>
    </row>
    <row r="524" spans="1:13" ht="12.75">
      <c r="A524" s="14" t="s">
        <v>20</v>
      </c>
      <c r="B524" s="35" t="s">
        <v>66</v>
      </c>
      <c r="C524" s="14" t="s">
        <v>23</v>
      </c>
      <c r="D524" s="15"/>
      <c r="E524" s="8">
        <v>441.2</v>
      </c>
      <c r="F524" s="8"/>
      <c r="G524" s="7">
        <v>7278.11</v>
      </c>
      <c r="H524" s="24">
        <f t="shared" si="71"/>
        <v>3211102.13</v>
      </c>
      <c r="I524" s="24">
        <f t="shared" si="67"/>
        <v>261974.2649999999</v>
      </c>
      <c r="J524" s="5">
        <f t="shared" si="68"/>
        <v>-7782.78</v>
      </c>
      <c r="K524" s="4">
        <v>-42534.38</v>
      </c>
      <c r="L524" s="4">
        <f t="shared" si="69"/>
        <v>-67.75</v>
      </c>
      <c r="M524" s="5">
        <f t="shared" si="70"/>
        <v>211589.3549999999</v>
      </c>
    </row>
    <row r="525" spans="1:13" ht="12.75">
      <c r="A525" s="14" t="s">
        <v>20</v>
      </c>
      <c r="B525" s="35" t="s">
        <v>67</v>
      </c>
      <c r="C525" s="14" t="s">
        <v>24</v>
      </c>
      <c r="D525" s="15"/>
      <c r="E525" s="8">
        <v>654.5</v>
      </c>
      <c r="F525" s="8"/>
      <c r="G525" s="7">
        <v>7278.11</v>
      </c>
      <c r="H525" s="24">
        <f t="shared" si="71"/>
        <v>4763523</v>
      </c>
      <c r="I525" s="24">
        <f t="shared" si="67"/>
        <v>389638.0316666665</v>
      </c>
      <c r="J525" s="5">
        <f t="shared" si="68"/>
        <v>-11572.7</v>
      </c>
      <c r="K525" s="4"/>
      <c r="L525" s="4">
        <f t="shared" si="69"/>
        <v>-100.5</v>
      </c>
      <c r="M525" s="5">
        <f t="shared" si="70"/>
        <v>377964.8316666665</v>
      </c>
    </row>
    <row r="526" spans="1:13" ht="12.75">
      <c r="A526" s="1" t="s">
        <v>20</v>
      </c>
      <c r="B526" s="34" t="s">
        <v>68</v>
      </c>
      <c r="C526" s="1" t="s">
        <v>38</v>
      </c>
      <c r="D526" s="15"/>
      <c r="E526" s="8">
        <v>405.3</v>
      </c>
      <c r="F526" s="8"/>
      <c r="G526" s="7">
        <v>7490.700000000001</v>
      </c>
      <c r="H526" s="24">
        <f t="shared" si="71"/>
        <v>3035980.71</v>
      </c>
      <c r="I526" s="24">
        <f t="shared" si="67"/>
        <v>251108.3433333335</v>
      </c>
      <c r="J526" s="5">
        <f t="shared" si="68"/>
        <v>-7517.83</v>
      </c>
      <c r="K526" s="4"/>
      <c r="L526" s="4">
        <f t="shared" si="69"/>
        <v>-64.05</v>
      </c>
      <c r="M526" s="5">
        <f t="shared" si="70"/>
        <v>243526.46333333352</v>
      </c>
    </row>
    <row r="527" spans="1:13" ht="12.75">
      <c r="A527" s="1" t="s">
        <v>20</v>
      </c>
      <c r="B527" s="34" t="s">
        <v>70</v>
      </c>
      <c r="C527" s="1" t="s">
        <v>40</v>
      </c>
      <c r="D527" s="15"/>
      <c r="E527" s="8">
        <v>313.3</v>
      </c>
      <c r="F527" s="8"/>
      <c r="G527" s="7">
        <v>7339.32</v>
      </c>
      <c r="H527" s="24">
        <f t="shared" si="71"/>
        <v>2299408.96</v>
      </c>
      <c r="I527" s="24">
        <f t="shared" si="67"/>
        <v>186204.1133333334</v>
      </c>
      <c r="J527" s="5">
        <f t="shared" si="68"/>
        <v>-5550.48</v>
      </c>
      <c r="K527" s="4">
        <v>-19753.44</v>
      </c>
      <c r="L527" s="4">
        <f t="shared" si="69"/>
        <v>-48.51</v>
      </c>
      <c r="M527" s="5">
        <f t="shared" si="70"/>
        <v>160851.68333333338</v>
      </c>
    </row>
    <row r="528" spans="1:13" ht="12.75">
      <c r="A528" s="1" t="s">
        <v>20</v>
      </c>
      <c r="B528" s="34" t="s">
        <v>85</v>
      </c>
      <c r="C528" s="1" t="s">
        <v>84</v>
      </c>
      <c r="D528" s="15"/>
      <c r="E528" s="8">
        <v>75</v>
      </c>
      <c r="F528" s="8"/>
      <c r="G528" s="7">
        <v>7278.11</v>
      </c>
      <c r="H528" s="24">
        <f t="shared" si="71"/>
        <v>545858.25</v>
      </c>
      <c r="I528" s="24">
        <f t="shared" si="67"/>
        <v>45778</v>
      </c>
      <c r="J528" s="5">
        <f t="shared" si="68"/>
        <v>-1356.61</v>
      </c>
      <c r="K528" s="4"/>
      <c r="L528" s="4">
        <f t="shared" si="69"/>
        <v>-11.52</v>
      </c>
      <c r="M528" s="5">
        <f t="shared" si="70"/>
        <v>44409.87</v>
      </c>
    </row>
    <row r="529" spans="1:13" ht="12.75">
      <c r="A529" s="1" t="s">
        <v>20</v>
      </c>
      <c r="B529" s="34" t="s">
        <v>65</v>
      </c>
      <c r="C529" s="10" t="s">
        <v>22</v>
      </c>
      <c r="D529" s="15"/>
      <c r="E529" s="11">
        <v>480.5</v>
      </c>
      <c r="F529" s="11"/>
      <c r="G529" s="7">
        <v>7278.11</v>
      </c>
      <c r="H529" s="24">
        <f>ROUND(E529*G529,2)</f>
        <v>3497131.86</v>
      </c>
      <c r="I529" s="24">
        <f t="shared" si="67"/>
        <v>288195.8933333333</v>
      </c>
      <c r="J529" s="5">
        <f t="shared" si="68"/>
        <v>-9032.43</v>
      </c>
      <c r="K529" s="4">
        <v>-30890.6</v>
      </c>
      <c r="L529" s="4">
        <f t="shared" si="69"/>
        <v>-73.78</v>
      </c>
      <c r="M529" s="5">
        <f t="shared" si="70"/>
        <v>248199.0833333333</v>
      </c>
    </row>
    <row r="530" spans="1:13" ht="12.75">
      <c r="A530" s="1" t="s">
        <v>20</v>
      </c>
      <c r="B530" s="34" t="s">
        <v>69</v>
      </c>
      <c r="C530" s="1" t="s">
        <v>39</v>
      </c>
      <c r="D530" s="15"/>
      <c r="E530" s="8">
        <v>292.7</v>
      </c>
      <c r="F530" s="8"/>
      <c r="G530" s="7">
        <v>7278.11</v>
      </c>
      <c r="H530" s="24">
        <f>ROUND(E530*G530,2)</f>
        <v>2130302.8</v>
      </c>
      <c r="I530" s="24">
        <f t="shared" si="67"/>
        <v>175640.48999999987</v>
      </c>
      <c r="J530" s="5">
        <f t="shared" si="68"/>
        <v>-4734.5</v>
      </c>
      <c r="K530" s="4"/>
      <c r="L530" s="4">
        <f t="shared" si="69"/>
        <v>-44.94</v>
      </c>
      <c r="M530" s="5">
        <f t="shared" si="70"/>
        <v>170861.04999999987</v>
      </c>
    </row>
    <row r="531" spans="1:13" ht="12.75">
      <c r="A531" s="1" t="s">
        <v>20</v>
      </c>
      <c r="B531" s="34" t="s">
        <v>64</v>
      </c>
      <c r="C531" s="43" t="s">
        <v>21</v>
      </c>
      <c r="D531" s="43"/>
      <c r="E531" s="8">
        <v>311.1</v>
      </c>
      <c r="F531" s="8"/>
      <c r="G531" s="7">
        <v>7559.84</v>
      </c>
      <c r="H531" s="24">
        <f aca="true" t="shared" si="72" ref="H531:H542">ROUND(E531*G531,2)</f>
        <v>2351866.22</v>
      </c>
      <c r="I531" s="24">
        <f t="shared" si="67"/>
        <v>196330.54166666663</v>
      </c>
      <c r="J531" s="5">
        <f t="shared" si="68"/>
        <v>-5888.83</v>
      </c>
      <c r="K531" s="4"/>
      <c r="L531" s="4">
        <f t="shared" si="69"/>
        <v>-49.62</v>
      </c>
      <c r="M531" s="5">
        <f t="shared" si="70"/>
        <v>190392.09166666665</v>
      </c>
    </row>
    <row r="532" spans="1:13" ht="12.75">
      <c r="A532" s="1" t="s">
        <v>25</v>
      </c>
      <c r="B532" s="34" t="s">
        <v>71</v>
      </c>
      <c r="C532" s="1" t="s">
        <v>26</v>
      </c>
      <c r="D532" s="15"/>
      <c r="E532" s="8">
        <v>287.5</v>
      </c>
      <c r="F532" s="8"/>
      <c r="G532" s="9">
        <v>7783.720000000001</v>
      </c>
      <c r="H532" s="24">
        <f t="shared" si="72"/>
        <v>2237819.5</v>
      </c>
      <c r="I532" s="24">
        <f t="shared" si="67"/>
        <v>183878.29000000004</v>
      </c>
      <c r="J532" s="5">
        <f t="shared" si="68"/>
        <v>-5497.67</v>
      </c>
      <c r="K532" s="4"/>
      <c r="L532" s="4">
        <f t="shared" si="69"/>
        <v>-47.21</v>
      </c>
      <c r="M532" s="5">
        <f t="shared" si="70"/>
        <v>178333.41000000003</v>
      </c>
    </row>
    <row r="533" spans="1:13" ht="12.75">
      <c r="A533" s="1" t="s">
        <v>25</v>
      </c>
      <c r="B533" s="34" t="s">
        <v>72</v>
      </c>
      <c r="C533" s="1" t="s">
        <v>46</v>
      </c>
      <c r="D533" s="15"/>
      <c r="E533" s="8">
        <v>283</v>
      </c>
      <c r="F533" s="8"/>
      <c r="G533" s="9">
        <v>7677.360000000001</v>
      </c>
      <c r="H533" s="24">
        <f t="shared" si="72"/>
        <v>2172692.88</v>
      </c>
      <c r="I533" s="24">
        <f t="shared" si="67"/>
        <v>175983.54999999993</v>
      </c>
      <c r="J533" s="5">
        <f t="shared" si="68"/>
        <v>-5246.08</v>
      </c>
      <c r="K533" s="4">
        <v>-43410.91</v>
      </c>
      <c r="L533" s="4">
        <f t="shared" si="69"/>
        <v>-45.84</v>
      </c>
      <c r="M533" s="5">
        <f t="shared" si="70"/>
        <v>127280.71999999994</v>
      </c>
    </row>
    <row r="534" spans="1:13" ht="12.75">
      <c r="A534" s="14" t="s">
        <v>86</v>
      </c>
      <c r="B534" s="35" t="s">
        <v>88</v>
      </c>
      <c r="C534" s="14" t="s">
        <v>87</v>
      </c>
      <c r="D534" s="15"/>
      <c r="E534" s="8">
        <v>31.6</v>
      </c>
      <c r="F534" s="8"/>
      <c r="G534" s="9">
        <v>7735.859999999999</v>
      </c>
      <c r="H534" s="24">
        <f t="shared" si="72"/>
        <v>244453.18</v>
      </c>
      <c r="I534" s="24">
        <f t="shared" si="67"/>
        <v>20564.069999999992</v>
      </c>
      <c r="J534" s="5">
        <f t="shared" si="68"/>
        <v>-617.76</v>
      </c>
      <c r="K534" s="4"/>
      <c r="L534" s="4">
        <f t="shared" si="69"/>
        <v>-5.16</v>
      </c>
      <c r="M534" s="5">
        <f t="shared" si="70"/>
        <v>19941.149999999994</v>
      </c>
    </row>
    <row r="535" spans="1:13" ht="12.75">
      <c r="A535" s="1" t="s">
        <v>27</v>
      </c>
      <c r="B535" s="34" t="s">
        <v>73</v>
      </c>
      <c r="C535" s="1" t="s">
        <v>28</v>
      </c>
      <c r="D535" s="15"/>
      <c r="E535" s="8">
        <v>258</v>
      </c>
      <c r="F535" s="8"/>
      <c r="G535" s="9">
        <v>7450.74</v>
      </c>
      <c r="H535" s="24">
        <f t="shared" si="72"/>
        <v>1922290.92</v>
      </c>
      <c r="I535" s="24">
        <f t="shared" si="67"/>
        <v>151751.08499999996</v>
      </c>
      <c r="J535" s="5">
        <f t="shared" si="68"/>
        <v>-4552.53</v>
      </c>
      <c r="K535" s="4"/>
      <c r="L535" s="4">
        <f t="shared" si="69"/>
        <v>-40.56</v>
      </c>
      <c r="M535" s="5">
        <f t="shared" si="70"/>
        <v>147157.99499999997</v>
      </c>
    </row>
    <row r="536" spans="1:13" ht="12.75">
      <c r="A536" s="16" t="s">
        <v>27</v>
      </c>
      <c r="B536" s="34" t="s">
        <v>74</v>
      </c>
      <c r="C536" s="16" t="s">
        <v>29</v>
      </c>
      <c r="D536" s="15"/>
      <c r="E536" s="8">
        <v>246</v>
      </c>
      <c r="F536" s="8"/>
      <c r="G536" s="9">
        <v>7383.799999999999</v>
      </c>
      <c r="H536" s="24">
        <f t="shared" si="72"/>
        <v>1816414.8</v>
      </c>
      <c r="I536" s="24">
        <f t="shared" si="67"/>
        <v>139203.81500000006</v>
      </c>
      <c r="J536" s="5">
        <f t="shared" si="68"/>
        <v>-4176.11</v>
      </c>
      <c r="K536" s="4"/>
      <c r="L536" s="4">
        <f t="shared" si="69"/>
        <v>-38.32</v>
      </c>
      <c r="M536" s="5">
        <f t="shared" si="70"/>
        <v>134989.38500000007</v>
      </c>
    </row>
    <row r="537" spans="1:13" ht="12.75">
      <c r="A537" s="1" t="s">
        <v>30</v>
      </c>
      <c r="B537" s="34" t="s">
        <v>75</v>
      </c>
      <c r="C537" s="1" t="s">
        <v>31</v>
      </c>
      <c r="D537" s="15"/>
      <c r="E537" s="8">
        <v>208.6</v>
      </c>
      <c r="F537" s="8"/>
      <c r="G537" s="12">
        <v>7278.11</v>
      </c>
      <c r="H537" s="24">
        <f t="shared" si="72"/>
        <v>1518213.75</v>
      </c>
      <c r="I537" s="24">
        <f t="shared" si="67"/>
        <v>126854.70166666666</v>
      </c>
      <c r="J537" s="5">
        <f t="shared" si="68"/>
        <v>-3805.64</v>
      </c>
      <c r="K537" s="4"/>
      <c r="L537" s="4">
        <f t="shared" si="69"/>
        <v>-32.03</v>
      </c>
      <c r="M537" s="5">
        <f t="shared" si="70"/>
        <v>123017.03166666666</v>
      </c>
    </row>
    <row r="538" spans="1:13" ht="12.75">
      <c r="A538" s="1" t="s">
        <v>30</v>
      </c>
      <c r="B538" s="34" t="s">
        <v>76</v>
      </c>
      <c r="C538" s="1" t="s">
        <v>41</v>
      </c>
      <c r="D538" s="15"/>
      <c r="E538" s="8">
        <v>229.2</v>
      </c>
      <c r="F538" s="8"/>
      <c r="G538" s="12">
        <v>7278.11</v>
      </c>
      <c r="H538" s="24">
        <f t="shared" si="72"/>
        <v>1668142.81</v>
      </c>
      <c r="I538" s="24">
        <f t="shared" si="67"/>
        <v>139382.05833333347</v>
      </c>
      <c r="J538" s="5">
        <f t="shared" si="68"/>
        <v>-4181.46</v>
      </c>
      <c r="K538" s="4"/>
      <c r="L538" s="4">
        <f t="shared" si="69"/>
        <v>-35.19</v>
      </c>
      <c r="M538" s="5">
        <f t="shared" si="70"/>
        <v>135165.40833333347</v>
      </c>
    </row>
    <row r="539" spans="1:13" ht="12.75">
      <c r="A539" s="1" t="s">
        <v>30</v>
      </c>
      <c r="B539" s="34" t="s">
        <v>77</v>
      </c>
      <c r="C539" s="1" t="s">
        <v>34</v>
      </c>
      <c r="D539" s="15"/>
      <c r="E539" s="8">
        <v>1091.5</v>
      </c>
      <c r="F539" s="8"/>
      <c r="G539" s="12">
        <v>7278.11</v>
      </c>
      <c r="H539" s="24">
        <f t="shared" si="72"/>
        <v>7944057.07</v>
      </c>
      <c r="I539" s="24">
        <f t="shared" si="67"/>
        <v>663767.5283333333</v>
      </c>
      <c r="J539" s="5">
        <f t="shared" si="68"/>
        <v>-19913.03</v>
      </c>
      <c r="K539" s="4">
        <v>-230907.3</v>
      </c>
      <c r="L539" s="4">
        <f t="shared" si="69"/>
        <v>-167.6</v>
      </c>
      <c r="M539" s="5">
        <f t="shared" si="70"/>
        <v>412779.5983333333</v>
      </c>
    </row>
    <row r="540" spans="1:13" ht="12.75">
      <c r="A540" s="1" t="s">
        <v>32</v>
      </c>
      <c r="B540" s="34" t="s">
        <v>78</v>
      </c>
      <c r="C540" s="1" t="s">
        <v>33</v>
      </c>
      <c r="D540" s="15"/>
      <c r="E540" s="13">
        <v>806.1</v>
      </c>
      <c r="F540" s="13"/>
      <c r="G540" s="12">
        <v>7278.11</v>
      </c>
      <c r="H540" s="24">
        <f t="shared" si="72"/>
        <v>5866884.47</v>
      </c>
      <c r="I540" s="24">
        <f t="shared" si="67"/>
        <v>490208.8883333332</v>
      </c>
      <c r="J540" s="5">
        <f t="shared" si="68"/>
        <v>-14706.27</v>
      </c>
      <c r="K540" s="4">
        <v>-69500</v>
      </c>
      <c r="L540" s="4">
        <f t="shared" si="69"/>
        <v>-123.78</v>
      </c>
      <c r="M540" s="5">
        <f t="shared" si="70"/>
        <v>405878.83833333314</v>
      </c>
    </row>
    <row r="541" spans="1:13" ht="12.75">
      <c r="A541" s="1" t="s">
        <v>32</v>
      </c>
      <c r="B541" s="34" t="s">
        <v>98</v>
      </c>
      <c r="C541" s="1" t="s">
        <v>95</v>
      </c>
      <c r="D541" s="15"/>
      <c r="E541" s="13">
        <v>22.8</v>
      </c>
      <c r="F541" s="13"/>
      <c r="G541" s="12">
        <v>7278.11</v>
      </c>
      <c r="H541" s="24">
        <f t="shared" si="72"/>
        <v>165940.91</v>
      </c>
      <c r="I541" s="24">
        <f t="shared" si="67"/>
        <v>13865.231666666674</v>
      </c>
      <c r="J541" s="5">
        <f t="shared" si="68"/>
        <v>-415.96</v>
      </c>
      <c r="K541" s="4"/>
      <c r="L541" s="4">
        <f t="shared" si="69"/>
        <v>-3.5</v>
      </c>
      <c r="M541" s="5">
        <f t="shared" si="70"/>
        <v>13445.771666666675</v>
      </c>
    </row>
    <row r="542" spans="1:13" ht="12.75">
      <c r="A542" s="16" t="s">
        <v>89</v>
      </c>
      <c r="B542" s="34" t="s">
        <v>90</v>
      </c>
      <c r="C542" s="16" t="s">
        <v>91</v>
      </c>
      <c r="D542" s="15"/>
      <c r="E542" s="13">
        <v>136.2</v>
      </c>
      <c r="F542" s="13"/>
      <c r="G542" s="12">
        <v>7533.72</v>
      </c>
      <c r="H542" s="24">
        <f t="shared" si="72"/>
        <v>1026092.66</v>
      </c>
      <c r="I542" s="24">
        <f t="shared" si="67"/>
        <v>82027.46833333332</v>
      </c>
      <c r="J542" s="5">
        <f t="shared" si="68"/>
        <v>-2460.82</v>
      </c>
      <c r="K542" s="4"/>
      <c r="L542" s="4">
        <f t="shared" si="69"/>
        <v>-21.65</v>
      </c>
      <c r="M542" s="5">
        <f t="shared" si="70"/>
        <v>79544.99833333332</v>
      </c>
    </row>
    <row r="543" ht="15">
      <c r="M543" s="5"/>
    </row>
    <row r="544" spans="5:13" ht="15">
      <c r="E544" s="31">
        <f>SUM(E506:E543)</f>
        <v>16716.500000000004</v>
      </c>
      <c r="F544" s="31"/>
      <c r="H544" s="31">
        <f>SUM(H506:H542)</f>
        <v>125523226.19999996</v>
      </c>
      <c r="I544" s="31">
        <f>SUM(I506:I543)</f>
        <v>10368038.205000002</v>
      </c>
      <c r="J544" s="24">
        <f>SUM(J506:J542)</f>
        <v>-310237.92000000004</v>
      </c>
      <c r="K544" s="4">
        <f>SUM(K506:K542)</f>
        <v>-1146261.01</v>
      </c>
      <c r="L544" s="4">
        <f>SUM(L506:L542)</f>
        <v>-2648.2100000000005</v>
      </c>
      <c r="M544" s="4">
        <f>SUM(M506:M542)</f>
        <v>8908891.064999998</v>
      </c>
    </row>
    <row r="545" ht="15">
      <c r="H545" s="31">
        <f>127075959.79-H544</f>
        <v>1552733.5900000483</v>
      </c>
    </row>
    <row r="546" spans="8:13" ht="15">
      <c r="H546" s="49">
        <f>2648.21/H544</f>
        <v>2.1097370424343036E-05</v>
      </c>
      <c r="I546" s="31"/>
      <c r="M546" s="50">
        <f>'[1]May18'!$FY$33-M544</f>
        <v>-0.004999998956918716</v>
      </c>
    </row>
    <row r="547" ht="15">
      <c r="M547" s="48"/>
    </row>
    <row r="548" spans="1:12" ht="12.75">
      <c r="A548" s="33" t="s">
        <v>99</v>
      </c>
      <c r="B548" s="25"/>
      <c r="C548" s="33"/>
      <c r="D548" s="27"/>
      <c r="E548" s="27"/>
      <c r="F548" s="27"/>
      <c r="G548" s="27"/>
      <c r="H548" s="27"/>
      <c r="I548" s="27"/>
      <c r="J548" s="27"/>
      <c r="K548" s="27"/>
      <c r="L548" s="27"/>
    </row>
    <row r="549" spans="1:12" ht="63.75">
      <c r="A549" s="25" t="s">
        <v>133</v>
      </c>
      <c r="B549" s="25" t="s">
        <v>47</v>
      </c>
      <c r="C549" s="33" t="s">
        <v>48</v>
      </c>
      <c r="D549" s="27"/>
      <c r="E549" s="47" t="s">
        <v>0</v>
      </c>
      <c r="F549" s="47" t="s">
        <v>106</v>
      </c>
      <c r="G549" s="47" t="s">
        <v>1</v>
      </c>
      <c r="H549" s="47" t="s">
        <v>2</v>
      </c>
      <c r="I549" s="47" t="s">
        <v>134</v>
      </c>
      <c r="J549" s="47" t="s">
        <v>135</v>
      </c>
      <c r="K549" s="47" t="s">
        <v>110</v>
      </c>
      <c r="L549" s="47" t="s">
        <v>122</v>
      </c>
    </row>
    <row r="551" spans="1:15" ht="12.75">
      <c r="A551" s="1" t="s">
        <v>7</v>
      </c>
      <c r="B551" s="34" t="s">
        <v>52</v>
      </c>
      <c r="C551" s="15" t="s">
        <v>43</v>
      </c>
      <c r="D551" s="15"/>
      <c r="E551" s="32">
        <v>330</v>
      </c>
      <c r="F551" s="32"/>
      <c r="G551" s="24">
        <v>7751.189999999999</v>
      </c>
      <c r="H551" s="24">
        <f>ROUND(E551*G551,2)</f>
        <v>2557892.7</v>
      </c>
      <c r="I551" s="24">
        <f>(H551-(J232+I276+I322+I368+I414+I460+I506))</f>
        <v>220592.3500000001</v>
      </c>
      <c r="J551" s="5">
        <f>ROUND(((H551*-0.03)-(M232+J276+J322+J368+J414+J460+J506)),2)+T322</f>
        <v>-6489.08</v>
      </c>
      <c r="K551" s="4"/>
      <c r="L551" s="5">
        <f aca="true" t="shared" si="73" ref="L551:L587">I551+J551+K551</f>
        <v>214103.2700000001</v>
      </c>
      <c r="M551" s="20"/>
      <c r="N551" s="20"/>
      <c r="O551" s="20"/>
    </row>
    <row r="552" spans="1:15" ht="12.75">
      <c r="A552" s="1" t="s">
        <v>7</v>
      </c>
      <c r="B552" s="34" t="s">
        <v>53</v>
      </c>
      <c r="C552" s="1" t="s">
        <v>8</v>
      </c>
      <c r="D552" s="15"/>
      <c r="E552" s="2">
        <v>1931.1</v>
      </c>
      <c r="F552" s="46">
        <v>7022.42</v>
      </c>
      <c r="G552" s="24">
        <v>7708.389999999999</v>
      </c>
      <c r="H552" s="24">
        <f>ROUND((E552*G552)+(6*F552),2)</f>
        <v>14927806.45</v>
      </c>
      <c r="I552" s="24">
        <f aca="true" t="shared" si="74" ref="I552:I587">(H552-(J233+I277+I323+I369+I415+I461+I507))</f>
        <v>1280611.6999999993</v>
      </c>
      <c r="J552" s="5">
        <f aca="true" t="shared" si="75" ref="J552:J587">ROUND(((H552*-0.03)-(M233+J277+J323+J369+J415+J461+J507)),2)+T323</f>
        <v>-39471.13</v>
      </c>
      <c r="K552" s="4">
        <v>-187945.21</v>
      </c>
      <c r="L552" s="5">
        <f t="shared" si="73"/>
        <v>1053195.3599999994</v>
      </c>
      <c r="M552" s="20"/>
      <c r="N552" s="20"/>
      <c r="O552" s="20"/>
    </row>
    <row r="553" spans="1:15" ht="12.75">
      <c r="A553" s="1" t="s">
        <v>7</v>
      </c>
      <c r="B553" s="35" t="s">
        <v>54</v>
      </c>
      <c r="C553" s="1" t="s">
        <v>42</v>
      </c>
      <c r="D553" s="15"/>
      <c r="E553" s="2">
        <v>1781.9</v>
      </c>
      <c r="F553" s="2"/>
      <c r="G553" s="24">
        <v>7306.0999999999985</v>
      </c>
      <c r="H553" s="24">
        <f aca="true" t="shared" si="76" ref="H553:H573">ROUND(E553*G553,2)</f>
        <v>13018739.59</v>
      </c>
      <c r="I553" s="24">
        <f t="shared" si="74"/>
        <v>1058947.5316666663</v>
      </c>
      <c r="J553" s="5">
        <f t="shared" si="75"/>
        <v>-31042.399999999998</v>
      </c>
      <c r="K553" s="4">
        <v>-215341.88</v>
      </c>
      <c r="L553" s="5">
        <f t="shared" si="73"/>
        <v>812563.2516666662</v>
      </c>
      <c r="M553" s="20"/>
      <c r="N553" s="20"/>
      <c r="O553" s="20"/>
    </row>
    <row r="554" spans="1:15" ht="12.75">
      <c r="A554" s="14" t="s">
        <v>7</v>
      </c>
      <c r="B554" s="35" t="s">
        <v>82</v>
      </c>
      <c r="C554" s="14" t="s">
        <v>83</v>
      </c>
      <c r="D554" s="15"/>
      <c r="E554" s="2">
        <v>884.4</v>
      </c>
      <c r="F554" s="46"/>
      <c r="G554" s="24">
        <v>7408.949999999999</v>
      </c>
      <c r="H554" s="24">
        <f t="shared" si="76"/>
        <v>6552475.38</v>
      </c>
      <c r="I554" s="24">
        <f t="shared" si="74"/>
        <v>540741.3216666663</v>
      </c>
      <c r="J554" s="5">
        <f t="shared" si="75"/>
        <v>-16154.670000000002</v>
      </c>
      <c r="K554" s="4"/>
      <c r="L554" s="5">
        <f t="shared" si="73"/>
        <v>524586.6516666663</v>
      </c>
      <c r="M554" s="20"/>
      <c r="N554" s="20"/>
      <c r="O554" s="20"/>
    </row>
    <row r="555" spans="1:15" ht="12.75">
      <c r="A555" s="16" t="s">
        <v>9</v>
      </c>
      <c r="B555" s="35" t="s">
        <v>55</v>
      </c>
      <c r="C555" s="16" t="s">
        <v>10</v>
      </c>
      <c r="D555" s="15"/>
      <c r="E555" s="2">
        <v>919.1</v>
      </c>
      <c r="F555" s="2"/>
      <c r="G555" s="3">
        <v>7904.25</v>
      </c>
      <c r="H555" s="24">
        <f t="shared" si="76"/>
        <v>7264796.18</v>
      </c>
      <c r="I555" s="24">
        <f t="shared" si="74"/>
        <v>598741.5700000003</v>
      </c>
      <c r="J555" s="5">
        <f t="shared" si="75"/>
        <v>-16879.71</v>
      </c>
      <c r="K555" s="4">
        <v>-159395.21</v>
      </c>
      <c r="L555" s="5">
        <f t="shared" si="73"/>
        <v>422466.6500000004</v>
      </c>
      <c r="M555" s="20"/>
      <c r="N555" s="20"/>
      <c r="O555" s="20"/>
    </row>
    <row r="556" spans="1:15" ht="12.75">
      <c r="A556" s="1" t="s">
        <v>11</v>
      </c>
      <c r="B556" s="35" t="s">
        <v>56</v>
      </c>
      <c r="C556" s="1" t="s">
        <v>12</v>
      </c>
      <c r="D556" s="15"/>
      <c r="E556" s="6">
        <v>699.6</v>
      </c>
      <c r="F556" s="6"/>
      <c r="G556" s="7">
        <v>7464.370000000001</v>
      </c>
      <c r="H556" s="24">
        <f t="shared" si="76"/>
        <v>5222073.25</v>
      </c>
      <c r="I556" s="24">
        <f t="shared" si="74"/>
        <v>440479.81833333336</v>
      </c>
      <c r="J556" s="5">
        <f t="shared" si="75"/>
        <v>-12906.15</v>
      </c>
      <c r="K556" s="4">
        <v>-68401.04</v>
      </c>
      <c r="L556" s="5">
        <f t="shared" si="73"/>
        <v>359172.62833333336</v>
      </c>
      <c r="M556" s="20"/>
      <c r="N556" s="20"/>
      <c r="O556" s="20"/>
    </row>
    <row r="557" spans="1:15" ht="12.75">
      <c r="A557" s="14" t="s">
        <v>13</v>
      </c>
      <c r="B557" s="35" t="s">
        <v>57</v>
      </c>
      <c r="C557" s="14" t="s">
        <v>14</v>
      </c>
      <c r="D557" s="17"/>
      <c r="E557" s="22">
        <v>339.5</v>
      </c>
      <c r="F557" s="22"/>
      <c r="G557" s="23">
        <v>7573.4</v>
      </c>
      <c r="H557" s="24">
        <f t="shared" si="76"/>
        <v>2571169.3</v>
      </c>
      <c r="I557" s="24">
        <f t="shared" si="74"/>
        <v>201142.43333333358</v>
      </c>
      <c r="J557" s="5">
        <f t="shared" si="75"/>
        <v>-4623.699999999999</v>
      </c>
      <c r="K557" s="4">
        <v>-36582.3</v>
      </c>
      <c r="L557" s="5">
        <f t="shared" si="73"/>
        <v>159936.43333333358</v>
      </c>
      <c r="M557" s="20"/>
      <c r="N557" s="20"/>
      <c r="O557" s="20"/>
    </row>
    <row r="558" spans="1:15" ht="12.75">
      <c r="A558" s="14" t="s">
        <v>13</v>
      </c>
      <c r="B558" s="35" t="s">
        <v>58</v>
      </c>
      <c r="C558" s="14" t="s">
        <v>15</v>
      </c>
      <c r="D558" s="18"/>
      <c r="E558" s="22">
        <v>279.3</v>
      </c>
      <c r="F558" s="22"/>
      <c r="G558" s="23">
        <v>7942.01</v>
      </c>
      <c r="H558" s="24">
        <f t="shared" si="76"/>
        <v>2218203.39</v>
      </c>
      <c r="I558" s="24">
        <f t="shared" si="74"/>
        <v>182634.7333333334</v>
      </c>
      <c r="J558" s="5">
        <f t="shared" si="75"/>
        <v>-4678.42</v>
      </c>
      <c r="K558" s="4"/>
      <c r="L558" s="5">
        <f t="shared" si="73"/>
        <v>177956.31333333338</v>
      </c>
      <c r="M558" s="20"/>
      <c r="N558" s="20"/>
      <c r="O558" s="20"/>
    </row>
    <row r="559" spans="1:15" ht="12.75">
      <c r="A559" s="14" t="s">
        <v>13</v>
      </c>
      <c r="B559" s="35" t="s">
        <v>80</v>
      </c>
      <c r="C559" s="14" t="s">
        <v>79</v>
      </c>
      <c r="D559" s="18"/>
      <c r="E559" s="22">
        <v>450.3</v>
      </c>
      <c r="F559" s="22"/>
      <c r="G559" s="23">
        <v>7428.1</v>
      </c>
      <c r="H559" s="24">
        <f t="shared" si="76"/>
        <v>3344873.43</v>
      </c>
      <c r="I559" s="24">
        <f t="shared" si="74"/>
        <v>255882.9750000001</v>
      </c>
      <c r="J559" s="5">
        <f t="shared" si="75"/>
        <v>-6745.599999999999</v>
      </c>
      <c r="K559" s="4">
        <v>-41832.09</v>
      </c>
      <c r="L559" s="5">
        <f t="shared" si="73"/>
        <v>207305.2850000001</v>
      </c>
      <c r="M559" s="20"/>
      <c r="N559" s="20"/>
      <c r="O559" s="20"/>
    </row>
    <row r="560" spans="1:15" ht="12.75">
      <c r="A560" s="14" t="s">
        <v>36</v>
      </c>
      <c r="B560" s="35" t="s">
        <v>97</v>
      </c>
      <c r="C560" s="14" t="s">
        <v>93</v>
      </c>
      <c r="D560" s="18"/>
      <c r="E560" s="22">
        <v>247</v>
      </c>
      <c r="F560" s="22"/>
      <c r="G560" s="23">
        <v>7693.2699999999995</v>
      </c>
      <c r="H560" s="24">
        <f t="shared" si="76"/>
        <v>1900237.69</v>
      </c>
      <c r="I560" s="24">
        <f t="shared" si="74"/>
        <v>152830.63166666683</v>
      </c>
      <c r="J560" s="5">
        <f t="shared" si="75"/>
        <v>-4310.28</v>
      </c>
      <c r="K560" s="4"/>
      <c r="L560" s="5">
        <f t="shared" si="73"/>
        <v>148520.35166666683</v>
      </c>
      <c r="M560" s="20"/>
      <c r="N560" s="20"/>
      <c r="O560" s="20"/>
    </row>
    <row r="561" spans="1:15" ht="12.75">
      <c r="A561" s="14" t="s">
        <v>36</v>
      </c>
      <c r="B561" s="35" t="s">
        <v>59</v>
      </c>
      <c r="C561" s="14" t="s">
        <v>37</v>
      </c>
      <c r="D561" s="18"/>
      <c r="E561" s="22">
        <v>253</v>
      </c>
      <c r="F561" s="22"/>
      <c r="G561" s="23">
        <v>7870.37</v>
      </c>
      <c r="H561" s="24">
        <f t="shared" si="76"/>
        <v>1991203.61</v>
      </c>
      <c r="I561" s="24">
        <f t="shared" si="74"/>
        <v>164010.83333333326</v>
      </c>
      <c r="J561" s="5">
        <f t="shared" si="75"/>
        <v>-4727.05</v>
      </c>
      <c r="K561" s="4"/>
      <c r="L561" s="5">
        <f t="shared" si="73"/>
        <v>159283.78333333327</v>
      </c>
      <c r="M561" s="20"/>
      <c r="N561" s="20"/>
      <c r="O561" s="20"/>
    </row>
    <row r="562" spans="1:15" ht="12.75">
      <c r="A562" s="14" t="s">
        <v>36</v>
      </c>
      <c r="B562" s="35" t="s">
        <v>60</v>
      </c>
      <c r="C562" s="14" t="s">
        <v>43</v>
      </c>
      <c r="D562" s="18"/>
      <c r="E562" s="22">
        <v>439.5</v>
      </c>
      <c r="F562" s="22"/>
      <c r="G562" s="23">
        <v>8163.099999999999</v>
      </c>
      <c r="H562" s="24">
        <f t="shared" si="76"/>
        <v>3587682.45</v>
      </c>
      <c r="I562" s="24">
        <f t="shared" si="74"/>
        <v>306354.5716666668</v>
      </c>
      <c r="J562" s="5">
        <f t="shared" si="75"/>
        <v>-10215.52</v>
      </c>
      <c r="K562" s="4"/>
      <c r="L562" s="5">
        <f t="shared" si="73"/>
        <v>296139.05166666675</v>
      </c>
      <c r="M562" s="20"/>
      <c r="N562" s="20"/>
      <c r="O562" s="20"/>
    </row>
    <row r="563" spans="1:15" ht="12.75">
      <c r="A563" s="14" t="s">
        <v>36</v>
      </c>
      <c r="B563" s="35" t="s">
        <v>92</v>
      </c>
      <c r="C563" s="14" t="s">
        <v>51</v>
      </c>
      <c r="D563" s="18"/>
      <c r="E563" s="22">
        <v>108</v>
      </c>
      <c r="F563" s="22"/>
      <c r="G563" s="23">
        <v>8328.07</v>
      </c>
      <c r="H563" s="24">
        <f t="shared" si="76"/>
        <v>899431.56</v>
      </c>
      <c r="I563" s="24">
        <f t="shared" si="74"/>
        <v>78251.13</v>
      </c>
      <c r="J563" s="5">
        <f t="shared" si="75"/>
        <v>-2210.04</v>
      </c>
      <c r="K563" s="4"/>
      <c r="L563" s="5">
        <f t="shared" si="73"/>
        <v>76041.09000000001</v>
      </c>
      <c r="M563" s="20"/>
      <c r="N563" s="20"/>
      <c r="O563" s="20"/>
    </row>
    <row r="564" spans="1:15" ht="12.75">
      <c r="A564" s="14" t="s">
        <v>49</v>
      </c>
      <c r="B564" s="35" t="s">
        <v>81</v>
      </c>
      <c r="C564" s="14" t="s">
        <v>50</v>
      </c>
      <c r="D564" s="18"/>
      <c r="E564" s="22">
        <v>84.8</v>
      </c>
      <c r="F564" s="22"/>
      <c r="G564" s="23">
        <v>7435.57</v>
      </c>
      <c r="H564" s="24">
        <f t="shared" si="76"/>
        <v>630536.34</v>
      </c>
      <c r="I564" s="24">
        <f t="shared" si="74"/>
        <v>51776.54833333334</v>
      </c>
      <c r="J564" s="5">
        <f t="shared" si="75"/>
        <v>-1482.7299999999998</v>
      </c>
      <c r="K564" s="4"/>
      <c r="L564" s="5">
        <f t="shared" si="73"/>
        <v>50293.818333333336</v>
      </c>
      <c r="M564" s="20"/>
      <c r="N564" s="20"/>
      <c r="O564" s="20"/>
    </row>
    <row r="565" spans="1:15" ht="12.75">
      <c r="A565" s="14" t="s">
        <v>44</v>
      </c>
      <c r="B565" s="35" t="s">
        <v>61</v>
      </c>
      <c r="C565" s="14" t="s">
        <v>45</v>
      </c>
      <c r="D565" s="18"/>
      <c r="E565" s="22">
        <v>526.5</v>
      </c>
      <c r="F565" s="22"/>
      <c r="G565" s="23">
        <v>7320.25</v>
      </c>
      <c r="H565" s="24">
        <f t="shared" si="76"/>
        <v>3854111.63</v>
      </c>
      <c r="I565" s="24">
        <f t="shared" si="74"/>
        <v>318142.45166666666</v>
      </c>
      <c r="J565" s="5">
        <f t="shared" si="75"/>
        <v>-9690.83</v>
      </c>
      <c r="K565" s="4"/>
      <c r="L565" s="5">
        <f t="shared" si="73"/>
        <v>308451.62166666664</v>
      </c>
      <c r="M565" s="20"/>
      <c r="N565" s="20"/>
      <c r="O565" s="20"/>
    </row>
    <row r="566" spans="1:15" ht="12.75">
      <c r="A566" s="14" t="s">
        <v>16</v>
      </c>
      <c r="B566" s="35" t="s">
        <v>62</v>
      </c>
      <c r="C566" s="14" t="s">
        <v>17</v>
      </c>
      <c r="D566" s="17"/>
      <c r="E566" s="6">
        <v>299.1</v>
      </c>
      <c r="F566" s="6"/>
      <c r="G566" s="7">
        <v>7754.54</v>
      </c>
      <c r="H566" s="24">
        <f t="shared" si="76"/>
        <v>2319382.91</v>
      </c>
      <c r="I566" s="24">
        <f t="shared" si="74"/>
        <v>189062.3533333335</v>
      </c>
      <c r="J566" s="5">
        <f t="shared" si="75"/>
        <v>-5534.8</v>
      </c>
      <c r="K566" s="4"/>
      <c r="L566" s="5">
        <f t="shared" si="73"/>
        <v>183527.55333333352</v>
      </c>
      <c r="M566" s="20"/>
      <c r="N566" s="20"/>
      <c r="O566" s="20"/>
    </row>
    <row r="567" spans="1:15" ht="12.75">
      <c r="A567" s="37" t="s">
        <v>18</v>
      </c>
      <c r="B567" s="35" t="s">
        <v>63</v>
      </c>
      <c r="C567" s="37" t="s">
        <v>19</v>
      </c>
      <c r="D567" s="17"/>
      <c r="E567" s="6">
        <v>38.6</v>
      </c>
      <c r="F567" s="6"/>
      <c r="G567" s="7">
        <v>8819.82</v>
      </c>
      <c r="H567" s="24">
        <f t="shared" si="76"/>
        <v>340445.05</v>
      </c>
      <c r="I567" s="24">
        <f t="shared" si="74"/>
        <v>28565.190000000002</v>
      </c>
      <c r="J567" s="5">
        <f t="shared" si="75"/>
        <v>-203.14</v>
      </c>
      <c r="K567" s="4"/>
      <c r="L567" s="5">
        <f t="shared" si="73"/>
        <v>28362.050000000003</v>
      </c>
      <c r="M567" s="20"/>
      <c r="N567" s="20"/>
      <c r="O567" s="20"/>
    </row>
    <row r="568" spans="1:15" ht="12.75">
      <c r="A568" s="14" t="s">
        <v>20</v>
      </c>
      <c r="B568" s="35" t="s">
        <v>96</v>
      </c>
      <c r="C568" s="37" t="s">
        <v>94</v>
      </c>
      <c r="D568" s="17"/>
      <c r="E568" s="6">
        <v>530.7</v>
      </c>
      <c r="F568" s="6"/>
      <c r="G568" s="7">
        <v>7356.299999999999</v>
      </c>
      <c r="H568" s="24">
        <f t="shared" si="76"/>
        <v>3903988.41</v>
      </c>
      <c r="I568" s="24">
        <f t="shared" si="74"/>
        <v>316913.6966666663</v>
      </c>
      <c r="J568" s="5">
        <f t="shared" si="75"/>
        <v>-7862.259999999999</v>
      </c>
      <c r="K568" s="4"/>
      <c r="L568" s="5">
        <f t="shared" si="73"/>
        <v>309051.4366666663</v>
      </c>
      <c r="M568" s="20"/>
      <c r="N568" s="20"/>
      <c r="O568" s="20"/>
    </row>
    <row r="569" spans="1:15" ht="12.75">
      <c r="A569" s="14" t="s">
        <v>20</v>
      </c>
      <c r="B569" s="35" t="s">
        <v>66</v>
      </c>
      <c r="C569" s="14" t="s">
        <v>23</v>
      </c>
      <c r="D569" s="15"/>
      <c r="E569" s="8">
        <v>441.2</v>
      </c>
      <c r="F569" s="8"/>
      <c r="G569" s="7">
        <v>7278.1</v>
      </c>
      <c r="H569" s="24">
        <f t="shared" si="76"/>
        <v>3211097.72</v>
      </c>
      <c r="I569" s="24">
        <f t="shared" si="74"/>
        <v>261969.85499999998</v>
      </c>
      <c r="J569" s="5">
        <f t="shared" si="75"/>
        <v>-6761.37</v>
      </c>
      <c r="K569" s="4">
        <v>-42521.88</v>
      </c>
      <c r="L569" s="5">
        <f t="shared" si="73"/>
        <v>212686.60499999998</v>
      </c>
      <c r="M569" s="20"/>
      <c r="N569" s="20"/>
      <c r="O569" s="20"/>
    </row>
    <row r="570" spans="1:15" ht="12.75">
      <c r="A570" s="14" t="s">
        <v>20</v>
      </c>
      <c r="B570" s="35" t="s">
        <v>67</v>
      </c>
      <c r="C570" s="14" t="s">
        <v>24</v>
      </c>
      <c r="D570" s="15"/>
      <c r="E570" s="8">
        <v>654.5</v>
      </c>
      <c r="F570" s="8"/>
      <c r="G570" s="7">
        <v>7278.1</v>
      </c>
      <c r="H570" s="24">
        <f t="shared" si="76"/>
        <v>4763516.45</v>
      </c>
      <c r="I570" s="24">
        <f t="shared" si="74"/>
        <v>389631.48166666646</v>
      </c>
      <c r="J570" s="5">
        <f t="shared" si="75"/>
        <v>-10602.539999999999</v>
      </c>
      <c r="K570" s="4"/>
      <c r="L570" s="5">
        <f t="shared" si="73"/>
        <v>379028.9416666665</v>
      </c>
      <c r="M570" s="20"/>
      <c r="N570" s="20"/>
      <c r="O570" s="20"/>
    </row>
    <row r="571" spans="1:15" ht="12.75">
      <c r="A571" s="1" t="s">
        <v>20</v>
      </c>
      <c r="B571" s="34" t="s">
        <v>68</v>
      </c>
      <c r="C571" s="1" t="s">
        <v>38</v>
      </c>
      <c r="D571" s="15"/>
      <c r="E571" s="8">
        <v>405.3</v>
      </c>
      <c r="F571" s="8"/>
      <c r="G571" s="7">
        <v>7490.700000000001</v>
      </c>
      <c r="H571" s="24">
        <f t="shared" si="76"/>
        <v>3035980.71</v>
      </c>
      <c r="I571" s="24">
        <f t="shared" si="74"/>
        <v>251108.34333333373</v>
      </c>
      <c r="J571" s="5">
        <f t="shared" si="75"/>
        <v>-7531.3</v>
      </c>
      <c r="K571" s="4"/>
      <c r="L571" s="5">
        <f t="shared" si="73"/>
        <v>243577.04333333374</v>
      </c>
      <c r="M571" s="20"/>
      <c r="N571" s="20"/>
      <c r="O571" s="20"/>
    </row>
    <row r="572" spans="1:15" ht="12.75">
      <c r="A572" s="1" t="s">
        <v>20</v>
      </c>
      <c r="B572" s="34" t="s">
        <v>70</v>
      </c>
      <c r="C572" s="1" t="s">
        <v>40</v>
      </c>
      <c r="D572" s="15"/>
      <c r="E572" s="8">
        <v>313.3</v>
      </c>
      <c r="F572" s="8"/>
      <c r="G572" s="7">
        <v>7339.32</v>
      </c>
      <c r="H572" s="24">
        <f t="shared" si="76"/>
        <v>2299408.96</v>
      </c>
      <c r="I572" s="24">
        <f t="shared" si="74"/>
        <v>186204.11333333328</v>
      </c>
      <c r="J572" s="5">
        <f t="shared" si="75"/>
        <v>-5434.57</v>
      </c>
      <c r="K572" s="4">
        <v>-19753.44</v>
      </c>
      <c r="L572" s="5">
        <f t="shared" si="73"/>
        <v>161016.10333333327</v>
      </c>
      <c r="M572" s="20"/>
      <c r="N572" s="20"/>
      <c r="O572" s="20"/>
    </row>
    <row r="573" spans="1:15" ht="12.75">
      <c r="A573" s="1" t="s">
        <v>20</v>
      </c>
      <c r="B573" s="34" t="s">
        <v>85</v>
      </c>
      <c r="C573" s="1" t="s">
        <v>84</v>
      </c>
      <c r="D573" s="15"/>
      <c r="E573" s="8">
        <v>75</v>
      </c>
      <c r="F573" s="8"/>
      <c r="G573" s="7">
        <v>7278.1</v>
      </c>
      <c r="H573" s="24">
        <f t="shared" si="76"/>
        <v>545857.5</v>
      </c>
      <c r="I573" s="24">
        <f t="shared" si="74"/>
        <v>45777.25</v>
      </c>
      <c r="J573" s="5">
        <f t="shared" si="75"/>
        <v>-1178.42</v>
      </c>
      <c r="K573" s="4"/>
      <c r="L573" s="5">
        <f t="shared" si="73"/>
        <v>44598.83</v>
      </c>
      <c r="M573" s="20"/>
      <c r="N573" s="20"/>
      <c r="O573" s="20"/>
    </row>
    <row r="574" spans="1:15" ht="12.75">
      <c r="A574" s="1" t="s">
        <v>20</v>
      </c>
      <c r="B574" s="34" t="s">
        <v>65</v>
      </c>
      <c r="C574" s="10" t="s">
        <v>22</v>
      </c>
      <c r="D574" s="15"/>
      <c r="E574" s="11">
        <v>480.5</v>
      </c>
      <c r="F574" s="11"/>
      <c r="G574" s="7">
        <v>7278.1</v>
      </c>
      <c r="H574" s="24">
        <f>ROUND(E574*G574,2)</f>
        <v>3497127.05</v>
      </c>
      <c r="I574" s="24">
        <f t="shared" si="74"/>
        <v>288191.083333333</v>
      </c>
      <c r="J574" s="5">
        <f t="shared" si="75"/>
        <v>-8298.44</v>
      </c>
      <c r="K574" s="4">
        <v>-25656.25</v>
      </c>
      <c r="L574" s="5">
        <f t="shared" si="73"/>
        <v>254236.39333333302</v>
      </c>
      <c r="M574" s="20"/>
      <c r="N574" s="20"/>
      <c r="O574" s="20"/>
    </row>
    <row r="575" spans="1:15" ht="12.75">
      <c r="A575" s="1" t="s">
        <v>20</v>
      </c>
      <c r="B575" s="34" t="s">
        <v>69</v>
      </c>
      <c r="C575" s="1" t="s">
        <v>39</v>
      </c>
      <c r="D575" s="15"/>
      <c r="E575" s="8">
        <v>292.7</v>
      </c>
      <c r="F575" s="8"/>
      <c r="G575" s="7">
        <v>7278.1</v>
      </c>
      <c r="H575" s="24">
        <f>ROUND(E575*G575,2)</f>
        <v>2130299.87</v>
      </c>
      <c r="I575" s="24">
        <f t="shared" si="74"/>
        <v>175637.56000000006</v>
      </c>
      <c r="J575" s="5">
        <f t="shared" si="75"/>
        <v>-3780.21</v>
      </c>
      <c r="K575" s="4"/>
      <c r="L575" s="5">
        <f t="shared" si="73"/>
        <v>171857.35000000006</v>
      </c>
      <c r="M575" s="20"/>
      <c r="N575" s="20"/>
      <c r="O575" s="20"/>
    </row>
    <row r="576" spans="1:15" ht="12.75">
      <c r="A576" s="1" t="s">
        <v>20</v>
      </c>
      <c r="B576" s="34" t="s">
        <v>64</v>
      </c>
      <c r="C576" s="43" t="s">
        <v>21</v>
      </c>
      <c r="D576" s="43"/>
      <c r="E576" s="8">
        <v>311.1</v>
      </c>
      <c r="F576" s="8"/>
      <c r="G576" s="7">
        <v>7559.84</v>
      </c>
      <c r="H576" s="24">
        <f aca="true" t="shared" si="77" ref="H576:H587">ROUND(E576*G576,2)</f>
        <v>2351866.22</v>
      </c>
      <c r="I576" s="24">
        <f t="shared" si="74"/>
        <v>196330.5416666665</v>
      </c>
      <c r="J576" s="5">
        <f t="shared" si="75"/>
        <v>-6707.37</v>
      </c>
      <c r="K576" s="4"/>
      <c r="L576" s="5">
        <f t="shared" si="73"/>
        <v>189623.17166666652</v>
      </c>
      <c r="M576" s="20"/>
      <c r="N576" s="20"/>
      <c r="O576" s="20"/>
    </row>
    <row r="577" spans="1:15" ht="12.75">
      <c r="A577" s="1" t="s">
        <v>25</v>
      </c>
      <c r="B577" s="34" t="s">
        <v>71</v>
      </c>
      <c r="C577" s="1" t="s">
        <v>26</v>
      </c>
      <c r="D577" s="15"/>
      <c r="E577" s="8">
        <v>287.5</v>
      </c>
      <c r="F577" s="8"/>
      <c r="G577" s="9">
        <v>7783.720000000001</v>
      </c>
      <c r="H577" s="24">
        <f t="shared" si="77"/>
        <v>2237819.5</v>
      </c>
      <c r="I577" s="24">
        <f t="shared" si="74"/>
        <v>183878.29000000004</v>
      </c>
      <c r="J577" s="5">
        <f t="shared" si="75"/>
        <v>-5068.31</v>
      </c>
      <c r="K577" s="4"/>
      <c r="L577" s="5">
        <f t="shared" si="73"/>
        <v>178809.98000000004</v>
      </c>
      <c r="M577" s="20"/>
      <c r="N577" s="20"/>
      <c r="O577" s="20"/>
    </row>
    <row r="578" spans="1:15" ht="12.75">
      <c r="A578" s="1" t="s">
        <v>25</v>
      </c>
      <c r="B578" s="34" t="s">
        <v>72</v>
      </c>
      <c r="C578" s="1" t="s">
        <v>46</v>
      </c>
      <c r="D578" s="15"/>
      <c r="E578" s="8">
        <v>283</v>
      </c>
      <c r="F578" s="8"/>
      <c r="G578" s="9">
        <v>7677.360000000001</v>
      </c>
      <c r="H578" s="24">
        <f t="shared" si="77"/>
        <v>2172692.88</v>
      </c>
      <c r="I578" s="24">
        <f t="shared" si="74"/>
        <v>175983.5499999998</v>
      </c>
      <c r="J578" s="5">
        <f t="shared" si="75"/>
        <v>-5094.7699999999995</v>
      </c>
      <c r="K578" s="4">
        <v>-43410.91</v>
      </c>
      <c r="L578" s="5">
        <f t="shared" si="73"/>
        <v>127477.86999999982</v>
      </c>
      <c r="M578" s="20"/>
      <c r="N578" s="20"/>
      <c r="O578" s="20"/>
    </row>
    <row r="579" spans="1:15" ht="12.75">
      <c r="A579" s="14" t="s">
        <v>86</v>
      </c>
      <c r="B579" s="35" t="s">
        <v>88</v>
      </c>
      <c r="C579" s="14" t="s">
        <v>87</v>
      </c>
      <c r="D579" s="15"/>
      <c r="E579" s="8">
        <v>31.6</v>
      </c>
      <c r="F579" s="8"/>
      <c r="G579" s="9">
        <v>7735.859999999999</v>
      </c>
      <c r="H579" s="24">
        <f t="shared" si="77"/>
        <v>244453.18</v>
      </c>
      <c r="I579" s="24">
        <f t="shared" si="74"/>
        <v>20564.070000000007</v>
      </c>
      <c r="J579" s="5">
        <f t="shared" si="75"/>
        <v>-710.2099999999999</v>
      </c>
      <c r="K579" s="4"/>
      <c r="L579" s="5">
        <f t="shared" si="73"/>
        <v>19853.860000000008</v>
      </c>
      <c r="M579" s="20"/>
      <c r="N579" s="20"/>
      <c r="O579" s="20"/>
    </row>
    <row r="580" spans="1:15" ht="12.75">
      <c r="A580" s="1" t="s">
        <v>27</v>
      </c>
      <c r="B580" s="34" t="s">
        <v>73</v>
      </c>
      <c r="C580" s="1" t="s">
        <v>28</v>
      </c>
      <c r="D580" s="15"/>
      <c r="E580" s="8">
        <v>258</v>
      </c>
      <c r="F580" s="8"/>
      <c r="G580" s="9">
        <v>7450.74</v>
      </c>
      <c r="H580" s="24">
        <f t="shared" si="77"/>
        <v>1922290.92</v>
      </c>
      <c r="I580" s="24">
        <f t="shared" si="74"/>
        <v>151751.08499999996</v>
      </c>
      <c r="J580" s="5">
        <f t="shared" si="75"/>
        <v>-4154.5199999999995</v>
      </c>
      <c r="K580" s="4"/>
      <c r="L580" s="5">
        <f t="shared" si="73"/>
        <v>147596.56499999997</v>
      </c>
      <c r="M580" s="20"/>
      <c r="N580" s="20"/>
      <c r="O580" s="20"/>
    </row>
    <row r="581" spans="1:15" ht="12.75">
      <c r="A581" s="16" t="s">
        <v>27</v>
      </c>
      <c r="B581" s="34" t="s">
        <v>74</v>
      </c>
      <c r="C581" s="16" t="s">
        <v>29</v>
      </c>
      <c r="D581" s="15"/>
      <c r="E581" s="8">
        <v>246</v>
      </c>
      <c r="F581" s="8"/>
      <c r="G581" s="9">
        <v>7383.799999999999</v>
      </c>
      <c r="H581" s="24">
        <f t="shared" si="77"/>
        <v>1816414.8</v>
      </c>
      <c r="I581" s="24">
        <f t="shared" si="74"/>
        <v>139203.81500000018</v>
      </c>
      <c r="J581" s="5">
        <f t="shared" si="75"/>
        <v>-4100.299999999999</v>
      </c>
      <c r="K581" s="4"/>
      <c r="L581" s="5">
        <f t="shared" si="73"/>
        <v>135103.5150000002</v>
      </c>
      <c r="M581" s="20"/>
      <c r="N581" s="20"/>
      <c r="O581" s="20"/>
    </row>
    <row r="582" spans="1:15" ht="12.75">
      <c r="A582" s="1" t="s">
        <v>30</v>
      </c>
      <c r="B582" s="34" t="s">
        <v>75</v>
      </c>
      <c r="C582" s="1" t="s">
        <v>31</v>
      </c>
      <c r="D582" s="15"/>
      <c r="E582" s="8">
        <v>208.6</v>
      </c>
      <c r="F582" s="8"/>
      <c r="G582" s="7">
        <v>7278.1</v>
      </c>
      <c r="H582" s="24">
        <f t="shared" si="77"/>
        <v>1518211.66</v>
      </c>
      <c r="I582" s="24">
        <f t="shared" si="74"/>
        <v>126852.61166666658</v>
      </c>
      <c r="J582" s="5">
        <f t="shared" si="75"/>
        <v>-3912.92</v>
      </c>
      <c r="K582" s="4"/>
      <c r="L582" s="5">
        <f t="shared" si="73"/>
        <v>122939.69166666658</v>
      </c>
      <c r="M582" s="20"/>
      <c r="N582" s="20"/>
      <c r="O582" s="20"/>
    </row>
    <row r="583" spans="1:15" ht="12.75">
      <c r="A583" s="1" t="s">
        <v>30</v>
      </c>
      <c r="B583" s="34" t="s">
        <v>76</v>
      </c>
      <c r="C583" s="1" t="s">
        <v>41</v>
      </c>
      <c r="D583" s="15"/>
      <c r="E583" s="8">
        <v>229.2</v>
      </c>
      <c r="F583" s="8"/>
      <c r="G583" s="7">
        <v>7278.1</v>
      </c>
      <c r="H583" s="24">
        <f t="shared" si="77"/>
        <v>1668140.52</v>
      </c>
      <c r="I583" s="24">
        <f t="shared" si="74"/>
        <v>139379.76833333354</v>
      </c>
      <c r="J583" s="5">
        <f t="shared" si="75"/>
        <v>-3052.6</v>
      </c>
      <c r="K583" s="4"/>
      <c r="L583" s="5">
        <f t="shared" si="73"/>
        <v>136327.16833333354</v>
      </c>
      <c r="M583" s="20"/>
      <c r="N583" s="20"/>
      <c r="O583" s="20"/>
    </row>
    <row r="584" spans="1:15" ht="12.75">
      <c r="A584" s="1" t="s">
        <v>30</v>
      </c>
      <c r="B584" s="34" t="s">
        <v>77</v>
      </c>
      <c r="C584" s="1" t="s">
        <v>34</v>
      </c>
      <c r="D584" s="15"/>
      <c r="E584" s="8">
        <v>1091.5</v>
      </c>
      <c r="F584" s="8"/>
      <c r="G584" s="7">
        <v>7278.1</v>
      </c>
      <c r="H584" s="24">
        <f t="shared" si="77"/>
        <v>7944046.15</v>
      </c>
      <c r="I584" s="24">
        <f t="shared" si="74"/>
        <v>663756.6083333334</v>
      </c>
      <c r="J584" s="5">
        <f t="shared" si="75"/>
        <v>-19758.670000000002</v>
      </c>
      <c r="K584" s="4">
        <v>-230907.21</v>
      </c>
      <c r="L584" s="5">
        <f t="shared" si="73"/>
        <v>413090.7283333334</v>
      </c>
      <c r="M584" s="20"/>
      <c r="N584" s="20"/>
      <c r="O584" s="20"/>
    </row>
    <row r="585" spans="1:15" ht="12.75">
      <c r="A585" s="1" t="s">
        <v>32</v>
      </c>
      <c r="B585" s="34" t="s">
        <v>78</v>
      </c>
      <c r="C585" s="1" t="s">
        <v>33</v>
      </c>
      <c r="D585" s="15"/>
      <c r="E585" s="13">
        <v>806.1</v>
      </c>
      <c r="F585" s="13"/>
      <c r="G585" s="7">
        <v>7278.1</v>
      </c>
      <c r="H585" s="24">
        <f t="shared" si="77"/>
        <v>5866876.41</v>
      </c>
      <c r="I585" s="24">
        <f t="shared" si="74"/>
        <v>490200.82833333313</v>
      </c>
      <c r="J585" s="5">
        <f t="shared" si="75"/>
        <v>-14817.28</v>
      </c>
      <c r="K585" s="4">
        <v>-69166.67</v>
      </c>
      <c r="L585" s="5">
        <f t="shared" si="73"/>
        <v>406216.8783333331</v>
      </c>
      <c r="M585" s="20"/>
      <c r="N585" s="20"/>
      <c r="O585" s="20"/>
    </row>
    <row r="586" spans="1:15" ht="12.75">
      <c r="A586" s="1" t="s">
        <v>32</v>
      </c>
      <c r="B586" s="34" t="s">
        <v>98</v>
      </c>
      <c r="C586" s="1" t="s">
        <v>95</v>
      </c>
      <c r="D586" s="15"/>
      <c r="E586" s="13">
        <v>22.8</v>
      </c>
      <c r="F586" s="13"/>
      <c r="G586" s="7">
        <v>7278.1</v>
      </c>
      <c r="H586" s="24">
        <f t="shared" si="77"/>
        <v>165940.68</v>
      </c>
      <c r="I586" s="24">
        <f t="shared" si="74"/>
        <v>13865.001666666649</v>
      </c>
      <c r="J586" s="5">
        <f t="shared" si="75"/>
        <v>-308.71</v>
      </c>
      <c r="K586" s="4"/>
      <c r="L586" s="5">
        <f t="shared" si="73"/>
        <v>13556.29166666665</v>
      </c>
      <c r="M586" s="20"/>
      <c r="N586" s="20"/>
      <c r="O586" s="20"/>
    </row>
    <row r="587" spans="1:15" ht="12.75">
      <c r="A587" s="16" t="s">
        <v>89</v>
      </c>
      <c r="B587" s="34" t="s">
        <v>90</v>
      </c>
      <c r="C587" s="16" t="s">
        <v>91</v>
      </c>
      <c r="D587" s="15"/>
      <c r="E587" s="13">
        <v>136.2</v>
      </c>
      <c r="F587" s="13"/>
      <c r="G587" s="12">
        <v>7533.72</v>
      </c>
      <c r="H587" s="24">
        <f t="shared" si="77"/>
        <v>1026092.66</v>
      </c>
      <c r="I587" s="24">
        <f t="shared" si="74"/>
        <v>82027.46833333338</v>
      </c>
      <c r="J587" s="5">
        <f t="shared" si="75"/>
        <v>-2628.8399999999997</v>
      </c>
      <c r="K587" s="4"/>
      <c r="L587" s="5">
        <f t="shared" si="73"/>
        <v>79398.62833333338</v>
      </c>
      <c r="M587" s="20"/>
      <c r="N587" s="20"/>
      <c r="O587" s="20"/>
    </row>
    <row r="588" ht="15">
      <c r="L588" s="5"/>
    </row>
    <row r="589" spans="5:12" ht="15">
      <c r="E589" s="31">
        <f>SUM(E551:E588)</f>
        <v>16716.500000000004</v>
      </c>
      <c r="F589" s="31"/>
      <c r="H589" s="31">
        <f>SUM(H551:H587)</f>
        <v>125523183.15999998</v>
      </c>
      <c r="I589" s="31">
        <f>SUM(I551:I588)</f>
        <v>10367995.165000001</v>
      </c>
      <c r="J589" s="24">
        <f>SUM(J551:J587)</f>
        <v>-299128.86000000004</v>
      </c>
      <c r="K589" s="4">
        <f>SUM(K551:K587)</f>
        <v>-1140914.0899999999</v>
      </c>
      <c r="L589" s="4">
        <f>SUM(L551:L587)</f>
        <v>8927952.215000002</v>
      </c>
    </row>
    <row r="591" ht="15">
      <c r="L591" s="48">
        <f>'[1]Jun18'!$FY$33-L589</f>
        <v>0.004999998956918716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Tim Kahle</cp:lastModifiedBy>
  <cp:lastPrinted>2018-06-13T16:56:55Z</cp:lastPrinted>
  <dcterms:created xsi:type="dcterms:W3CDTF">2012-01-04T22:28:18Z</dcterms:created>
  <dcterms:modified xsi:type="dcterms:W3CDTF">2018-06-19T21:30:07Z</dcterms:modified>
  <cp:category/>
  <cp:version/>
  <cp:contentType/>
  <cp:contentStatus/>
</cp:coreProperties>
</file>