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YMENTS\PSFA23\CSI\Feb At-Risk Adustments\"/>
    </mc:Choice>
  </mc:AlternateContent>
  <xr:revisionPtr revIDLastSave="0" documentId="13_ncr:1_{38C2EE8F-B573-4285-8369-EF0B72D0BC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culation Form" sheetId="1" r:id="rId1"/>
    <sheet name="Inputs" sheetId="2" r:id="rId2"/>
    <sheet name="CSI Counts" sheetId="3" r:id="rId3"/>
  </sheets>
  <externalReferences>
    <externalReference r:id="rId4"/>
  </externalReferences>
  <definedNames>
    <definedName name="Inputs">Inputs!$A$2:$I$181</definedName>
    <definedName name="Values">[1]Inputs!$A$2:$I$181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N5" i="1"/>
  <c r="K9" i="1"/>
  <c r="J9" i="1"/>
  <c r="I9" i="1"/>
  <c r="H9" i="1"/>
  <c r="O183" i="2"/>
  <c r="N183" i="2"/>
  <c r="K183" i="2"/>
  <c r="J183" i="2"/>
  <c r="I183" i="2"/>
  <c r="H183" i="2"/>
  <c r="G183" i="2"/>
  <c r="F183" i="2"/>
  <c r="E183" i="2"/>
  <c r="D183" i="2"/>
  <c r="L182" i="2"/>
  <c r="E5" i="1"/>
  <c r="H24" i="1"/>
  <c r="H25" i="1" s="1"/>
  <c r="I24" i="1"/>
  <c r="I25" i="1" s="1"/>
  <c r="J24" i="1"/>
  <c r="K24" i="1"/>
  <c r="L24" i="1"/>
  <c r="M24" i="1"/>
  <c r="M25" i="1" s="1"/>
  <c r="N24" i="1"/>
  <c r="G24" i="1"/>
  <c r="F24" i="1"/>
  <c r="E24" i="1"/>
  <c r="E25" i="1" s="1"/>
  <c r="N20" i="1"/>
  <c r="M20" i="1"/>
  <c r="L20" i="1"/>
  <c r="K20" i="1"/>
  <c r="J20" i="1"/>
  <c r="I20" i="1"/>
  <c r="H20" i="1"/>
  <c r="G20" i="1"/>
  <c r="F20" i="1"/>
  <c r="E20" i="1"/>
  <c r="N15" i="1"/>
  <c r="M15" i="1"/>
  <c r="L15" i="1"/>
  <c r="K15" i="1"/>
  <c r="J15" i="1"/>
  <c r="I15" i="1"/>
  <c r="H15" i="1"/>
  <c r="G15" i="1"/>
  <c r="F15" i="1"/>
  <c r="E15" i="1"/>
  <c r="N9" i="1"/>
  <c r="M9" i="1"/>
  <c r="L9" i="1"/>
  <c r="G9" i="1"/>
  <c r="F9" i="1"/>
  <c r="E9" i="1"/>
  <c r="B26" i="1"/>
  <c r="G25" i="1" l="1"/>
  <c r="N25" i="1"/>
  <c r="L25" i="1"/>
  <c r="K25" i="1"/>
  <c r="J25" i="1"/>
  <c r="F25" i="1"/>
  <c r="L183" i="2"/>
  <c r="B24" i="1"/>
  <c r="B20" i="1" l="1"/>
  <c r="B30" i="1" l="1"/>
  <c r="L21" i="1"/>
  <c r="B34" i="1"/>
  <c r="B28" i="1"/>
  <c r="B29" i="1"/>
  <c r="B17" i="1"/>
  <c r="B15" i="1"/>
  <c r="B13" i="1"/>
  <c r="J13" i="1" s="1"/>
  <c r="B9" i="1"/>
  <c r="B6" i="1"/>
  <c r="J21" i="1"/>
  <c r="G21" i="1"/>
  <c r="K21" i="1"/>
  <c r="I21" i="1"/>
  <c r="M21" i="1"/>
  <c r="N21" i="1"/>
  <c r="F21" i="1"/>
  <c r="H21" i="1"/>
  <c r="C20" i="1"/>
  <c r="C15" i="1"/>
  <c r="E21" i="1"/>
  <c r="B32" i="1" l="1"/>
  <c r="B21" i="1"/>
  <c r="C29" i="1"/>
  <c r="I13" i="1"/>
  <c r="B18" i="1"/>
  <c r="C13" i="1"/>
  <c r="K13" i="1"/>
  <c r="H13" i="1"/>
  <c r="N13" i="1"/>
  <c r="M13" i="1"/>
  <c r="F13" i="1"/>
  <c r="G13" i="1"/>
  <c r="E13" i="1"/>
  <c r="L13" i="1"/>
  <c r="F26" i="1" l="1"/>
  <c r="H40" i="1"/>
  <c r="J40" i="1"/>
  <c r="K40" i="1"/>
  <c r="L40" i="1"/>
  <c r="N40" i="1"/>
  <c r="I40" i="1"/>
  <c r="M40" i="1"/>
  <c r="F40" i="1"/>
  <c r="J22" i="1"/>
  <c r="G22" i="1"/>
  <c r="L22" i="1"/>
  <c r="N22" i="1"/>
  <c r="K22" i="1"/>
  <c r="H22" i="1"/>
  <c r="F22" i="1"/>
  <c r="I22" i="1"/>
  <c r="M22" i="1"/>
  <c r="G40" i="1"/>
  <c r="C9" i="1"/>
  <c r="B10" i="1" s="1"/>
  <c r="B11" i="1" s="1"/>
  <c r="B25" i="1" s="1"/>
  <c r="J26" i="1" s="1"/>
  <c r="E22" i="1"/>
  <c r="E40" i="1"/>
  <c r="J35" i="1" l="1"/>
  <c r="J36" i="1" s="1"/>
  <c r="J42" i="1" s="1"/>
  <c r="G26" i="1"/>
  <c r="G35" i="1" s="1"/>
  <c r="G36" i="1" s="1"/>
  <c r="L26" i="1"/>
  <c r="L35" i="1" s="1"/>
  <c r="L36" i="1" s="1"/>
  <c r="L39" i="1" s="1"/>
  <c r="L41" i="1" s="1"/>
  <c r="L44" i="1" s="1"/>
  <c r="K26" i="1"/>
  <c r="K35" i="1" s="1"/>
  <c r="K36" i="1" s="1"/>
  <c r="K39" i="1" s="1"/>
  <c r="K41" i="1" s="1"/>
  <c r="K44" i="1" s="1"/>
  <c r="M26" i="1"/>
  <c r="M35" i="1" s="1"/>
  <c r="M36" i="1" s="1"/>
  <c r="M39" i="1" s="1"/>
  <c r="M41" i="1" s="1"/>
  <c r="M44" i="1" s="1"/>
  <c r="H26" i="1"/>
  <c r="H35" i="1" s="1"/>
  <c r="H36" i="1" s="1"/>
  <c r="I26" i="1"/>
  <c r="I35" i="1" s="1"/>
  <c r="I36" i="1" s="1"/>
  <c r="I39" i="1" s="1"/>
  <c r="I41" i="1" s="1"/>
  <c r="I44" i="1" s="1"/>
  <c r="N26" i="1"/>
  <c r="N35" i="1" s="1"/>
  <c r="N36" i="1" s="1"/>
  <c r="N42" i="1" s="1"/>
  <c r="E26" i="1"/>
  <c r="E35" i="1" s="1"/>
  <c r="E36" i="1" s="1"/>
  <c r="F35" i="1"/>
  <c r="F36" i="1" s="1"/>
  <c r="C40" i="1"/>
  <c r="J39" i="1" l="1"/>
  <c r="J41" i="1" s="1"/>
  <c r="J44" i="1" s="1"/>
  <c r="N39" i="1"/>
  <c r="N41" i="1" s="1"/>
  <c r="N44" i="1" s="1"/>
  <c r="K42" i="1"/>
  <c r="M42" i="1"/>
  <c r="I42" i="1"/>
  <c r="L42" i="1"/>
  <c r="H42" i="1"/>
  <c r="H39" i="1"/>
  <c r="H41" i="1" s="1"/>
  <c r="H44" i="1" s="1"/>
  <c r="G42" i="1"/>
  <c r="G39" i="1"/>
  <c r="G41" i="1" s="1"/>
  <c r="G44" i="1" s="1"/>
  <c r="F42" i="1"/>
  <c r="F39" i="1"/>
  <c r="F41" i="1" s="1"/>
  <c r="F44" i="1" s="1"/>
  <c r="E42" i="1"/>
  <c r="E39" i="1"/>
  <c r="E41" i="1" s="1"/>
  <c r="C42" i="1" l="1"/>
  <c r="O41" i="1"/>
  <c r="O42" i="1" s="1"/>
  <c r="C39" i="1"/>
  <c r="B42" i="1" s="1"/>
  <c r="E44" i="1"/>
  <c r="C41" i="1"/>
  <c r="B37" i="1" l="1"/>
  <c r="B22" i="1" s="1"/>
</calcChain>
</file>

<file path=xl/sharedStrings.xml><?xml version="1.0" encoding="utf-8"?>
<sst xmlns="http://schemas.openxmlformats.org/spreadsheetml/2006/main" count="801" uniqueCount="550">
  <si>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</si>
  <si>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</si>
  <si>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</si>
  <si>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</si>
  <si>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</si>
  <si>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</si>
  <si>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</si>
  <si>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</si>
  <si>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</si>
  <si>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</si>
  <si>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</si>
  <si>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</si>
  <si>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</si>
  <si>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</si>
  <si>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</si>
  <si>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</si>
  <si>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</si>
  <si>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</si>
  <si>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</si>
  <si>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</si>
  <si>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</si>
  <si>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</si>
  <si>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</si>
  <si>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</si>
  <si>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</si>
  <si>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</si>
  <si>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</si>
  <si>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</si>
  <si>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</si>
  <si>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</si>
  <si>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</si>
  <si>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</si>
  <si>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</si>
  <si>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</si>
  <si>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</si>
  <si>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</si>
  <si>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</si>
  <si>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</si>
  <si>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</si>
  <si>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</si>
  <si>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</si>
  <si>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</si>
  <si>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</si>
  <si>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</si>
  <si>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</si>
  <si>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</si>
  <si>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</si>
  <si>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</si>
  <si>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</si>
  <si>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</si>
  <si>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</si>
  <si>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</si>
  <si>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</si>
  <si>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</si>
  <si>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</si>
  <si>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</si>
  <si>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</si>
  <si>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</si>
  <si>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</si>
  <si>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</si>
  <si>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</si>
  <si>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</si>
  <si>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</si>
  <si>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</si>
  <si>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</si>
  <si>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</si>
  <si>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</si>
  <si>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</si>
  <si>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</si>
  <si>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</si>
  <si>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</si>
  <si>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</si>
  <si>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</si>
  <si>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</si>
  <si>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</si>
  <si>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</si>
  <si>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</si>
  <si>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</si>
  <si>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</si>
  <si>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</si>
  <si>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</si>
  <si>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</si>
  <si>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</si>
  <si>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</si>
  <si>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</si>
  <si>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</si>
  <si>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</si>
  <si>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</si>
  <si>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</si>
  <si>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</si>
  <si>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</si>
  <si>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</si>
  <si>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</si>
  <si>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</si>
  <si>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</si>
  <si>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</si>
  <si>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</si>
  <si>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</si>
  <si>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</si>
  <si>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</si>
  <si>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</si>
  <si>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</si>
  <si>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</si>
  <si>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</si>
  <si>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</si>
  <si>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</si>
  <si>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</si>
  <si>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</si>
  <si>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</si>
  <si>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</si>
  <si>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</si>
  <si>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</si>
  <si>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</si>
  <si>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</si>
  <si>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</si>
  <si>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</si>
  <si>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</si>
  <si>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</si>
  <si>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</si>
  <si>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</si>
  <si>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</si>
  <si>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</si>
  <si>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</si>
  <si>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</si>
  <si>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</si>
  <si>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</si>
  <si>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</si>
  <si>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</si>
  <si>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</si>
  <si>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</si>
  <si>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</si>
  <si>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</si>
  <si>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</si>
  <si>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</si>
  <si>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</si>
  <si>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</si>
  <si>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</si>
  <si>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</si>
  <si>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</si>
  <si>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</si>
  <si>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</si>
  <si>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</si>
  <si>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</si>
  <si>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</si>
  <si>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</si>
  <si>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</si>
  <si>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</si>
  <si>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</si>
  <si>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</si>
  <si>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</si>
  <si>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</si>
  <si>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</si>
  <si>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</si>
  <si>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</si>
  <si>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</si>
  <si>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</si>
  <si>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</si>
  <si>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</si>
  <si>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</si>
  <si>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</si>
  <si>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</si>
  <si>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</si>
  <si>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</si>
  <si>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</si>
  <si>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</si>
  <si>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</si>
  <si>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</si>
  <si>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</si>
  <si>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</si>
  <si>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</si>
  <si>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</si>
  <si>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</si>
  <si>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</si>
  <si>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</si>
  <si>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</si>
  <si>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</si>
  <si>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</si>
  <si>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</si>
  <si>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</si>
  <si>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</si>
  <si>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</si>
  <si>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</si>
  <si>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</si>
  <si>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</si>
  <si>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</si>
  <si>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</si>
  <si>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</si>
  <si>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</si>
  <si>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</si>
  <si>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</si>
  <si>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</si>
  <si>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</si>
  <si>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</si>
  <si>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</si>
  <si>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</si>
  <si>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</si>
  <si>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</si>
  <si>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</si>
  <si>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</si>
  <si>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</si>
  <si>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</si>
  <si>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</si>
  <si>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</si>
  <si>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</si>
  <si>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</si>
  <si>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</si>
  <si>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</si>
  <si>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</si>
  <si>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</si>
  <si>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</si>
  <si>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</si>
  <si>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</si>
  <si>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</si>
  <si>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</si>
  <si>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</si>
  <si>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</si>
  <si>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</si>
  <si>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</si>
  <si>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</si>
  <si>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</si>
  <si>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</si>
  <si>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</si>
  <si>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</si>
  <si>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</si>
  <si>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</si>
  <si>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</si>
  <si>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</si>
  <si>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</si>
  <si>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</si>
  <si>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</si>
  <si>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</si>
  <si>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</si>
  <si>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</si>
  <si>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</si>
  <si>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</si>
  <si>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</si>
  <si>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</si>
  <si>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</si>
  <si>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</si>
  <si>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</si>
  <si>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</si>
  <si>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</si>
  <si>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</si>
  <si>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</si>
  <si>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</si>
  <si>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</si>
  <si>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</si>
  <si>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</si>
  <si>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</si>
  <si>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</si>
  <si>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</si>
  <si>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</si>
  <si>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</si>
  <si>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</si>
  <si>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</si>
  <si>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</si>
  <si>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</si>
  <si>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</si>
  <si>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</si>
  <si>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</si>
  <si>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</si>
  <si>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</si>
  <si>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</si>
  <si>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</si>
  <si>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</si>
  <si>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</si>
  <si>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</si>
  <si>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</si>
  <si>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</si>
  <si>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</si>
  <si>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</si>
  <si>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</si>
  <si>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</si>
  <si>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</si>
  <si>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</si>
  <si>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</si>
  <si>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</si>
  <si>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</si>
  <si>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</si>
  <si>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</si>
  <si>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</si>
  <si>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</si>
  <si>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</si>
  <si>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</si>
  <si>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</si>
  <si>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</si>
  <si>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</si>
  <si>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</si>
  <si>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</si>
  <si>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</si>
  <si>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</si>
  <si>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</si>
  <si>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</si>
  <si>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</si>
  <si>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</si>
  <si>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</si>
  <si>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</si>
  <si>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</si>
  <si>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</si>
  <si>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</si>
  <si>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</si>
  <si>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</si>
  <si>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</si>
  <si>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</si>
  <si>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</si>
  <si>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</si>
  <si>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</si>
  <si>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</si>
  <si>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</si>
  <si>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</si>
  <si>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</si>
  <si>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</si>
  <si>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</si>
  <si>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</si>
  <si>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</si>
  <si>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</si>
  <si>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</si>
  <si>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</si>
  <si>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</si>
  <si>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</si>
  <si>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</si>
  <si>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</si>
  <si>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</si>
  <si>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</si>
  <si>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</si>
  <si>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</si>
  <si>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</si>
  <si>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</si>
  <si>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</si>
  <si>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</si>
  <si>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</si>
  <si>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</si>
  <si>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</si>
  <si>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</si>
  <si>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</si>
  <si>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</si>
  <si>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</si>
  <si>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</si>
  <si>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</si>
  <si>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</si>
  <si>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</si>
  <si>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</si>
  <si>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</si>
  <si>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</si>
  <si>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</si>
  <si>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</si>
  <si>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</si>
  <si>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</si>
  <si>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</si>
  <si>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</si>
  <si>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</si>
  <si>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</si>
  <si>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</si>
  <si>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</si>
  <si>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</si>
  <si>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</si>
  <si>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</si>
  <si>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</si>
  <si>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</si>
  <si>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</si>
  <si>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</si>
  <si>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</si>
  <si>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</si>
  <si>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</si>
  <si>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</si>
  <si>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</si>
  <si>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</si>
  <si>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</si>
  <si>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</si>
  <si>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</si>
  <si>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</si>
  <si>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</si>
  <si>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</si>
  <si>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</si>
  <si>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</si>
  <si>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</si>
  <si>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</si>
  <si>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</si>
  <si>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</si>
  <si>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</si>
  <si>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</si>
  <si>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</si>
  <si>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</si>
  <si>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</si>
  <si>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</si>
  <si>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</si>
  <si>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</si>
  <si>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</si>
  <si>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</si>
  <si>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</si>
  <si>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</si>
  <si>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</si>
  <si>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</si>
  <si>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</si>
  <si>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</si>
  <si>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</si>
  <si>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</si>
  <si>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</si>
  <si>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</si>
  <si>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</si>
  <si>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</si>
  <si>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</si>
  <si>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</si>
  <si>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</si>
  <si>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</si>
  <si>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</si>
  <si>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</si>
  <si>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</si>
  <si>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</si>
  <si>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</si>
  <si>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</si>
  <si>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</si>
  <si>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</si>
  <si>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</si>
  <si>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</si>
  <si>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</si>
  <si>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</si>
  <si>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</si>
  <si>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</si>
  <si>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</si>
  <si>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</si>
  <si>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 xml:space="preserve"> </t>
  </si>
  <si>
    <t>Charter Per-Pupil Revenue (greater of floor or adjusted)</t>
  </si>
  <si>
    <t>Charter School</t>
  </si>
  <si>
    <t>Budget Stabilization Factor Total/Per Pupil</t>
  </si>
  <si>
    <t>Rescission</t>
  </si>
  <si>
    <t>Floor Funding (after BS Factor/Rescission)</t>
  </si>
  <si>
    <t>Budget Stabilization Factor Total Program Funding</t>
  </si>
  <si>
    <t>0015</t>
  </si>
  <si>
    <t>3439</t>
  </si>
  <si>
    <t>0654;6913;6914</t>
  </si>
  <si>
    <t>SCHOOL_CODE</t>
  </si>
  <si>
    <t>CSI_K_12_FTE_CNT</t>
  </si>
  <si>
    <t>CSI_KIND_FTE_CNT</t>
  </si>
  <si>
    <t>CSI_HALF_DAY_KIND</t>
  </si>
  <si>
    <t>CSI_ONLINE_CNT</t>
  </si>
  <si>
    <t>CSI_CPP_CNT</t>
  </si>
  <si>
    <t>CSI_SPECED_CNT</t>
  </si>
  <si>
    <t>CSI_ASCENT_CNT</t>
  </si>
  <si>
    <t>CSI_MEM_1_8_CNT</t>
  </si>
  <si>
    <t>CSI_MEM_K_12_CNT</t>
  </si>
  <si>
    <t>FPC</t>
  </si>
  <si>
    <t>ELL</t>
  </si>
  <si>
    <t>TOT_AT_RISK</t>
  </si>
  <si>
    <t>6914</t>
  </si>
  <si>
    <t>1882</t>
  </si>
  <si>
    <t>9037</t>
  </si>
  <si>
    <t>9040</t>
  </si>
  <si>
    <t>0655</t>
  </si>
  <si>
    <t>2837</t>
  </si>
  <si>
    <t>7278</t>
  </si>
  <si>
    <t>1633</t>
  </si>
  <si>
    <t>3513</t>
  </si>
  <si>
    <t>5957</t>
  </si>
  <si>
    <t>6219</t>
  </si>
  <si>
    <t>6266</t>
  </si>
  <si>
    <t>8061</t>
  </si>
  <si>
    <t>2196</t>
  </si>
  <si>
    <t>0653</t>
  </si>
  <si>
    <t>1371</t>
  </si>
  <si>
    <t>1505</t>
  </si>
  <si>
    <t>1791</t>
  </si>
  <si>
    <t>1795</t>
  </si>
  <si>
    <t>3326</t>
  </si>
  <si>
    <t>4403</t>
  </si>
  <si>
    <t>5851</t>
  </si>
  <si>
    <t>8825</t>
  </si>
  <si>
    <t>5431</t>
  </si>
  <si>
    <t>7512</t>
  </si>
  <si>
    <t>8821</t>
  </si>
  <si>
    <t>3393</t>
  </si>
  <si>
    <t>0075</t>
  </si>
  <si>
    <t>5453</t>
  </si>
  <si>
    <t>0657</t>
  </si>
  <si>
    <t>0149</t>
  </si>
  <si>
    <t>0493</t>
  </si>
  <si>
    <t>1387</t>
  </si>
  <si>
    <t>1882;9037;9040</t>
  </si>
  <si>
    <t>6266;3513</t>
  </si>
  <si>
    <t>0079</t>
  </si>
  <si>
    <t>1005</t>
  </si>
  <si>
    <t>FC9</t>
  </si>
  <si>
    <t>AR6</t>
  </si>
  <si>
    <t>PP7</t>
  </si>
  <si>
    <t>AR19</t>
  </si>
  <si>
    <t>V10</t>
  </si>
  <si>
    <t>GT1</t>
  </si>
  <si>
    <t>GT7</t>
  </si>
  <si>
    <t>RS1</t>
  </si>
  <si>
    <t>GT7.1</t>
  </si>
  <si>
    <t>ELL Funded Count</t>
  </si>
  <si>
    <t>Percentage of ELL Pupils</t>
  </si>
  <si>
    <t>ELL Pupil Count</t>
  </si>
  <si>
    <t>Total ELL Formula Funding</t>
  </si>
  <si>
    <t>Minimum Floor Funding after Budget Stabilization Factor</t>
  </si>
  <si>
    <t>2067</t>
  </si>
  <si>
    <t>5169</t>
  </si>
  <si>
    <t>1279</t>
  </si>
  <si>
    <t>5845</t>
  </si>
  <si>
    <t>5313</t>
  </si>
  <si>
    <t>5423</t>
  </si>
  <si>
    <t>CSI_FRL_1_8_CNT</t>
  </si>
  <si>
    <t>CSI_FRL_K_12_CNT</t>
  </si>
  <si>
    <t>School Code</t>
  </si>
  <si>
    <t>School Name</t>
  </si>
  <si>
    <t>Coperni 3</t>
  </si>
  <si>
    <t>Colorado Military Academy</t>
  </si>
  <si>
    <t>Colorado Springs Charter Academy</t>
  </si>
  <si>
    <t>Coperni 2</t>
  </si>
  <si>
    <t>Mountain Song Community School</t>
  </si>
  <si>
    <t>Mountain Middle School</t>
  </si>
  <si>
    <t>Golden View Charter Academy</t>
  </si>
  <si>
    <t>Caprock Academy</t>
  </si>
  <si>
    <t>Axis International Academy</t>
  </si>
  <si>
    <t>EL1</t>
  </si>
  <si>
    <t>EL4</t>
  </si>
  <si>
    <t>Academy Of Charter Schools</t>
  </si>
  <si>
    <t>Global Village Academy - Northglenn</t>
  </si>
  <si>
    <t>The Pinnacle Charter School</t>
  </si>
  <si>
    <t>Community Leadership Academy/Victory Prep</t>
  </si>
  <si>
    <t>High Point Academy</t>
  </si>
  <si>
    <t>Crown Pointe Charter Academy</t>
  </si>
  <si>
    <t>Early College Of Arvada</t>
  </si>
  <si>
    <t>Ricardo Flores Magon Academy</t>
  </si>
  <si>
    <t>Colorado Early Colleges - Aurora</t>
  </si>
  <si>
    <t>Montessori Del Mundo Charter School</t>
  </si>
  <si>
    <t>New America School - Lowry</t>
  </si>
  <si>
    <t>New Legacy Charter School</t>
  </si>
  <si>
    <t>Salida Montessori Charter School</t>
  </si>
  <si>
    <t>Ascent Classical Academies Dougco</t>
  </si>
  <si>
    <t>Colorado Early Colleges - Douglas County</t>
  </si>
  <si>
    <t>Stone Creek School</t>
  </si>
  <si>
    <t xml:space="preserve">Colorado Early Colleges - Colorado Springs </t>
  </si>
  <si>
    <t>Colorado International Language Academy</t>
  </si>
  <si>
    <t>James Irwin Charter Academy</t>
  </si>
  <si>
    <t>Thomas Maclaren State Charter School</t>
  </si>
  <si>
    <t>Ross Montessori School</t>
  </si>
  <si>
    <t>Two Rivers Community School</t>
  </si>
  <si>
    <t>Animas High School</t>
  </si>
  <si>
    <t>Colorado Early College - Fort Collins West</t>
  </si>
  <si>
    <t>Academy Of Arts &amp; Knowledge</t>
  </si>
  <si>
    <t>Ascent Classical Academies Noco</t>
  </si>
  <si>
    <t>Colorado Early College - Windsor</t>
  </si>
  <si>
    <t>Colorado Early College - Fort Collins</t>
  </si>
  <si>
    <t>Pueblo School for Arts &amp; Sciences e-Learning Academy</t>
  </si>
  <si>
    <t>Monument View Montessori Charter School</t>
  </si>
  <si>
    <t>Kwiyagat Community Academy</t>
  </si>
  <si>
    <t>Mountain Village Montessori Charter School</t>
  </si>
  <si>
    <t>5499</t>
  </si>
  <si>
    <t>9679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</si>
</sst>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_(* #,##0.0_);_(* \(#,##0.0\);_(* &quot;-&quot;??_);_(@_)"/>
    <numFmt numFmtId="167" formatCode="0.0000"/>
    <numFmt numFmtId="168" formatCode="0.0"/>
    <numFmt numFmtId="169" formatCode="_(* #,##0.0000_);_(* \(#,##0.00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3" fontId="3" fillId="0" borderId="0" applyFont="0" applyFill="0" applyBorder="0" applyAlignment="0" applyProtection="0"/>
    <xf numFmtId="40" fontId="7" fillId="0" borderId="0"/>
    <xf numFmtId="40" fontId="7" fillId="0" borderId="0"/>
    <xf numFmtId="40" fontId="7" fillId="0" borderId="0"/>
    <xf numFmtId="0" fontId="3" fillId="0" borderId="0"/>
    <xf numFmtId="0" fontId="2" fillId="0" borderId="0"/>
    <xf numFmtId="0" fontId="1" fillId="0" borderId="0"/>
    <xf numFmtId="40" fontId="7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0" applyFont="1"/>
    <xf numFmtId="0" fontId="4" fillId="0" borderId="0" xfId="0" applyFont="1"/>
    <xf numFmtId="40" fontId="8" fillId="0" borderId="0" xfId="0" applyNumberFormat="1" applyFont="1" applyAlignment="1">
      <alignment wrapText="1"/>
    </xf>
    <xf numFmtId="40" fontId="4" fillId="0" borderId="0" xfId="2" applyFont="1" applyAlignment="1">
      <alignment wrapText="1"/>
    </xf>
    <xf numFmtId="0" fontId="5" fillId="0" borderId="0" xfId="0" applyFont="1"/>
    <xf numFmtId="49" fontId="0" fillId="0" borderId="0" xfId="0" quotePrefix="1" applyNumberFormat="1" applyAlignment="1">
      <alignment wrapText="1"/>
    </xf>
    <xf numFmtId="49" fontId="0" fillId="0" borderId="0" xfId="0" applyNumberFormat="1"/>
    <xf numFmtId="0" fontId="0" fillId="0" borderId="0" xfId="0" applyAlignment="1">
      <alignment vertical="top" wrapText="1"/>
    </xf>
    <xf numFmtId="49" fontId="3" fillId="0" borderId="0" xfId="0" quotePrefix="1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40" fontId="5" fillId="0" borderId="0" xfId="0" applyNumberFormat="1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40" fontId="0" fillId="0" borderId="0" xfId="0" applyNumberFormat="1"/>
    <xf numFmtId="0" fontId="3" fillId="0" borderId="0" xfId="0" quotePrefix="1" applyFont="1"/>
    <xf numFmtId="49" fontId="3" fillId="2" borderId="0" xfId="0" applyNumberFormat="1" applyFont="1" applyFill="1" applyAlignment="1">
      <alignment horizontal="center"/>
    </xf>
    <xf numFmtId="168" fontId="0" fillId="0" borderId="0" xfId="0" applyNumberFormat="1"/>
    <xf numFmtId="169" fontId="0" fillId="0" borderId="0" xfId="0" applyNumberFormat="1"/>
    <xf numFmtId="40" fontId="9" fillId="0" borderId="0" xfId="8" applyFont="1"/>
    <xf numFmtId="168" fontId="9" fillId="0" borderId="0" xfId="8" applyNumberFormat="1" applyFont="1"/>
    <xf numFmtId="1" fontId="9" fillId="0" borderId="0" xfId="8" applyNumberFormat="1" applyFont="1"/>
    <xf numFmtId="0" fontId="9" fillId="0" borderId="0" xfId="0" applyFont="1"/>
    <xf numFmtId="0" fontId="9" fillId="0" borderId="0" xfId="5" quotePrefix="1" applyFont="1"/>
    <xf numFmtId="168" fontId="9" fillId="0" borderId="0" xfId="5" applyNumberFormat="1" applyFont="1"/>
    <xf numFmtId="164" fontId="9" fillId="0" borderId="0" xfId="5" applyNumberFormat="1" applyFont="1"/>
    <xf numFmtId="1" fontId="9" fillId="0" borderId="0" xfId="5" applyNumberFormat="1" applyFont="1"/>
    <xf numFmtId="0" fontId="9" fillId="0" borderId="0" xfId="5" applyFont="1"/>
    <xf numFmtId="40" fontId="9" fillId="0" borderId="0" xfId="5" applyNumberFormat="1" applyFont="1" applyAlignment="1">
      <alignment horizontal="left"/>
    </xf>
    <xf numFmtId="40" fontId="9" fillId="0" borderId="0" xfId="8" applyFont="1" applyAlignment="1">
      <alignment horizontal="left"/>
    </xf>
    <xf numFmtId="40" fontId="9" fillId="0" borderId="0" xfId="8" quotePrefix="1" applyFont="1"/>
    <xf numFmtId="0" fontId="3" fillId="2" borderId="0" xfId="0" applyFont="1" applyFill="1"/>
    <xf numFmtId="0" fontId="1" fillId="0" borderId="0" xfId="7"/>
  </cellXfs>
  <cellStyles count="11">
    <cellStyle name="Comma0" xfId="1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2 2 2" xfId="8" xr:uid="{A22F686D-BA25-459D-B84B-BDACB90D15B6}"/>
    <cellStyle name="Normal 3" xfId="6" xr:uid="{00000000-0005-0000-0000-000004000000}"/>
    <cellStyle name="Normal 3 2" xfId="10" xr:uid="{1A61C939-2004-45DE-B1E0-E4816FB3BB88}"/>
    <cellStyle name="Normal 4" xfId="7" xr:uid="{FE7CE6E8-54A2-4378-8EBB-3685128EE7E5}"/>
    <cellStyle name="Normal 5" xfId="3" xr:uid="{00000000-0005-0000-0000-000005000000}"/>
    <cellStyle name="Normal 5 2" xfId="4" xr:uid="{00000000-0005-0000-0000-000006000000}"/>
    <cellStyle name="Percent 2" xfId="9" xr:uid="{735D082F-2486-4DF0-A440-657348F2B8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FU\Institute%20Charter\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zoomScale="85" workbookViewId="0">
      <selection activeCell="B5" sqref="B5"/>
    </sheetView>
  </sheetViews>
  <sheetFormatPr defaultRowHeight="12.75" x14ac:dyDescent="0.2"/>
  <cols>
    <col min="1" max="1" width="56.7109375" bestFit="1" customWidth="1"/>
    <col min="2" max="2" width="18.28515625" customWidth="1"/>
    <col min="3" max="3" width="13.85546875" customWidth="1"/>
    <col min="4" max="4" width="6" customWidth="1"/>
    <col min="5" max="6" width="14.28515625" bestFit="1" customWidth="1"/>
    <col min="7" max="7" width="14.42578125" bestFit="1" customWidth="1"/>
    <col min="8" max="10" width="13.140625" bestFit="1" customWidth="1"/>
    <col min="11" max="11" width="11.5703125" bestFit="1" customWidth="1"/>
    <col min="12" max="14" width="13.140625" bestFit="1" customWidth="1"/>
    <col min="15" max="15" width="12.28515625" bestFit="1" customWidth="1"/>
  </cols>
  <sheetData>
    <row r="1" spans="1:14" x14ac:dyDescent="0.2">
      <c r="A1" s="16" t="s">
        <v>416</v>
      </c>
    </row>
    <row r="2" spans="1:14" x14ac:dyDescent="0.2">
      <c r="A2" t="s">
        <v>417</v>
      </c>
    </row>
    <row r="3" spans="1:14" x14ac:dyDescent="0.2">
      <c r="A3" t="s">
        <v>418</v>
      </c>
    </row>
    <row r="4" spans="1:14" x14ac:dyDescent="0.2">
      <c r="E4" s="20"/>
      <c r="F4" s="17"/>
      <c r="G4" s="17"/>
      <c r="H4" s="18"/>
      <c r="I4" s="18"/>
      <c r="J4" s="18"/>
      <c r="K4" s="18"/>
      <c r="L4" s="18"/>
      <c r="M4" s="18"/>
      <c r="N4" s="18"/>
    </row>
    <row r="5" spans="1:14" ht="27.75" customHeight="1" x14ac:dyDescent="0.25">
      <c r="A5" s="12" t="s">
        <v>0</v>
      </c>
      <c r="B5" s="30" t="s">
        <v>234</v>
      </c>
      <c r="E5" s="19" t="str">
        <f>IFERROR(VLOOKUP(E4,'CSI Counts'!$U$2:$V$50,2,FALSE),"")</f>
        <v/>
      </c>
      <c r="F5" s="19" t="str">
        <f>IFERROR(VLOOKUP(F4,'CSI Counts'!$U$2:$V$50,2,FALSE),"")</f>
        <v/>
      </c>
      <c r="G5" s="19" t="str">
        <f>IFERROR(VLOOKUP(G4,'CSI Counts'!$U$2:$V$50,2,FALSE),"")</f>
        <v/>
      </c>
      <c r="H5" s="19" t="str">
        <f>IFERROR(VLOOKUP(H4,'CSI Counts'!$U$2:$V$50,2,FALSE),"")</f>
        <v/>
      </c>
      <c r="I5" s="19" t="str">
        <f>IFERROR(VLOOKUP(I4,'CSI Counts'!$U$2:$V$50,2,FALSE),"")</f>
        <v/>
      </c>
      <c r="J5" s="19" t="str">
        <f>IFERROR(VLOOKUP(J4,'CSI Counts'!$U$2:$V$50,2,FALSE),"")</f>
        <v/>
      </c>
      <c r="K5" s="19" t="str">
        <f>IFERROR(VLOOKUP(K4,'CSI Counts'!$U$2:$V$50,2,FALSE),"")</f>
        <v/>
      </c>
      <c r="L5" s="19" t="str">
        <f>IFERROR(VLOOKUP(L4,'CSI Counts'!$U$2:$V$50,2,FALSE),"")</f>
        <v/>
      </c>
      <c r="M5" s="19" t="str">
        <f>IFERROR(VLOOKUP(M4,'CSI Counts'!$U$2:$V$50,2,FALSE),"")</f>
        <v/>
      </c>
      <c r="N5" s="19" t="str">
        <f>IFERROR(VLOOKUP(N4,'CSI Counts'!$U$2:$V$50,2,FALSE),"")</f>
        <v/>
      </c>
    </row>
    <row r="6" spans="1:14" ht="17.25" customHeight="1" x14ac:dyDescent="0.2">
      <c r="A6" t="s">
        <v>415</v>
      </c>
      <c r="B6" s="3" t="str">
        <f>VLOOKUP(B5,Inputs,3,3)</f>
        <v>ADAMS 12 FIVE STAR</v>
      </c>
    </row>
    <row r="7" spans="1:14" ht="25.5" x14ac:dyDescent="0.2">
      <c r="A7" t="s">
        <v>19</v>
      </c>
      <c r="B7" s="3" t="s">
        <v>1</v>
      </c>
      <c r="C7" s="4" t="s">
        <v>412</v>
      </c>
      <c r="D7" s="4"/>
      <c r="E7" s="14" t="s">
        <v>423</v>
      </c>
      <c r="F7" s="15" t="s">
        <v>423</v>
      </c>
      <c r="G7" s="15" t="s">
        <v>423</v>
      </c>
      <c r="H7" s="15" t="s">
        <v>423</v>
      </c>
      <c r="I7" s="15" t="s">
        <v>423</v>
      </c>
      <c r="J7" s="15" t="s">
        <v>423</v>
      </c>
      <c r="K7" s="15" t="s">
        <v>423</v>
      </c>
      <c r="L7" s="15" t="s">
        <v>423</v>
      </c>
      <c r="M7" s="15" t="s">
        <v>423</v>
      </c>
      <c r="N7" s="15" t="s">
        <v>423</v>
      </c>
    </row>
    <row r="9" spans="1:14" x14ac:dyDescent="0.2">
      <c r="A9" t="s">
        <v>3</v>
      </c>
      <c r="B9" s="6">
        <f>VLOOKUP(B5,Inputs,4,3)</f>
        <v>40893.300000000003</v>
      </c>
      <c r="C9" s="6">
        <f>SUM(E9:N9)</f>
        <v>0</v>
      </c>
      <c r="E9" s="2" t="str">
        <f>IFERROR(VLOOKUP(E4,'CSI Counts'!$B$2:$N$51,13,FALSE),"")</f>
        <v/>
      </c>
      <c r="F9" s="2" t="str">
        <f>IFERROR(VLOOKUP(F4,'CSI Counts'!$B$2:$N$51,13,FALSE),"")</f>
        <v/>
      </c>
      <c r="G9" s="2" t="str">
        <f>IFERROR(VLOOKUP(G4,'CSI Counts'!$B$2:$N$51,13,FALSE),"")</f>
        <v/>
      </c>
      <c r="H9" s="45" t="str">
        <f>IFERROR(VLOOKUP(H4,'CSI Counts'!$B$2:$N$51,13,FALSE),"")</f>
        <v/>
      </c>
      <c r="I9" s="2" t="str">
        <f>IFERROR(VLOOKUP(I4,'CSI Counts'!$B$2:$N$51,13,FALSE),"")</f>
        <v/>
      </c>
      <c r="J9" s="2" t="str">
        <f>IFERROR(VLOOKUP(J4,'CSI Counts'!$B$2:$N$51,13,FALSE),"")</f>
        <v/>
      </c>
      <c r="K9" s="2" t="str">
        <f>IFERROR(VLOOKUP(K4,'CSI Counts'!$B$2:$N$51,13,FALSE),"")</f>
        <v/>
      </c>
      <c r="L9" s="2" t="str">
        <f>IFERROR(VLOOKUP(L4,'CSI Counts'!$B$2:$N$51,13,FALSE),"")</f>
        <v/>
      </c>
      <c r="M9" s="2" t="str">
        <f>IFERROR(VLOOKUP(M4,'CSI Counts'!$B$2:$N$51,13,FALSE),"")</f>
        <v/>
      </c>
      <c r="N9" s="2" t="str">
        <f>IFERROR(VLOOKUP(N4,'CSI Counts'!$B$2:$N$51,13,FALSE),"")</f>
        <v/>
      </c>
    </row>
    <row r="10" spans="1:14" x14ac:dyDescent="0.2">
      <c r="A10" t="s">
        <v>10</v>
      </c>
      <c r="B10" s="7">
        <f>-C9</f>
        <v>0</v>
      </c>
      <c r="C10" s="7"/>
    </row>
    <row r="11" spans="1:14" x14ac:dyDescent="0.2">
      <c r="A11" t="s">
        <v>11</v>
      </c>
      <c r="B11" s="7">
        <f>B9+B10</f>
        <v>40893.300000000003</v>
      </c>
      <c r="C11" s="7"/>
    </row>
    <row r="12" spans="1:14" x14ac:dyDescent="0.2">
      <c r="B12" s="7"/>
      <c r="C12" s="7"/>
    </row>
    <row r="13" spans="1:14" x14ac:dyDescent="0.2">
      <c r="A13" s="1" t="s">
        <v>13</v>
      </c>
      <c r="B13" s="8">
        <f>VLOOKUP(B5,Inputs,6,3)</f>
        <v>9275.19580632</v>
      </c>
      <c r="C13" s="8">
        <f>B13</f>
        <v>9275.19580632</v>
      </c>
      <c r="E13" s="8">
        <f>$B$13</f>
        <v>9275.19580632</v>
      </c>
      <c r="F13" s="8">
        <f t="shared" ref="F13:N13" si="0">$B$13</f>
        <v>9275.19580632</v>
      </c>
      <c r="G13" s="8">
        <f t="shared" si="0"/>
        <v>9275.19580632</v>
      </c>
      <c r="H13" s="8">
        <f t="shared" si="0"/>
        <v>9275.19580632</v>
      </c>
      <c r="I13" s="8">
        <f t="shared" si="0"/>
        <v>9275.19580632</v>
      </c>
      <c r="J13" s="8">
        <f t="shared" si="0"/>
        <v>9275.19580632</v>
      </c>
      <c r="K13" s="8">
        <f t="shared" si="0"/>
        <v>9275.19580632</v>
      </c>
      <c r="L13" s="8">
        <f t="shared" si="0"/>
        <v>9275.19580632</v>
      </c>
      <c r="M13" s="8">
        <f t="shared" si="0"/>
        <v>9275.19580632</v>
      </c>
      <c r="N13" s="8">
        <f t="shared" si="0"/>
        <v>9275.19580632</v>
      </c>
    </row>
    <row r="15" spans="1:14" x14ac:dyDescent="0.2">
      <c r="A15" t="s">
        <v>2</v>
      </c>
      <c r="B15" s="6">
        <f>VLOOKUP(B5,Inputs,5,3)</f>
        <v>18364.900000000001</v>
      </c>
      <c r="C15" s="6">
        <f>SUM(E15:N15)</f>
        <v>0</v>
      </c>
      <c r="E15" s="2" t="str">
        <f>IFERROR(VLOOKUP(E4,'CSI Counts'!$B$2:$P$51,15,FALSE),"")</f>
        <v/>
      </c>
      <c r="F15" s="2" t="str">
        <f>IFERROR(VLOOKUP(F4,'CSI Counts'!$B$2:$P$51,15,FALSE),"")</f>
        <v/>
      </c>
      <c r="G15" s="2" t="str">
        <f>IFERROR(VLOOKUP(G4,'CSI Counts'!$B$2:$P$51,15,FALSE),"")</f>
        <v/>
      </c>
      <c r="H15" s="2" t="str">
        <f>IFERROR(VLOOKUP(H4,'CSI Counts'!$B$2:$P$51,15,FALSE),"")</f>
        <v/>
      </c>
      <c r="I15" s="2" t="str">
        <f>IFERROR(VLOOKUP(I4,'CSI Counts'!$B$2:$P$51,15,FALSE),"")</f>
        <v/>
      </c>
      <c r="J15" s="2" t="str">
        <f>IFERROR(VLOOKUP(J4,'CSI Counts'!$B$2:$P$51,15,FALSE),"")</f>
        <v/>
      </c>
      <c r="K15" s="2" t="str">
        <f>IFERROR(VLOOKUP(K4,'CSI Counts'!$B$2:$P$51,15,FALSE),"")</f>
        <v/>
      </c>
      <c r="L15" s="2" t="str">
        <f>IFERROR(VLOOKUP(L4,'CSI Counts'!$B$2:$P$51,15,FALSE),"")</f>
        <v/>
      </c>
      <c r="M15" s="2" t="str">
        <f>IFERROR(VLOOKUP(M4,'CSI Counts'!$B$2:$P$51,15,FALSE),"")</f>
        <v/>
      </c>
      <c r="N15" s="2" t="str">
        <f>IFERROR(VLOOKUP(N4,'CSI Counts'!$B$2:$P$51,15,FALSE),"")</f>
        <v/>
      </c>
    </row>
    <row r="16" spans="1:14" x14ac:dyDescent="0.2">
      <c r="A16" s="1"/>
      <c r="B16" s="9"/>
      <c r="C16" s="9"/>
    </row>
    <row r="17" spans="1:14" x14ac:dyDescent="0.2">
      <c r="A17" s="1" t="s">
        <v>7</v>
      </c>
      <c r="B17" s="8">
        <f>VLOOKUP(B5,Inputs,7,3)</f>
        <v>20752054.02</v>
      </c>
      <c r="C17" s="8"/>
    </row>
    <row r="18" spans="1:14" x14ac:dyDescent="0.2">
      <c r="A18" t="s">
        <v>12</v>
      </c>
      <c r="B18">
        <f>ROUND(B17/B9,2)</f>
        <v>507.47</v>
      </c>
    </row>
    <row r="20" spans="1:14" x14ac:dyDescent="0.2">
      <c r="A20" t="s">
        <v>4</v>
      </c>
      <c r="B20" s="10">
        <f>VLOOKUP(B5,Inputs,8,3)</f>
        <v>38917</v>
      </c>
      <c r="C20" s="6">
        <f>SUM(E20:N20)</f>
        <v>0</v>
      </c>
      <c r="E20" s="2" t="str">
        <f>IFERROR(VLOOKUP(E4,'CSI Counts'!$B$2:$M$51,12,FALSE),"")</f>
        <v/>
      </c>
      <c r="F20" s="2" t="str">
        <f>IFERROR(VLOOKUP(F4,'CSI Counts'!$B$2:$M$51,12,FALSE),"")</f>
        <v/>
      </c>
      <c r="G20" s="2" t="str">
        <f>IFERROR(VLOOKUP(G4,'CSI Counts'!$B$2:$M$51,12,FALSE),"")</f>
        <v/>
      </c>
      <c r="H20" s="2" t="str">
        <f>IFERROR(VLOOKUP(H4,'CSI Counts'!$B$2:$M$51,12,FALSE),"")</f>
        <v/>
      </c>
      <c r="I20" s="2" t="str">
        <f>IFERROR(VLOOKUP(I4,'CSI Counts'!$B$2:$M$51,12,FALSE),"")</f>
        <v/>
      </c>
      <c r="J20" s="2" t="str">
        <f>IFERROR(VLOOKUP(J4,'CSI Counts'!$B$2:$M$51,12,FALSE),"")</f>
        <v/>
      </c>
      <c r="K20" s="2" t="str">
        <f>IFERROR(VLOOKUP(K4,'CSI Counts'!$B$2:$M$51,12,FALSE),"")</f>
        <v/>
      </c>
      <c r="L20" s="2" t="str">
        <f>IFERROR(VLOOKUP(L4,'CSI Counts'!$B$2:$M$51,12,FALSE),"")</f>
        <v/>
      </c>
      <c r="M20" s="2" t="str">
        <f>IFERROR(VLOOKUP(M4,'CSI Counts'!$B$2:$M$51,12,FALSE),"")</f>
        <v/>
      </c>
      <c r="N20" s="2" t="str">
        <f>IFERROR(VLOOKUP(N4,'CSI Counts'!$B$2:$M$51,12,FALSE),"")</f>
        <v/>
      </c>
    </row>
    <row r="21" spans="1:14" ht="25.5" x14ac:dyDescent="0.2">
      <c r="A21" s="1" t="s">
        <v>20</v>
      </c>
      <c r="B21" s="11">
        <f>ROUND(B15/B20,4)</f>
        <v>0.47189999999999999</v>
      </c>
      <c r="C21" s="11"/>
      <c r="E21" s="11" t="str">
        <f>IFERROR(E15/E20,"")</f>
        <v/>
      </c>
      <c r="F21" s="11" t="str">
        <f>IFERROR(F15/F20,"")</f>
        <v/>
      </c>
      <c r="G21" s="11" t="str">
        <f t="shared" ref="G21:N21" si="1">IFERROR(G15/G20,"")</f>
        <v/>
      </c>
      <c r="H21" s="11" t="str">
        <f t="shared" si="1"/>
        <v/>
      </c>
      <c r="I21" s="11" t="str">
        <f t="shared" si="1"/>
        <v/>
      </c>
      <c r="J21" s="11" t="str">
        <f t="shared" si="1"/>
        <v/>
      </c>
      <c r="K21" s="11" t="str">
        <f t="shared" si="1"/>
        <v/>
      </c>
      <c r="L21" s="11" t="str">
        <f t="shared" si="1"/>
        <v/>
      </c>
      <c r="M21" s="11" t="str">
        <f t="shared" si="1"/>
        <v/>
      </c>
      <c r="N21" s="11" t="str">
        <f t="shared" si="1"/>
        <v/>
      </c>
    </row>
    <row r="22" spans="1:14" x14ac:dyDescent="0.2">
      <c r="A22" t="s">
        <v>18</v>
      </c>
      <c r="B22" s="8">
        <f>B37-B13</f>
        <v>212.50211165045403</v>
      </c>
      <c r="C22" s="8"/>
      <c r="E22" s="8" t="str">
        <f>IFERROR(IF(E9=0,0,ROUND(IF(E9=0,"",($B$17/$B$9)*(E21/$B$21)),2)),"")</f>
        <v/>
      </c>
      <c r="F22" s="8" t="str">
        <f>IFERROR(IF(F9=0,0,ROUND(IF(F9=0,"",($B$17/$B$9)*(F21/$B$21)),2)),"")</f>
        <v/>
      </c>
      <c r="G22" s="8" t="str">
        <f t="shared" ref="G22:N22" si="2">IFERROR(IF(G9=0,0,ROUND(IF(G9=0,"",($B$17/$B$9)*(G21/$B$21)),2)),"")</f>
        <v/>
      </c>
      <c r="H22" s="8" t="str">
        <f t="shared" si="2"/>
        <v/>
      </c>
      <c r="I22" s="8" t="str">
        <f t="shared" si="2"/>
        <v/>
      </c>
      <c r="J22" s="8" t="str">
        <f t="shared" si="2"/>
        <v/>
      </c>
      <c r="K22" s="8" t="str">
        <f t="shared" si="2"/>
        <v/>
      </c>
      <c r="L22" s="8" t="str">
        <f t="shared" si="2"/>
        <v/>
      </c>
      <c r="M22" s="8" t="str">
        <f t="shared" si="2"/>
        <v/>
      </c>
      <c r="N22" s="8" t="str">
        <f t="shared" si="2"/>
        <v/>
      </c>
    </row>
    <row r="23" spans="1:14" x14ac:dyDescent="0.2">
      <c r="B23" s="8"/>
      <c r="C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t="s">
        <v>490</v>
      </c>
      <c r="B24" s="8">
        <f>VLOOKUP(B5,Inputs!A4:N181,14,FALSE)</f>
        <v>3744</v>
      </c>
      <c r="C24" s="8"/>
      <c r="E24" s="2" t="str">
        <f>IFERROR(VLOOKUP(E4,'CSI Counts'!$B$2:$O$51,14,FALSE),"")</f>
        <v/>
      </c>
      <c r="F24" s="2" t="str">
        <f>IFERROR(VLOOKUP(F4,'CSI Counts'!$B$2:$O$51,14,FALSE),"")</f>
        <v/>
      </c>
      <c r="G24" s="2" t="str">
        <f>IFERROR(VLOOKUP(G4,'CSI Counts'!$B$2:$O$51,14,FALSE),"")</f>
        <v/>
      </c>
      <c r="H24" s="2" t="str">
        <f>IFERROR(VLOOKUP(H4,'CSI Counts'!$B$2:$O$51,14,FALSE),"")</f>
        <v/>
      </c>
      <c r="I24" s="2" t="str">
        <f>IFERROR(VLOOKUP(I4,'CSI Counts'!$B$2:$O$51,14,FALSE),"")</f>
        <v/>
      </c>
      <c r="J24" s="2" t="str">
        <f>IFERROR(VLOOKUP(J4,'CSI Counts'!$B$2:$O$51,14,FALSE),"")</f>
        <v/>
      </c>
      <c r="K24" s="2" t="str">
        <f>IFERROR(VLOOKUP(K4,'CSI Counts'!$B$2:$O$51,14,FALSE),"")</f>
        <v/>
      </c>
      <c r="L24" s="2" t="str">
        <f>IFERROR(VLOOKUP(L4,'CSI Counts'!$B$2:$O$51,14,FALSE),"")</f>
        <v/>
      </c>
      <c r="M24" s="2" t="str">
        <f>IFERROR(VLOOKUP(M4,'CSI Counts'!$B$2:$O$51,14,FALSE),"")</f>
        <v/>
      </c>
      <c r="N24" s="2" t="str">
        <f>IFERROR(VLOOKUP(N4,'CSI Counts'!$B$2:$O$51,14,FALSE),"")</f>
        <v/>
      </c>
    </row>
    <row r="25" spans="1:14" x14ac:dyDescent="0.2">
      <c r="A25" t="s">
        <v>491</v>
      </c>
      <c r="B25" s="32">
        <f>B24/B11</f>
        <v>9.1555340361379481E-2</v>
      </c>
      <c r="C25" s="8"/>
      <c r="E25" s="11">
        <f>IFERROR(E24/E20,0)</f>
        <v>0</v>
      </c>
      <c r="F25" s="11">
        <f t="shared" ref="F25:N25" si="3">IFERROR(F24/F20,0)</f>
        <v>0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</row>
    <row r="26" spans="1:14" x14ac:dyDescent="0.2">
      <c r="A26" s="26" t="s">
        <v>493</v>
      </c>
      <c r="B26" s="8">
        <f>VLOOKUP(B5,Inputs!A4:O183,15,FALSE)</f>
        <v>2778106.6479089665</v>
      </c>
      <c r="C26" s="8"/>
      <c r="E26" s="8">
        <f>IFERROR(IF(E13=0,0,ROUND(IF(E13=0,"",($B$26/$B$9)*(E25/$B$25)),2)),"")</f>
        <v>0</v>
      </c>
      <c r="F26" s="8">
        <f t="shared" ref="F26:N26" si="4">IFERROR(IF(F13=0,0,ROUND(IF(F13=0,"",($B$26/$B$9)*(F25/$B$25)),2)),"")</f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</row>
    <row r="27" spans="1:14" x14ac:dyDescent="0.2">
      <c r="E27" s="8"/>
      <c r="F27" s="8"/>
    </row>
    <row r="28" spans="1:14" x14ac:dyDescent="0.2">
      <c r="A28" t="s">
        <v>9</v>
      </c>
      <c r="B28" s="8">
        <f>VLOOKUP(B5,Inputs!A3:M180,9,FALSE)</f>
        <v>402813584.80000001</v>
      </c>
      <c r="C28" s="8"/>
      <c r="E28" s="8"/>
      <c r="F28" s="8"/>
    </row>
    <row r="29" spans="1:14" x14ac:dyDescent="0.2">
      <c r="A29" t="s">
        <v>424</v>
      </c>
      <c r="B29" s="8">
        <f>VLOOKUP(B5,Inputs!A4:M181,10,FALSE)</f>
        <v>-14830307.53105877</v>
      </c>
      <c r="C29" s="8">
        <f>ROUND(B29/B9,2)</f>
        <v>-362.66</v>
      </c>
      <c r="E29" s="8"/>
      <c r="F29" s="8"/>
    </row>
    <row r="30" spans="1:14" x14ac:dyDescent="0.2">
      <c r="A30" t="s">
        <v>419</v>
      </c>
      <c r="B30" s="8">
        <f>VLOOKUP(B5,Inputs!A4:M181,12,FALSE)</f>
        <v>387983277.26894122</v>
      </c>
      <c r="C30" s="8"/>
      <c r="E30" s="8"/>
      <c r="F30" s="8"/>
    </row>
    <row r="31" spans="1:14" x14ac:dyDescent="0.2">
      <c r="C31" s="13" t="s">
        <v>421</v>
      </c>
      <c r="E31" s="8"/>
      <c r="F31" s="8"/>
    </row>
    <row r="32" spans="1:14" x14ac:dyDescent="0.2">
      <c r="A32" t="s">
        <v>6</v>
      </c>
      <c r="B32" s="8">
        <f>B30/B9</f>
        <v>9487.697917970454</v>
      </c>
      <c r="C32" s="8"/>
      <c r="E32" s="8"/>
      <c r="F32" s="8"/>
    </row>
    <row r="33" spans="1:15" x14ac:dyDescent="0.2">
      <c r="B33" s="8"/>
      <c r="C33" s="8"/>
      <c r="E33" s="8"/>
      <c r="F33" s="8"/>
    </row>
    <row r="34" spans="1:15" x14ac:dyDescent="0.2">
      <c r="A34" s="26" t="s">
        <v>494</v>
      </c>
      <c r="B34" s="8">
        <f>VLOOKUP(B5,Inputs!A4:M181,13,FALSE)</f>
        <v>9074.17</v>
      </c>
      <c r="C34" s="8"/>
      <c r="E34" s="8"/>
      <c r="F34" s="8"/>
    </row>
    <row r="35" spans="1:15" x14ac:dyDescent="0.2">
      <c r="A35" t="s">
        <v>16</v>
      </c>
      <c r="B35" s="8"/>
      <c r="C35" s="6"/>
      <c r="E35" s="8" t="str">
        <f>IFERROR(IF(E9=0,0,E$13+E$22+E$26+$C$29),"")</f>
        <v/>
      </c>
      <c r="F35" s="8" t="str">
        <f t="shared" ref="F35:G35" si="5">IFERROR(IF(F9=0,0,F$13+F$22+F$26+$C$29),"")</f>
        <v/>
      </c>
      <c r="G35" s="8" t="str">
        <f t="shared" si="5"/>
        <v/>
      </c>
      <c r="H35" s="8" t="str">
        <f t="shared" ref="H35:N35" si="6">IFERROR(IF(H9=0,0,H$13+H$22+H$26+$C$29),"")</f>
        <v/>
      </c>
      <c r="I35" s="8" t="str">
        <f t="shared" si="6"/>
        <v/>
      </c>
      <c r="J35" s="8" t="str">
        <f t="shared" si="6"/>
        <v/>
      </c>
      <c r="K35" s="8" t="str">
        <f t="shared" si="6"/>
        <v/>
      </c>
      <c r="L35" s="8" t="str">
        <f t="shared" si="6"/>
        <v/>
      </c>
      <c r="M35" s="8" t="str">
        <f t="shared" si="6"/>
        <v/>
      </c>
      <c r="N35" s="8" t="str">
        <f t="shared" si="6"/>
        <v/>
      </c>
    </row>
    <row r="36" spans="1:15" x14ac:dyDescent="0.2">
      <c r="A36" s="1" t="s">
        <v>422</v>
      </c>
      <c r="B36" s="8"/>
      <c r="C36" s="6"/>
      <c r="E36" s="8" t="str">
        <f>IF($B$34&gt;E35,$B$34,E35)</f>
        <v/>
      </c>
      <c r="F36" s="8" t="str">
        <f t="shared" ref="F36:G36" si="7">IF($B$34&gt;F35,$B$34,F35)</f>
        <v/>
      </c>
      <c r="G36" s="8" t="str">
        <f t="shared" si="7"/>
        <v/>
      </c>
      <c r="H36" s="8" t="str">
        <f t="shared" ref="H36:N36" si="8">IF($B$34&gt;H35,$B$34,H35)</f>
        <v/>
      </c>
      <c r="I36" s="8" t="str">
        <f t="shared" si="8"/>
        <v/>
      </c>
      <c r="J36" s="8" t="str">
        <f t="shared" si="8"/>
        <v/>
      </c>
      <c r="K36" s="8" t="str">
        <f t="shared" si="8"/>
        <v/>
      </c>
      <c r="L36" s="8" t="str">
        <f t="shared" si="8"/>
        <v/>
      </c>
      <c r="M36" s="8" t="str">
        <f t="shared" si="8"/>
        <v/>
      </c>
      <c r="N36" s="8" t="str">
        <f t="shared" si="8"/>
        <v/>
      </c>
    </row>
    <row r="37" spans="1:15" x14ac:dyDescent="0.2">
      <c r="A37" t="s">
        <v>5</v>
      </c>
      <c r="B37" s="8">
        <f>(B30-C39)/B11</f>
        <v>9487.697917970454</v>
      </c>
      <c r="C37" s="8"/>
      <c r="E37" s="8"/>
      <c r="F37" s="8"/>
    </row>
    <row r="38" spans="1:15" x14ac:dyDescent="0.2">
      <c r="E38" s="8"/>
      <c r="F38" s="8"/>
    </row>
    <row r="39" spans="1:15" x14ac:dyDescent="0.2">
      <c r="A39" t="s">
        <v>14</v>
      </c>
      <c r="C39" s="5">
        <f>SUM(E39:N39)</f>
        <v>0</v>
      </c>
      <c r="E39" s="8" t="str">
        <f t="shared" ref="E39:G39" si="9">IFERROR(E36*E9,"")</f>
        <v/>
      </c>
      <c r="F39" s="8" t="str">
        <f t="shared" si="9"/>
        <v/>
      </c>
      <c r="G39" s="8" t="str">
        <f t="shared" si="9"/>
        <v/>
      </c>
      <c r="H39" s="8" t="str">
        <f t="shared" ref="H39:N39" si="10">IFERROR(H36*H9,"")</f>
        <v/>
      </c>
      <c r="I39" s="8" t="str">
        <f t="shared" si="10"/>
        <v/>
      </c>
      <c r="J39" s="8" t="str">
        <f t="shared" si="10"/>
        <v/>
      </c>
      <c r="K39" s="8" t="str">
        <f t="shared" si="10"/>
        <v/>
      </c>
      <c r="L39" s="8" t="str">
        <f t="shared" si="10"/>
        <v/>
      </c>
      <c r="M39" s="8" t="str">
        <f t="shared" si="10"/>
        <v/>
      </c>
      <c r="N39" s="8" t="str">
        <f t="shared" si="10"/>
        <v/>
      </c>
    </row>
    <row r="40" spans="1:15" x14ac:dyDescent="0.2">
      <c r="A40" t="s">
        <v>15</v>
      </c>
      <c r="C40" s="5">
        <f>SUM(E40:N40)</f>
        <v>0</v>
      </c>
      <c r="E40" s="8" t="str">
        <f t="shared" ref="E40:G40" si="11">IFERROR($B$32*E9,"")</f>
        <v/>
      </c>
      <c r="F40" s="8" t="str">
        <f t="shared" si="11"/>
        <v/>
      </c>
      <c r="G40" s="8" t="str">
        <f t="shared" si="11"/>
        <v/>
      </c>
      <c r="H40" s="8" t="str">
        <f t="shared" ref="H40:N40" si="12">IFERROR($B$32*H9,"")</f>
        <v/>
      </c>
      <c r="I40" s="8" t="str">
        <f t="shared" si="12"/>
        <v/>
      </c>
      <c r="J40" s="8" t="str">
        <f t="shared" si="12"/>
        <v/>
      </c>
      <c r="K40" s="8" t="str">
        <f t="shared" si="12"/>
        <v/>
      </c>
      <c r="L40" s="8" t="str">
        <f t="shared" si="12"/>
        <v/>
      </c>
      <c r="M40" s="8" t="str">
        <f t="shared" si="12"/>
        <v/>
      </c>
      <c r="N40" s="8" t="str">
        <f t="shared" si="12"/>
        <v/>
      </c>
    </row>
    <row r="41" spans="1:15" x14ac:dyDescent="0.2">
      <c r="A41" t="s">
        <v>17</v>
      </c>
      <c r="B41" s="8"/>
      <c r="C41" s="5">
        <f>SUM(E41:N41)</f>
        <v>0</v>
      </c>
      <c r="E41" s="8" t="str">
        <f>IFERROR(E39-E40,"")</f>
        <v/>
      </c>
      <c r="F41" s="8" t="str">
        <f>IFERROR(F39-F40,"")</f>
        <v/>
      </c>
      <c r="G41" s="8" t="str">
        <f t="shared" ref="G41" si="13">IFERROR(G39-G40,"")</f>
        <v/>
      </c>
      <c r="H41" s="8" t="str">
        <f t="shared" ref="H41:N41" si="14">IFERROR(H39-H40,"")</f>
        <v/>
      </c>
      <c r="I41" s="8" t="str">
        <f t="shared" si="14"/>
        <v/>
      </c>
      <c r="J41" s="8" t="str">
        <f t="shared" si="14"/>
        <v/>
      </c>
      <c r="K41" s="8" t="str">
        <f t="shared" si="14"/>
        <v/>
      </c>
      <c r="L41" s="8" t="str">
        <f t="shared" si="14"/>
        <v/>
      </c>
      <c r="M41" s="8" t="str">
        <f t="shared" si="14"/>
        <v/>
      </c>
      <c r="N41" s="8" t="str">
        <f t="shared" si="14"/>
        <v/>
      </c>
      <c r="O41" s="8">
        <f>SUM(E41:N41)</f>
        <v>0</v>
      </c>
    </row>
    <row r="42" spans="1:15" x14ac:dyDescent="0.2">
      <c r="A42" t="s">
        <v>8</v>
      </c>
      <c r="B42" s="8">
        <f>B28-C39+B29</f>
        <v>387983277.26894122</v>
      </c>
      <c r="C42" s="5">
        <f>SUM(E42:N42)</f>
        <v>0</v>
      </c>
      <c r="E42" s="8" t="str">
        <f t="shared" ref="E42:G42" si="15">IFERROR(E36*E9,"")</f>
        <v/>
      </c>
      <c r="F42" s="8" t="str">
        <f t="shared" si="15"/>
        <v/>
      </c>
      <c r="G42" s="8" t="str">
        <f t="shared" si="15"/>
        <v/>
      </c>
      <c r="H42" s="8" t="str">
        <f t="shared" ref="H42:N42" si="16">IFERROR(H36*H9,"")</f>
        <v/>
      </c>
      <c r="I42" s="8" t="str">
        <f t="shared" si="16"/>
        <v/>
      </c>
      <c r="J42" s="8" t="str">
        <f t="shared" si="16"/>
        <v/>
      </c>
      <c r="K42" s="8" t="str">
        <f t="shared" si="16"/>
        <v/>
      </c>
      <c r="L42" s="8" t="str">
        <f t="shared" si="16"/>
        <v/>
      </c>
      <c r="M42" s="8" t="str">
        <f t="shared" si="16"/>
        <v/>
      </c>
      <c r="N42" s="8" t="str">
        <f t="shared" si="16"/>
        <v/>
      </c>
      <c r="O42" s="8">
        <f>O41/7</f>
        <v>0</v>
      </c>
    </row>
    <row r="44" spans="1:15" x14ac:dyDescent="0.2">
      <c r="C44" s="5"/>
      <c r="E44" s="8" t="str">
        <f>IFERROR(ROUND(E41/7,2),"")</f>
        <v/>
      </c>
      <c r="F44" s="8" t="str">
        <f t="shared" ref="F44:G44" si="17">IFERROR(ROUND(F41/6,2),"")</f>
        <v/>
      </c>
      <c r="G44" s="8" t="str">
        <f t="shared" si="17"/>
        <v/>
      </c>
      <c r="H44" s="8" t="str">
        <f t="shared" ref="H44:N44" si="18">IFERROR(ROUND(H41/6,2),"")</f>
        <v/>
      </c>
      <c r="I44" s="8" t="str">
        <f t="shared" si="18"/>
        <v/>
      </c>
      <c r="J44" s="8" t="str">
        <f t="shared" si="18"/>
        <v/>
      </c>
      <c r="K44" s="8" t="str">
        <f t="shared" si="18"/>
        <v/>
      </c>
      <c r="L44" s="8" t="str">
        <f t="shared" si="18"/>
        <v/>
      </c>
      <c r="M44" s="8" t="str">
        <f t="shared" si="18"/>
        <v/>
      </c>
      <c r="N44" s="8" t="str">
        <f t="shared" si="18"/>
        <v/>
      </c>
      <c r="O44" s="8"/>
    </row>
    <row r="45" spans="1:15" x14ac:dyDescent="0.2">
      <c r="O45" s="8"/>
    </row>
  </sheetData>
  <phoneticPr fontId="0" type="noConversion"/>
  <pageMargins left="0.5" right="0.5" top="0.75" bottom="0.75" header="0.25" footer="0.2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3"/>
  <sheetViews>
    <sheetView zoomScale="85" workbookViewId="0">
      <pane xSplit="3" ySplit="2" topLeftCell="D3" activePane="bottomRight" state="frozen"/>
      <selection activeCell="A4" sqref="A4"/>
      <selection pane="topRight" activeCell="A4" sqref="A4"/>
      <selection pane="bottomLeft" activeCell="A4" sqref="A4"/>
      <selection pane="bottomRight" activeCell="D4" sqref="D4"/>
    </sheetView>
  </sheetViews>
  <sheetFormatPr defaultColWidth="9.140625" defaultRowHeight="12.75" x14ac:dyDescent="0.2"/>
  <cols>
    <col min="1" max="1" width="8.42578125" customWidth="1"/>
    <col min="2" max="2" width="14.28515625" bestFit="1" customWidth="1"/>
    <col min="3" max="3" width="21.85546875" bestFit="1" customWidth="1"/>
    <col min="4" max="5" width="10.85546875" bestFit="1" customWidth="1"/>
    <col min="6" max="6" width="12.42578125" style="5" bestFit="1" customWidth="1"/>
    <col min="7" max="7" width="14.5703125" bestFit="1" customWidth="1"/>
    <col min="8" max="8" width="13.140625" bestFit="1" customWidth="1"/>
    <col min="9" max="9" width="16.140625" bestFit="1" customWidth="1"/>
    <col min="10" max="10" width="16.7109375" style="28" bestFit="1" customWidth="1"/>
    <col min="11" max="11" width="16.7109375" style="28" customWidth="1"/>
    <col min="12" max="12" width="17.28515625" bestFit="1" customWidth="1"/>
    <col min="13" max="13" width="22.7109375" bestFit="1" customWidth="1"/>
    <col min="15" max="15" width="13.5703125" style="28" bestFit="1" customWidth="1"/>
  </cols>
  <sheetData>
    <row r="1" spans="1:15" x14ac:dyDescent="0.2">
      <c r="D1" t="s">
        <v>481</v>
      </c>
      <c r="E1" t="s">
        <v>482</v>
      </c>
      <c r="F1" s="5" t="s">
        <v>483</v>
      </c>
      <c r="G1" t="s">
        <v>484</v>
      </c>
      <c r="H1" t="s">
        <v>485</v>
      </c>
      <c r="I1" t="s">
        <v>486</v>
      </c>
      <c r="J1" s="28" t="s">
        <v>487</v>
      </c>
      <c r="K1" s="28" t="s">
        <v>488</v>
      </c>
      <c r="L1" t="s">
        <v>489</v>
      </c>
      <c r="N1" t="s">
        <v>514</v>
      </c>
      <c r="O1" s="28" t="s">
        <v>515</v>
      </c>
    </row>
    <row r="2" spans="1:15" ht="51" x14ac:dyDescent="0.2">
      <c r="A2" s="21" t="s">
        <v>232</v>
      </c>
      <c r="B2" s="21" t="s">
        <v>413</v>
      </c>
      <c r="C2" s="21" t="s">
        <v>414</v>
      </c>
      <c r="D2" s="22" t="s">
        <v>3</v>
      </c>
      <c r="E2" s="22" t="s">
        <v>411</v>
      </c>
      <c r="F2" s="23" t="s">
        <v>13</v>
      </c>
      <c r="G2" s="22" t="s">
        <v>7</v>
      </c>
      <c r="H2" s="22" t="s">
        <v>4</v>
      </c>
      <c r="I2" s="24" t="s">
        <v>9</v>
      </c>
      <c r="J2" s="25" t="s">
        <v>420</v>
      </c>
      <c r="K2" s="25" t="s">
        <v>425</v>
      </c>
      <c r="L2" s="22" t="s">
        <v>427</v>
      </c>
      <c r="M2" s="22" t="s">
        <v>426</v>
      </c>
      <c r="N2" s="22" t="s">
        <v>492</v>
      </c>
      <c r="O2" s="25" t="s">
        <v>493</v>
      </c>
    </row>
    <row r="4" spans="1:15" x14ac:dyDescent="0.2">
      <c r="A4" s="26" t="s">
        <v>233</v>
      </c>
      <c r="B4" s="27" t="s">
        <v>21</v>
      </c>
      <c r="C4" s="27" t="s">
        <v>22</v>
      </c>
      <c r="D4" s="6">
        <v>6796</v>
      </c>
      <c r="E4" s="6">
        <v>4683.1000000000004</v>
      </c>
      <c r="F4" s="28">
        <v>9232.0165907932205</v>
      </c>
      <c r="G4" s="28">
        <v>6807489.0700000003</v>
      </c>
      <c r="H4" s="6">
        <v>6526</v>
      </c>
      <c r="I4" s="28">
        <v>70405913.290000007</v>
      </c>
      <c r="J4" s="28">
        <v>-2592120.488225793</v>
      </c>
      <c r="K4" s="28">
        <v>0</v>
      </c>
      <c r="L4" s="28">
        <v>67813792.801774219</v>
      </c>
      <c r="M4" s="28">
        <v>9074.17</v>
      </c>
      <c r="N4" s="31">
        <v>1218</v>
      </c>
      <c r="O4" s="28">
        <v>899567.69660689146</v>
      </c>
    </row>
    <row r="5" spans="1:15" x14ac:dyDescent="0.2">
      <c r="A5" s="26" t="s">
        <v>234</v>
      </c>
      <c r="B5" s="27" t="s">
        <v>21</v>
      </c>
      <c r="C5" s="27" t="s">
        <v>23</v>
      </c>
      <c r="D5" s="6">
        <v>40893.300000000003</v>
      </c>
      <c r="E5" s="6">
        <v>18364.900000000001</v>
      </c>
      <c r="F5" s="28">
        <v>9275.19580632</v>
      </c>
      <c r="G5" s="28">
        <v>20752054.02</v>
      </c>
      <c r="H5" s="6">
        <v>38917</v>
      </c>
      <c r="I5" s="28">
        <v>402813584.80000001</v>
      </c>
      <c r="J5" s="28">
        <v>-14830307.53105877</v>
      </c>
      <c r="K5" s="28">
        <v>0</v>
      </c>
      <c r="L5" s="28">
        <v>387983277.26894122</v>
      </c>
      <c r="M5" s="28">
        <v>9074.17</v>
      </c>
      <c r="N5" s="31">
        <v>3744</v>
      </c>
      <c r="O5" s="28">
        <v>2778106.6479089665</v>
      </c>
    </row>
    <row r="6" spans="1:15" x14ac:dyDescent="0.2">
      <c r="A6" s="26" t="s">
        <v>235</v>
      </c>
      <c r="B6" s="27" t="s">
        <v>21</v>
      </c>
      <c r="C6" s="27" t="s">
        <v>24</v>
      </c>
      <c r="D6" s="6">
        <v>6656.3</v>
      </c>
      <c r="E6" s="6">
        <v>4962.8999999999996</v>
      </c>
      <c r="F6" s="28">
        <v>9158.44906386</v>
      </c>
      <c r="G6" s="28">
        <v>8444131.6999999993</v>
      </c>
      <c r="H6" s="6">
        <v>5838</v>
      </c>
      <c r="I6" s="28">
        <v>70468628.969999999</v>
      </c>
      <c r="J6" s="28">
        <v>-2594429.4789264943</v>
      </c>
      <c r="K6" s="28">
        <v>0</v>
      </c>
      <c r="L6" s="28">
        <v>67874199.491073504</v>
      </c>
      <c r="M6" s="28">
        <v>9074.17</v>
      </c>
      <c r="N6" s="31">
        <v>1451</v>
      </c>
      <c r="O6" s="28">
        <v>1063112.7673328689</v>
      </c>
    </row>
    <row r="7" spans="1:15" x14ac:dyDescent="0.2">
      <c r="A7" s="26" t="s">
        <v>236</v>
      </c>
      <c r="B7" s="27" t="s">
        <v>21</v>
      </c>
      <c r="C7" s="27" t="s">
        <v>25</v>
      </c>
      <c r="D7" s="6">
        <v>22912</v>
      </c>
      <c r="E7" s="6">
        <v>8934.2000000000007</v>
      </c>
      <c r="F7" s="28">
        <v>9194.8635998000009</v>
      </c>
      <c r="G7" s="28">
        <v>9857850.0399999991</v>
      </c>
      <c r="H7" s="6">
        <v>22493</v>
      </c>
      <c r="I7" s="28">
        <v>221700457.28999999</v>
      </c>
      <c r="J7" s="28">
        <v>-8162301.5842912057</v>
      </c>
      <c r="K7" s="28">
        <v>0</v>
      </c>
      <c r="L7" s="28">
        <v>213538155.70570877</v>
      </c>
      <c r="M7" s="28">
        <v>9074.17</v>
      </c>
      <c r="N7" s="31">
        <v>2008</v>
      </c>
      <c r="O7" s="28">
        <v>1477062.8886718722</v>
      </c>
    </row>
    <row r="8" spans="1:15" x14ac:dyDescent="0.2">
      <c r="A8" s="26" t="s">
        <v>237</v>
      </c>
      <c r="B8" s="27" t="s">
        <v>21</v>
      </c>
      <c r="C8" s="27" t="s">
        <v>26</v>
      </c>
      <c r="D8" s="6">
        <v>1246.5</v>
      </c>
      <c r="E8" s="6">
        <v>461.7</v>
      </c>
      <c r="F8" s="28">
        <v>9828.2746985499998</v>
      </c>
      <c r="G8" s="28">
        <v>544525.73</v>
      </c>
      <c r="H8" s="6">
        <v>1225</v>
      </c>
      <c r="I8" s="28">
        <v>12867019.98</v>
      </c>
      <c r="J8" s="28">
        <v>-473722.5121303249</v>
      </c>
      <c r="K8" s="28">
        <v>0</v>
      </c>
      <c r="L8" s="28">
        <v>12393297.467869675</v>
      </c>
      <c r="M8" s="28">
        <v>9074.17</v>
      </c>
      <c r="N8" s="31">
        <v>91</v>
      </c>
      <c r="O8" s="28">
        <v>71549.839805444004</v>
      </c>
    </row>
    <row r="9" spans="1:15" x14ac:dyDescent="0.2">
      <c r="A9" s="26" t="s">
        <v>238</v>
      </c>
      <c r="B9" s="27" t="s">
        <v>21</v>
      </c>
      <c r="C9" s="27" t="s">
        <v>27</v>
      </c>
      <c r="D9" s="6">
        <v>1144.5</v>
      </c>
      <c r="E9" s="6">
        <v>380</v>
      </c>
      <c r="F9" s="28">
        <v>9807.8483714100003</v>
      </c>
      <c r="G9" s="28">
        <v>447237.89</v>
      </c>
      <c r="H9" s="6">
        <v>1121</v>
      </c>
      <c r="I9" s="28">
        <v>11724871.76</v>
      </c>
      <c r="J9" s="28">
        <v>-431672.26857396268</v>
      </c>
      <c r="K9" s="28">
        <v>0</v>
      </c>
      <c r="L9" s="28">
        <v>11293199.491426038</v>
      </c>
      <c r="M9" s="28">
        <v>9074.17</v>
      </c>
      <c r="N9" s="31">
        <v>70</v>
      </c>
      <c r="O9" s="28">
        <v>54923.950879896001</v>
      </c>
    </row>
    <row r="10" spans="1:15" x14ac:dyDescent="0.2">
      <c r="A10" s="26" t="s">
        <v>239</v>
      </c>
      <c r="B10" s="27" t="s">
        <v>21</v>
      </c>
      <c r="C10" s="27" t="s">
        <v>28</v>
      </c>
      <c r="D10" s="6">
        <v>9338.2999999999993</v>
      </c>
      <c r="E10" s="6">
        <v>6481.9</v>
      </c>
      <c r="F10" s="28">
        <v>9174.5718710799993</v>
      </c>
      <c r="G10" s="28">
        <v>10131990.01</v>
      </c>
      <c r="H10" s="6">
        <v>8308</v>
      </c>
      <c r="I10" s="28">
        <v>96888444.890000001</v>
      </c>
      <c r="J10" s="28">
        <v>-3567122.5801338456</v>
      </c>
      <c r="K10" s="28">
        <v>0</v>
      </c>
      <c r="L10" s="28">
        <v>93321322.30986616</v>
      </c>
      <c r="M10" s="28">
        <v>9074.17</v>
      </c>
      <c r="N10" s="31">
        <v>1474</v>
      </c>
      <c r="O10" s="28">
        <v>1081865.5150377534</v>
      </c>
    </row>
    <row r="11" spans="1:15" x14ac:dyDescent="0.2">
      <c r="A11" s="26" t="s">
        <v>240</v>
      </c>
      <c r="B11" s="27" t="s">
        <v>29</v>
      </c>
      <c r="C11" s="27" t="s">
        <v>29</v>
      </c>
      <c r="D11" s="6">
        <v>2311.1999999999998</v>
      </c>
      <c r="E11" s="6">
        <v>1387.1</v>
      </c>
      <c r="F11" s="28">
        <v>8772.4712620200007</v>
      </c>
      <c r="G11" s="28">
        <v>1778908.65</v>
      </c>
      <c r="H11" s="6">
        <v>2108</v>
      </c>
      <c r="I11" s="28">
        <v>22182975.010000002</v>
      </c>
      <c r="J11" s="28">
        <v>-816706.17319282505</v>
      </c>
      <c r="K11" s="28">
        <v>0</v>
      </c>
      <c r="L11" s="28">
        <v>21366268.836807176</v>
      </c>
      <c r="M11" s="28">
        <v>9074.17</v>
      </c>
      <c r="N11" s="31">
        <v>184</v>
      </c>
      <c r="O11" s="28">
        <v>129130.77697693442</v>
      </c>
    </row>
    <row r="12" spans="1:15" x14ac:dyDescent="0.2">
      <c r="A12" s="26" t="s">
        <v>241</v>
      </c>
      <c r="B12" s="27" t="s">
        <v>29</v>
      </c>
      <c r="C12" s="27" t="s">
        <v>30</v>
      </c>
      <c r="D12" s="6">
        <v>257.7</v>
      </c>
      <c r="E12" s="6">
        <v>131.6</v>
      </c>
      <c r="F12" s="28">
        <v>13162.36713805</v>
      </c>
      <c r="G12" s="28">
        <v>207860.1</v>
      </c>
      <c r="H12" s="6">
        <v>250</v>
      </c>
      <c r="I12" s="28">
        <v>3600855.1</v>
      </c>
      <c r="J12" s="28">
        <v>-132571.96510464206</v>
      </c>
      <c r="K12" s="28">
        <v>0</v>
      </c>
      <c r="L12" s="28">
        <v>3468283.1348953582</v>
      </c>
      <c r="M12" s="28">
        <v>9074.17</v>
      </c>
      <c r="N12" s="31">
        <v>1</v>
      </c>
      <c r="O12" s="28">
        <v>1052.9893710440001</v>
      </c>
    </row>
    <row r="13" spans="1:15" x14ac:dyDescent="0.2">
      <c r="A13" s="26" t="s">
        <v>242</v>
      </c>
      <c r="B13" s="27" t="s">
        <v>31</v>
      </c>
      <c r="C13" s="27" t="s">
        <v>32</v>
      </c>
      <c r="D13" s="6">
        <v>2388.4</v>
      </c>
      <c r="E13" s="6">
        <v>1365.1</v>
      </c>
      <c r="F13" s="28">
        <v>9517.7659665800002</v>
      </c>
      <c r="G13" s="28">
        <v>1827615.13</v>
      </c>
      <c r="H13" s="6">
        <v>2181</v>
      </c>
      <c r="I13" s="28">
        <v>24651759.77</v>
      </c>
      <c r="J13" s="28">
        <v>-907598.93004205008</v>
      </c>
      <c r="K13" s="28">
        <v>0</v>
      </c>
      <c r="L13" s="28">
        <v>23744160.839957949</v>
      </c>
      <c r="M13" s="28">
        <v>9074.17</v>
      </c>
      <c r="N13" s="31">
        <v>124</v>
      </c>
      <c r="O13" s="28">
        <v>94416.238388473605</v>
      </c>
    </row>
    <row r="14" spans="1:15" x14ac:dyDescent="0.2">
      <c r="A14" s="26" t="s">
        <v>243</v>
      </c>
      <c r="B14" s="27" t="s">
        <v>31</v>
      </c>
      <c r="C14" s="27" t="s">
        <v>33</v>
      </c>
      <c r="D14" s="6">
        <v>1182.2</v>
      </c>
      <c r="E14" s="6">
        <v>934.4</v>
      </c>
      <c r="F14" s="28">
        <v>10038.39515977</v>
      </c>
      <c r="G14" s="28">
        <v>1940310.35</v>
      </c>
      <c r="H14" s="6">
        <v>994</v>
      </c>
      <c r="I14" s="28">
        <v>13932177.210000001</v>
      </c>
      <c r="J14" s="28">
        <v>-512938.19374065055</v>
      </c>
      <c r="K14" s="28">
        <v>0</v>
      </c>
      <c r="L14" s="28">
        <v>13419239.01625935</v>
      </c>
      <c r="M14" s="28">
        <v>9074.17</v>
      </c>
      <c r="N14" s="31">
        <v>155</v>
      </c>
      <c r="O14" s="28">
        <v>124476.099981148</v>
      </c>
    </row>
    <row r="15" spans="1:15" x14ac:dyDescent="0.2">
      <c r="A15" s="26" t="s">
        <v>244</v>
      </c>
      <c r="B15" s="27" t="s">
        <v>31</v>
      </c>
      <c r="C15" s="27" t="s">
        <v>34</v>
      </c>
      <c r="D15" s="6">
        <v>53042</v>
      </c>
      <c r="E15" s="6">
        <v>15592.8</v>
      </c>
      <c r="F15" s="28">
        <v>9546.9765307399994</v>
      </c>
      <c r="G15" s="28">
        <v>17863691.48</v>
      </c>
      <c r="H15" s="6">
        <v>50907</v>
      </c>
      <c r="I15" s="28">
        <v>527270910.30000001</v>
      </c>
      <c r="J15" s="28">
        <v>-19412428.0982549</v>
      </c>
      <c r="K15" s="28">
        <v>0</v>
      </c>
      <c r="L15" s="28">
        <v>507858482.20174509</v>
      </c>
      <c r="M15" s="28">
        <v>9074.17</v>
      </c>
      <c r="N15" s="31">
        <v>3953</v>
      </c>
      <c r="O15" s="28">
        <v>3019135.8580812174</v>
      </c>
    </row>
    <row r="16" spans="1:15" x14ac:dyDescent="0.2">
      <c r="A16" s="26" t="s">
        <v>245</v>
      </c>
      <c r="B16" s="27" t="s">
        <v>31</v>
      </c>
      <c r="C16" s="27" t="s">
        <v>35</v>
      </c>
      <c r="D16" s="6">
        <v>13947.5</v>
      </c>
      <c r="E16" s="6">
        <v>2157.6</v>
      </c>
      <c r="F16" s="28">
        <v>9311.8567506199997</v>
      </c>
      <c r="G16" s="28">
        <v>2410951.46</v>
      </c>
      <c r="H16" s="6">
        <v>13021</v>
      </c>
      <c r="I16" s="28">
        <v>132532168.59</v>
      </c>
      <c r="J16" s="28">
        <v>-4879410.4571317015</v>
      </c>
      <c r="K16" s="28">
        <v>0</v>
      </c>
      <c r="L16" s="28">
        <v>127652758.1328683</v>
      </c>
      <c r="M16" s="28">
        <v>9074.17</v>
      </c>
      <c r="N16" s="31">
        <v>334</v>
      </c>
      <c r="O16" s="28">
        <v>248812.81237656638</v>
      </c>
    </row>
    <row r="17" spans="1:15" x14ac:dyDescent="0.2">
      <c r="A17" s="26" t="s">
        <v>246</v>
      </c>
      <c r="B17" s="27" t="s">
        <v>31</v>
      </c>
      <c r="C17" s="27" t="s">
        <v>36</v>
      </c>
      <c r="D17" s="6">
        <v>306.5</v>
      </c>
      <c r="E17" s="6">
        <v>130</v>
      </c>
      <c r="F17" s="28">
        <v>13145.0009694</v>
      </c>
      <c r="G17" s="28">
        <v>205062.02</v>
      </c>
      <c r="H17" s="6">
        <v>301</v>
      </c>
      <c r="I17" s="28">
        <v>4260294.82</v>
      </c>
      <c r="J17" s="28">
        <v>-156850.42594813864</v>
      </c>
      <c r="K17" s="28">
        <v>0</v>
      </c>
      <c r="L17" s="28">
        <v>4103444.3940518615</v>
      </c>
      <c r="M17" s="28">
        <v>9074.17</v>
      </c>
      <c r="N17" s="31">
        <v>25</v>
      </c>
      <c r="O17" s="28">
        <v>26290.001938800004</v>
      </c>
    </row>
    <row r="18" spans="1:15" x14ac:dyDescent="0.2">
      <c r="A18" s="26" t="s">
        <v>247</v>
      </c>
      <c r="B18" s="27" t="s">
        <v>31</v>
      </c>
      <c r="C18" s="27" t="s">
        <v>37</v>
      </c>
      <c r="D18" s="6">
        <v>38690.6</v>
      </c>
      <c r="E18" s="6">
        <v>28894.400000000001</v>
      </c>
      <c r="F18" s="28">
        <v>9400.6330637499996</v>
      </c>
      <c r="G18" s="28">
        <v>45171710.299999997</v>
      </c>
      <c r="H18" s="6">
        <v>37964</v>
      </c>
      <c r="I18" s="28">
        <v>415898530.63</v>
      </c>
      <c r="J18" s="28">
        <v>-15312053.375808505</v>
      </c>
      <c r="K18" s="28">
        <v>0</v>
      </c>
      <c r="L18" s="28">
        <v>400586477.25419152</v>
      </c>
      <c r="M18" s="28">
        <v>9074.17</v>
      </c>
      <c r="N18" s="31">
        <v>9393</v>
      </c>
      <c r="O18" s="28">
        <v>7064011.7094243001</v>
      </c>
    </row>
    <row r="19" spans="1:15" x14ac:dyDescent="0.2">
      <c r="A19" s="26" t="s">
        <v>248</v>
      </c>
      <c r="B19" s="27" t="s">
        <v>31</v>
      </c>
      <c r="C19" s="27" t="s">
        <v>38</v>
      </c>
      <c r="D19" s="6">
        <v>5356.3</v>
      </c>
      <c r="E19" s="6">
        <v>2348.5</v>
      </c>
      <c r="F19" s="28">
        <v>9161.2658194600008</v>
      </c>
      <c r="G19" s="28">
        <v>2581930.54</v>
      </c>
      <c r="H19" s="6">
        <v>5581</v>
      </c>
      <c r="I19" s="28">
        <v>50992773.600000001</v>
      </c>
      <c r="J19" s="28">
        <v>-1877390.7903953462</v>
      </c>
      <c r="K19" s="28">
        <v>0</v>
      </c>
      <c r="L19" s="28">
        <v>49115382.809604652</v>
      </c>
      <c r="M19" s="28">
        <v>9074.17</v>
      </c>
      <c r="N19" s="31">
        <v>57</v>
      </c>
      <c r="O19" s="28">
        <v>41775.372136737606</v>
      </c>
    </row>
    <row r="20" spans="1:15" x14ac:dyDescent="0.2">
      <c r="A20" s="26" t="s">
        <v>249</v>
      </c>
      <c r="B20" s="27" t="s">
        <v>39</v>
      </c>
      <c r="C20" s="27" t="s">
        <v>39</v>
      </c>
      <c r="D20" s="6">
        <v>1693.5</v>
      </c>
      <c r="E20" s="6">
        <v>887.4</v>
      </c>
      <c r="F20" s="28">
        <v>9403.0781606300006</v>
      </c>
      <c r="G20" s="28">
        <v>1060126.07</v>
      </c>
      <c r="H20" s="6">
        <v>1675</v>
      </c>
      <c r="I20" s="28">
        <v>17017317.859999999</v>
      </c>
      <c r="J20" s="28">
        <v>-626523.20264442801</v>
      </c>
      <c r="K20" s="28">
        <v>0</v>
      </c>
      <c r="L20" s="28">
        <v>16390794.657355571</v>
      </c>
      <c r="M20" s="28">
        <v>9074.17</v>
      </c>
      <c r="N20" s="31">
        <v>45</v>
      </c>
      <c r="O20" s="28">
        <v>33851.081378268005</v>
      </c>
    </row>
    <row r="21" spans="1:15" x14ac:dyDescent="0.2">
      <c r="A21" s="26" t="s">
        <v>250</v>
      </c>
      <c r="B21" s="27" t="s">
        <v>40</v>
      </c>
      <c r="C21" s="27" t="s">
        <v>41</v>
      </c>
      <c r="D21" s="6">
        <v>170</v>
      </c>
      <c r="E21" s="6">
        <v>98.7</v>
      </c>
      <c r="F21" s="28">
        <v>15526.085902909999</v>
      </c>
      <c r="G21" s="28">
        <v>183890.96</v>
      </c>
      <c r="H21" s="6">
        <v>164</v>
      </c>
      <c r="I21" s="28">
        <v>2824567.65</v>
      </c>
      <c r="J21" s="28">
        <v>-103991.54465601819</v>
      </c>
      <c r="K21" s="28">
        <v>0</v>
      </c>
      <c r="L21" s="28">
        <v>2720576.1053439816</v>
      </c>
      <c r="M21" s="28">
        <v>9074.17</v>
      </c>
      <c r="N21" s="31">
        <v>1</v>
      </c>
      <c r="O21" s="28">
        <v>1242.0868722328</v>
      </c>
    </row>
    <row r="22" spans="1:15" x14ac:dyDescent="0.2">
      <c r="A22" s="26" t="s">
        <v>251</v>
      </c>
      <c r="B22" s="27" t="s">
        <v>40</v>
      </c>
      <c r="C22" s="27" t="s">
        <v>42</v>
      </c>
      <c r="D22" s="6">
        <v>56.4</v>
      </c>
      <c r="E22" s="6">
        <v>34</v>
      </c>
      <c r="F22" s="28">
        <v>18799.57711776</v>
      </c>
      <c r="G22" s="28">
        <v>76702.27</v>
      </c>
      <c r="H22" s="6">
        <v>48</v>
      </c>
      <c r="I22" s="28">
        <v>1136998.42</v>
      </c>
      <c r="J22" s="28">
        <v>-41860.644395347415</v>
      </c>
      <c r="K22" s="28">
        <v>0</v>
      </c>
      <c r="L22" s="28">
        <v>1095137.7756046525</v>
      </c>
      <c r="M22" s="28">
        <v>9074.17</v>
      </c>
      <c r="N22" s="31">
        <v>0</v>
      </c>
      <c r="O22" s="28">
        <v>0</v>
      </c>
    </row>
    <row r="23" spans="1:15" x14ac:dyDescent="0.2">
      <c r="A23" s="26" t="s">
        <v>252</v>
      </c>
      <c r="B23" s="27" t="s">
        <v>40</v>
      </c>
      <c r="C23" s="27" t="s">
        <v>43</v>
      </c>
      <c r="D23" s="6">
        <v>276.39999999999998</v>
      </c>
      <c r="E23" s="6">
        <v>163.4</v>
      </c>
      <c r="F23" s="28">
        <v>12334.06445539</v>
      </c>
      <c r="G23" s="28">
        <v>241846.34</v>
      </c>
      <c r="H23" s="6">
        <v>260</v>
      </c>
      <c r="I23" s="28">
        <v>3650981.76</v>
      </c>
      <c r="J23" s="28">
        <v>-134417.46836311315</v>
      </c>
      <c r="K23" s="28">
        <v>0</v>
      </c>
      <c r="L23" s="28">
        <v>3516564.2916368865</v>
      </c>
      <c r="M23" s="28">
        <v>9074.17</v>
      </c>
      <c r="N23" s="31">
        <v>0</v>
      </c>
      <c r="O23" s="28">
        <v>0</v>
      </c>
    </row>
    <row r="24" spans="1:15" x14ac:dyDescent="0.2">
      <c r="A24" s="26" t="s">
        <v>253</v>
      </c>
      <c r="B24" s="27" t="s">
        <v>40</v>
      </c>
      <c r="C24" s="27" t="s">
        <v>44</v>
      </c>
      <c r="D24" s="6">
        <v>139.19999999999999</v>
      </c>
      <c r="E24" s="6">
        <v>76</v>
      </c>
      <c r="F24" s="28">
        <v>16337.350396379999</v>
      </c>
      <c r="G24" s="28">
        <v>148996.64000000001</v>
      </c>
      <c r="H24" s="6">
        <v>196</v>
      </c>
      <c r="I24" s="28">
        <v>2423155.8199999998</v>
      </c>
      <c r="J24" s="28">
        <v>-89212.845252270854</v>
      </c>
      <c r="K24" s="28">
        <v>0</v>
      </c>
      <c r="L24" s="28">
        <v>2333942.974747729</v>
      </c>
      <c r="M24" s="28">
        <v>9074.17</v>
      </c>
      <c r="N24" s="31">
        <v>0</v>
      </c>
      <c r="O24" s="28">
        <v>0</v>
      </c>
    </row>
    <row r="25" spans="1:15" x14ac:dyDescent="0.2">
      <c r="A25" s="26" t="s">
        <v>254</v>
      </c>
      <c r="B25" s="27" t="s">
        <v>40</v>
      </c>
      <c r="C25" s="27" t="s">
        <v>45</v>
      </c>
      <c r="D25" s="6">
        <v>50</v>
      </c>
      <c r="E25" s="6">
        <v>13.1</v>
      </c>
      <c r="F25" s="28">
        <v>18975.752693490002</v>
      </c>
      <c r="G25" s="28">
        <v>29829.88</v>
      </c>
      <c r="H25" s="6">
        <v>30</v>
      </c>
      <c r="I25" s="28">
        <v>978617.51</v>
      </c>
      <c r="J25" s="28">
        <v>-36029.565973513265</v>
      </c>
      <c r="K25" s="28">
        <v>0</v>
      </c>
      <c r="L25" s="28">
        <v>942587.94402648672</v>
      </c>
      <c r="M25" s="28">
        <v>9074.17</v>
      </c>
      <c r="N25" s="31">
        <v>0</v>
      </c>
      <c r="O25" s="28">
        <v>0</v>
      </c>
    </row>
    <row r="26" spans="1:15" x14ac:dyDescent="0.2">
      <c r="A26" s="26" t="s">
        <v>255</v>
      </c>
      <c r="B26" s="27" t="s">
        <v>46</v>
      </c>
      <c r="C26" s="27" t="s">
        <v>47</v>
      </c>
      <c r="D26" s="6">
        <v>811.5</v>
      </c>
      <c r="E26" s="6">
        <v>532.5</v>
      </c>
      <c r="F26" s="28">
        <v>9243.6507309600001</v>
      </c>
      <c r="G26" s="28">
        <v>738754.23</v>
      </c>
      <c r="H26" s="6">
        <v>784</v>
      </c>
      <c r="I26" s="28">
        <v>8165408.71</v>
      </c>
      <c r="J26" s="28">
        <v>-300624.22633092356</v>
      </c>
      <c r="K26" s="28">
        <v>0</v>
      </c>
      <c r="L26" s="28">
        <v>7864784.4836690761</v>
      </c>
      <c r="M26" s="28">
        <v>9074.17</v>
      </c>
      <c r="N26" s="31">
        <v>0</v>
      </c>
      <c r="O26" s="28">
        <v>0</v>
      </c>
    </row>
    <row r="27" spans="1:15" x14ac:dyDescent="0.2">
      <c r="A27" s="26" t="s">
        <v>256</v>
      </c>
      <c r="B27" s="27" t="s">
        <v>46</v>
      </c>
      <c r="C27" s="27" t="s">
        <v>48</v>
      </c>
      <c r="D27" s="6">
        <v>241</v>
      </c>
      <c r="E27" s="6">
        <v>110.7</v>
      </c>
      <c r="F27" s="28">
        <v>13093.48258088</v>
      </c>
      <c r="G27" s="28">
        <v>173933.82</v>
      </c>
      <c r="H27" s="6">
        <v>232</v>
      </c>
      <c r="I27" s="28">
        <v>3331558.08</v>
      </c>
      <c r="J27" s="28">
        <v>-122657.31034993559</v>
      </c>
      <c r="K27" s="28">
        <v>0</v>
      </c>
      <c r="L27" s="28">
        <v>3208900.7696500644</v>
      </c>
      <c r="M27" s="28">
        <v>9074.17</v>
      </c>
      <c r="N27" s="31">
        <v>2</v>
      </c>
      <c r="O27" s="28">
        <v>2094.9572129407998</v>
      </c>
    </row>
    <row r="28" spans="1:15" x14ac:dyDescent="0.2">
      <c r="A28" s="26" t="s">
        <v>257</v>
      </c>
      <c r="B28" s="27" t="s">
        <v>49</v>
      </c>
      <c r="C28" s="27" t="s">
        <v>50</v>
      </c>
      <c r="D28" s="6">
        <v>31269.200000000001</v>
      </c>
      <c r="E28" s="6">
        <v>10360</v>
      </c>
      <c r="F28" s="28">
        <v>9337.9144350400002</v>
      </c>
      <c r="G28" s="28">
        <v>11608895.23</v>
      </c>
      <c r="H28" s="6">
        <v>31186</v>
      </c>
      <c r="I28" s="28">
        <v>305161972.94</v>
      </c>
      <c r="J28" s="28">
        <v>-11235087.58457551</v>
      </c>
      <c r="K28" s="28">
        <v>0</v>
      </c>
      <c r="L28" s="28">
        <v>293926885.35542446</v>
      </c>
      <c r="M28" s="28">
        <v>9074.17</v>
      </c>
      <c r="N28" s="31">
        <v>2092</v>
      </c>
      <c r="O28" s="28">
        <v>1562793.3598482944</v>
      </c>
    </row>
    <row r="29" spans="1:15" x14ac:dyDescent="0.2">
      <c r="A29" s="26" t="s">
        <v>258</v>
      </c>
      <c r="B29" s="27" t="s">
        <v>49</v>
      </c>
      <c r="C29" s="27" t="s">
        <v>49</v>
      </c>
      <c r="D29" s="6">
        <v>28765.599999999999</v>
      </c>
      <c r="E29" s="6">
        <v>7205.2</v>
      </c>
      <c r="F29" s="28">
        <v>9544.7319045599997</v>
      </c>
      <c r="G29" s="28">
        <v>8252604.2800000003</v>
      </c>
      <c r="H29" s="6">
        <v>27543</v>
      </c>
      <c r="I29" s="28">
        <v>283692098.37</v>
      </c>
      <c r="J29" s="28">
        <v>-10444635.488267863</v>
      </c>
      <c r="K29" s="28">
        <v>0</v>
      </c>
      <c r="L29" s="28">
        <v>273247462.88173217</v>
      </c>
      <c r="M29" s="28">
        <v>9074.17</v>
      </c>
      <c r="N29" s="31">
        <v>1287</v>
      </c>
      <c r="O29" s="28">
        <v>982725.59689349763</v>
      </c>
    </row>
    <row r="30" spans="1:15" x14ac:dyDescent="0.2">
      <c r="A30" s="26" t="s">
        <v>259</v>
      </c>
      <c r="B30" s="27" t="s">
        <v>51</v>
      </c>
      <c r="C30" s="27" t="s">
        <v>52</v>
      </c>
      <c r="D30" s="6">
        <v>1004</v>
      </c>
      <c r="E30" s="6">
        <v>289</v>
      </c>
      <c r="F30" s="28">
        <v>9669.9625587400005</v>
      </c>
      <c r="G30" s="28">
        <v>335354.3</v>
      </c>
      <c r="H30" s="6">
        <v>944</v>
      </c>
      <c r="I30" s="28">
        <v>10061015.84</v>
      </c>
      <c r="J30" s="28">
        <v>-370414.41652504459</v>
      </c>
      <c r="K30" s="28">
        <v>0</v>
      </c>
      <c r="L30" s="28">
        <v>9690601.4234749544</v>
      </c>
      <c r="M30" s="28">
        <v>9074.17</v>
      </c>
      <c r="N30" s="31">
        <v>22</v>
      </c>
      <c r="O30" s="28">
        <v>17019.134103382403</v>
      </c>
    </row>
    <row r="31" spans="1:15" x14ac:dyDescent="0.2">
      <c r="A31" s="26" t="s">
        <v>260</v>
      </c>
      <c r="B31" s="27" t="s">
        <v>51</v>
      </c>
      <c r="C31" s="27" t="s">
        <v>53</v>
      </c>
      <c r="D31" s="6">
        <v>1430</v>
      </c>
      <c r="E31" s="6">
        <v>426.1</v>
      </c>
      <c r="F31" s="28">
        <v>9321.7181632699994</v>
      </c>
      <c r="G31" s="28">
        <v>476638.09</v>
      </c>
      <c r="H31" s="6">
        <v>1386</v>
      </c>
      <c r="I31" s="28">
        <v>13823847.02</v>
      </c>
      <c r="J31" s="28">
        <v>-508949.82270943094</v>
      </c>
      <c r="K31" s="28">
        <v>0</v>
      </c>
      <c r="L31" s="28">
        <v>13314897.19729057</v>
      </c>
      <c r="M31" s="28">
        <v>9074.17</v>
      </c>
      <c r="N31" s="31">
        <v>23</v>
      </c>
      <c r="O31" s="28">
        <v>17151.961420416799</v>
      </c>
    </row>
    <row r="32" spans="1:15" x14ac:dyDescent="0.2">
      <c r="A32" s="26" t="s">
        <v>261</v>
      </c>
      <c r="B32" s="27" t="s">
        <v>54</v>
      </c>
      <c r="C32" s="27" t="s">
        <v>55</v>
      </c>
      <c r="D32" s="6">
        <v>100.4</v>
      </c>
      <c r="E32" s="6">
        <v>39.4</v>
      </c>
      <c r="F32" s="28">
        <v>17385.279290639999</v>
      </c>
      <c r="G32" s="28">
        <v>82197.600000000006</v>
      </c>
      <c r="H32" s="6">
        <v>92</v>
      </c>
      <c r="I32" s="28">
        <v>1831852.11</v>
      </c>
      <c r="J32" s="28">
        <v>-67442.934319624517</v>
      </c>
      <c r="K32" s="28">
        <v>0</v>
      </c>
      <c r="L32" s="28">
        <v>1764409.1756803757</v>
      </c>
      <c r="M32" s="28">
        <v>9074.17</v>
      </c>
      <c r="N32" s="31">
        <v>3</v>
      </c>
      <c r="O32" s="28">
        <v>4172.4670297535995</v>
      </c>
    </row>
    <row r="33" spans="1:15" x14ac:dyDescent="0.2">
      <c r="A33" s="26" t="s">
        <v>262</v>
      </c>
      <c r="B33" s="27" t="s">
        <v>54</v>
      </c>
      <c r="C33" s="27" t="s">
        <v>54</v>
      </c>
      <c r="D33" s="6">
        <v>174.8</v>
      </c>
      <c r="E33" s="6">
        <v>69.099999999999994</v>
      </c>
      <c r="F33" s="28">
        <v>15812.971642619999</v>
      </c>
      <c r="G33" s="28">
        <v>131121.16</v>
      </c>
      <c r="H33" s="6">
        <v>172</v>
      </c>
      <c r="I33" s="28">
        <v>2897758.68</v>
      </c>
      <c r="J33" s="28">
        <v>-106686.2042314987</v>
      </c>
      <c r="K33" s="28">
        <v>0</v>
      </c>
      <c r="L33" s="28">
        <v>2791072.4757685014</v>
      </c>
      <c r="M33" s="28">
        <v>9074.17</v>
      </c>
      <c r="N33" s="31">
        <v>2</v>
      </c>
      <c r="O33" s="28">
        <v>2530.0754628191999</v>
      </c>
    </row>
    <row r="34" spans="1:15" x14ac:dyDescent="0.2">
      <c r="A34" s="26" t="s">
        <v>263</v>
      </c>
      <c r="B34" s="27" t="s">
        <v>56</v>
      </c>
      <c r="C34" s="27" t="s">
        <v>56</v>
      </c>
      <c r="D34" s="6">
        <v>660.1</v>
      </c>
      <c r="E34" s="6">
        <v>162.69999999999999</v>
      </c>
      <c r="F34" s="28">
        <v>10552.30311692</v>
      </c>
      <c r="G34" s="28">
        <v>206023.17</v>
      </c>
      <c r="H34" s="6">
        <v>609</v>
      </c>
      <c r="I34" s="28">
        <v>7182572.8600000003</v>
      </c>
      <c r="J34" s="28">
        <v>-264439.35457371478</v>
      </c>
      <c r="K34" s="28">
        <v>0</v>
      </c>
      <c r="L34" s="28">
        <v>6918133.5054262858</v>
      </c>
      <c r="M34" s="28">
        <v>9074.17</v>
      </c>
      <c r="N34" s="31">
        <v>13</v>
      </c>
      <c r="O34" s="28">
        <v>10974.395241596801</v>
      </c>
    </row>
    <row r="35" spans="1:15" x14ac:dyDescent="0.2">
      <c r="A35" s="26" t="s">
        <v>264</v>
      </c>
      <c r="B35" s="27" t="s">
        <v>57</v>
      </c>
      <c r="C35" s="27" t="s">
        <v>58</v>
      </c>
      <c r="D35" s="6">
        <v>1052.0999999999999</v>
      </c>
      <c r="E35" s="6">
        <v>658.7</v>
      </c>
      <c r="F35" s="28">
        <v>9160.54620488</v>
      </c>
      <c r="G35" s="28">
        <v>891562.07</v>
      </c>
      <c r="H35" s="6">
        <v>988</v>
      </c>
      <c r="I35" s="28">
        <v>10529372.73</v>
      </c>
      <c r="J35" s="28">
        <v>-387657.81887067045</v>
      </c>
      <c r="K35" s="28">
        <v>0</v>
      </c>
      <c r="L35" s="28">
        <v>10141714.911129329</v>
      </c>
      <c r="M35" s="28">
        <v>9074.17</v>
      </c>
      <c r="N35" s="31">
        <v>0</v>
      </c>
      <c r="O35" s="28">
        <v>0</v>
      </c>
    </row>
    <row r="36" spans="1:15" x14ac:dyDescent="0.2">
      <c r="A36" s="26" t="s">
        <v>265</v>
      </c>
      <c r="B36" s="27" t="s">
        <v>57</v>
      </c>
      <c r="C36" s="27" t="s">
        <v>59</v>
      </c>
      <c r="D36" s="6">
        <v>372.5</v>
      </c>
      <c r="E36" s="6">
        <v>180.3</v>
      </c>
      <c r="F36" s="28">
        <v>11212.786310920001</v>
      </c>
      <c r="G36" s="28">
        <v>242599.84</v>
      </c>
      <c r="H36" s="6">
        <v>359</v>
      </c>
      <c r="I36" s="28">
        <v>4419362.74</v>
      </c>
      <c r="J36" s="28">
        <v>-162706.79788032442</v>
      </c>
      <c r="K36" s="28">
        <v>0</v>
      </c>
      <c r="L36" s="28">
        <v>4256655.9421196757</v>
      </c>
      <c r="M36" s="28">
        <v>9074.17</v>
      </c>
      <c r="N36" s="31">
        <v>0</v>
      </c>
      <c r="O36" s="28">
        <v>0</v>
      </c>
    </row>
    <row r="37" spans="1:15" x14ac:dyDescent="0.2">
      <c r="A37" s="26" t="s">
        <v>266</v>
      </c>
      <c r="B37" s="27" t="s">
        <v>57</v>
      </c>
      <c r="C37" s="27" t="s">
        <v>60</v>
      </c>
      <c r="D37" s="6">
        <v>165</v>
      </c>
      <c r="E37" s="6">
        <v>119.8</v>
      </c>
      <c r="F37" s="28">
        <v>16042.9300664</v>
      </c>
      <c r="G37" s="28">
        <v>230633.16</v>
      </c>
      <c r="H37" s="6">
        <v>151</v>
      </c>
      <c r="I37" s="28">
        <v>2880283.49</v>
      </c>
      <c r="J37" s="28">
        <v>-106042.82364146136</v>
      </c>
      <c r="K37" s="28">
        <v>0</v>
      </c>
      <c r="L37" s="28">
        <v>2774240.6663585389</v>
      </c>
      <c r="M37" s="28">
        <v>9074.17</v>
      </c>
      <c r="N37" s="31">
        <v>2</v>
      </c>
      <c r="O37" s="28">
        <v>2566.8688106240002</v>
      </c>
    </row>
    <row r="38" spans="1:15" x14ac:dyDescent="0.2">
      <c r="A38" s="26" t="s">
        <v>267</v>
      </c>
      <c r="B38" s="27" t="s">
        <v>61</v>
      </c>
      <c r="C38" s="27" t="s">
        <v>62</v>
      </c>
      <c r="D38" s="6">
        <v>208.5</v>
      </c>
      <c r="E38" s="6">
        <v>148.4</v>
      </c>
      <c r="F38" s="28">
        <v>14448.80630713</v>
      </c>
      <c r="G38" s="28">
        <v>257304.34</v>
      </c>
      <c r="H38" s="6">
        <v>167</v>
      </c>
      <c r="I38" s="28">
        <v>3269880.46</v>
      </c>
      <c r="J38" s="28">
        <v>-120386.53769752383</v>
      </c>
      <c r="K38" s="28">
        <v>0</v>
      </c>
      <c r="L38" s="28">
        <v>3149493.9223024761</v>
      </c>
      <c r="M38" s="28">
        <v>9074.17</v>
      </c>
      <c r="N38" s="31">
        <v>0</v>
      </c>
      <c r="O38" s="28">
        <v>0</v>
      </c>
    </row>
    <row r="39" spans="1:15" x14ac:dyDescent="0.2">
      <c r="A39" s="26" t="s">
        <v>268</v>
      </c>
      <c r="B39" s="27" t="s">
        <v>61</v>
      </c>
      <c r="C39" s="27" t="s">
        <v>63</v>
      </c>
      <c r="D39" s="6">
        <v>287.5</v>
      </c>
      <c r="E39" s="6">
        <v>208.3</v>
      </c>
      <c r="F39" s="28">
        <v>12372.16191893</v>
      </c>
      <c r="G39" s="28">
        <v>309254.56</v>
      </c>
      <c r="H39" s="6">
        <v>258</v>
      </c>
      <c r="I39" s="28">
        <v>3873179.52</v>
      </c>
      <c r="J39" s="28">
        <v>-142598.07904224037</v>
      </c>
      <c r="K39" s="28">
        <v>0</v>
      </c>
      <c r="L39" s="28">
        <v>3730581.4409577595</v>
      </c>
      <c r="M39" s="28">
        <v>9074.17</v>
      </c>
      <c r="N39" s="31">
        <v>7</v>
      </c>
      <c r="O39" s="28">
        <v>6928.4106746008001</v>
      </c>
    </row>
    <row r="40" spans="1:15" x14ac:dyDescent="0.2">
      <c r="A40" s="26" t="s">
        <v>269</v>
      </c>
      <c r="B40" s="27" t="s">
        <v>64</v>
      </c>
      <c r="C40" s="27" t="s">
        <v>64</v>
      </c>
      <c r="D40" s="6">
        <v>425.5</v>
      </c>
      <c r="E40" s="6">
        <v>249.6</v>
      </c>
      <c r="F40" s="28">
        <v>10574.636240780001</v>
      </c>
      <c r="G40" s="28">
        <v>316731.5</v>
      </c>
      <c r="H40" s="6">
        <v>382</v>
      </c>
      <c r="I40" s="28">
        <v>4816239.22</v>
      </c>
      <c r="J40" s="28">
        <v>-177318.5202063389</v>
      </c>
      <c r="K40" s="28">
        <v>0</v>
      </c>
      <c r="L40" s="28">
        <v>4638920.699793661</v>
      </c>
      <c r="M40" s="28">
        <v>9074.17</v>
      </c>
      <c r="N40" s="31">
        <v>0</v>
      </c>
      <c r="O40" s="28">
        <v>0</v>
      </c>
    </row>
    <row r="41" spans="1:15" x14ac:dyDescent="0.2">
      <c r="A41" s="26" t="s">
        <v>270</v>
      </c>
      <c r="B41" s="27" t="s">
        <v>65</v>
      </c>
      <c r="C41" s="27" t="s">
        <v>66</v>
      </c>
      <c r="D41" s="6">
        <v>348.1</v>
      </c>
      <c r="E41" s="6">
        <v>127.6</v>
      </c>
      <c r="F41" s="28">
        <v>11918.284906069999</v>
      </c>
      <c r="G41" s="28">
        <v>182492.78</v>
      </c>
      <c r="H41" s="6">
        <v>319</v>
      </c>
      <c r="I41" s="28">
        <v>4331247.76</v>
      </c>
      <c r="J41" s="28">
        <v>-159462.68620980586</v>
      </c>
      <c r="K41" s="28">
        <v>0</v>
      </c>
      <c r="L41" s="28">
        <v>4171785.073790194</v>
      </c>
      <c r="M41" s="28">
        <v>9074.17</v>
      </c>
      <c r="N41" s="31">
        <v>0</v>
      </c>
      <c r="O41" s="28">
        <v>0</v>
      </c>
    </row>
    <row r="42" spans="1:15" x14ac:dyDescent="0.2">
      <c r="A42" s="26" t="s">
        <v>271</v>
      </c>
      <c r="B42" s="27" t="s">
        <v>67</v>
      </c>
      <c r="C42" s="27" t="s">
        <v>67</v>
      </c>
      <c r="D42" s="6">
        <v>4715.5</v>
      </c>
      <c r="E42" s="6">
        <v>2308.9</v>
      </c>
      <c r="F42" s="28">
        <v>9019.0517147999999</v>
      </c>
      <c r="G42" s="28">
        <v>2637343.17</v>
      </c>
      <c r="H42" s="6">
        <v>4387</v>
      </c>
      <c r="I42" s="28">
        <v>45253771.549999997</v>
      </c>
      <c r="J42" s="28">
        <v>-1666099.0948455669</v>
      </c>
      <c r="K42" s="28">
        <v>0</v>
      </c>
      <c r="L42" s="28">
        <v>43587672.455154434</v>
      </c>
      <c r="M42" s="28">
        <v>9074.17</v>
      </c>
      <c r="N42" s="31">
        <v>121</v>
      </c>
      <c r="O42" s="28">
        <v>87304.420599263991</v>
      </c>
    </row>
    <row r="43" spans="1:15" x14ac:dyDescent="0.2">
      <c r="A43" s="26" t="s">
        <v>272</v>
      </c>
      <c r="B43" s="27" t="s">
        <v>68</v>
      </c>
      <c r="C43" s="27" t="s">
        <v>68</v>
      </c>
      <c r="D43" s="6">
        <v>89182</v>
      </c>
      <c r="E43" s="6">
        <v>52259.8</v>
      </c>
      <c r="F43" s="28">
        <v>9407.6018002700002</v>
      </c>
      <c r="G43" s="28">
        <v>71882772.920000002</v>
      </c>
      <c r="H43" s="6">
        <v>82572</v>
      </c>
      <c r="I43" s="28">
        <v>919997850.79999995</v>
      </c>
      <c r="J43" s="28">
        <v>-33871377.654880725</v>
      </c>
      <c r="K43" s="28">
        <v>0</v>
      </c>
      <c r="L43" s="28">
        <v>886126473.14511919</v>
      </c>
      <c r="M43" s="28">
        <v>9074.17</v>
      </c>
      <c r="N43" s="31">
        <v>12532</v>
      </c>
      <c r="O43" s="28">
        <v>9431685.2608786914</v>
      </c>
    </row>
    <row r="44" spans="1:15" x14ac:dyDescent="0.2">
      <c r="A44" s="26" t="s">
        <v>273</v>
      </c>
      <c r="B44" s="27" t="s">
        <v>69</v>
      </c>
      <c r="C44" s="27" t="s">
        <v>69</v>
      </c>
      <c r="D44" s="6">
        <v>252</v>
      </c>
      <c r="E44" s="6">
        <v>134.80000000000001</v>
      </c>
      <c r="F44" s="28">
        <v>13913.36088978</v>
      </c>
      <c r="G44" s="28">
        <v>225062.53</v>
      </c>
      <c r="H44" s="6">
        <v>246</v>
      </c>
      <c r="I44" s="28">
        <v>3723884.93</v>
      </c>
      <c r="J44" s="28">
        <v>-137101.52985430113</v>
      </c>
      <c r="K44" s="28">
        <v>0</v>
      </c>
      <c r="L44" s="28">
        <v>3586783.4001456993</v>
      </c>
      <c r="M44" s="28">
        <v>9074.17</v>
      </c>
      <c r="N44" s="31">
        <v>0</v>
      </c>
      <c r="O44" s="28">
        <v>0</v>
      </c>
    </row>
    <row r="45" spans="1:15" x14ac:dyDescent="0.2">
      <c r="A45" s="26" t="s">
        <v>274</v>
      </c>
      <c r="B45" s="27" t="s">
        <v>70</v>
      </c>
      <c r="C45" s="27" t="s">
        <v>70</v>
      </c>
      <c r="D45" s="6">
        <v>65235.8</v>
      </c>
      <c r="E45" s="6">
        <v>6826</v>
      </c>
      <c r="F45" s="28">
        <v>9414.5705367999999</v>
      </c>
      <c r="G45" s="28">
        <v>7711663.0199999996</v>
      </c>
      <c r="H45" s="6">
        <v>63645</v>
      </c>
      <c r="I45" s="28">
        <v>622468732.49000001</v>
      </c>
      <c r="J45" s="28">
        <v>-22917307.359131183</v>
      </c>
      <c r="K45" s="28">
        <v>0</v>
      </c>
      <c r="L45" s="28">
        <v>599551425.13086879</v>
      </c>
      <c r="M45" s="28">
        <v>9074.17</v>
      </c>
      <c r="N45" s="31">
        <v>1723</v>
      </c>
      <c r="O45" s="28">
        <v>1297704.402792512</v>
      </c>
    </row>
    <row r="46" spans="1:15" x14ac:dyDescent="0.2">
      <c r="A46" s="26" t="s">
        <v>275</v>
      </c>
      <c r="B46" s="27" t="s">
        <v>71</v>
      </c>
      <c r="C46" s="27" t="s">
        <v>71</v>
      </c>
      <c r="D46" s="6">
        <v>6869.8</v>
      </c>
      <c r="E46" s="6">
        <v>2431.8000000000002</v>
      </c>
      <c r="F46" s="28">
        <v>9872.1955288900008</v>
      </c>
      <c r="G46" s="28">
        <v>2880864.61</v>
      </c>
      <c r="H46" s="6">
        <v>6592</v>
      </c>
      <c r="I46" s="28">
        <v>71608063.989999995</v>
      </c>
      <c r="J46" s="28">
        <v>-2636379.8311387915</v>
      </c>
      <c r="K46" s="28">
        <v>0</v>
      </c>
      <c r="L46" s="28">
        <v>68971684.158861205</v>
      </c>
      <c r="M46" s="28">
        <v>9074.17</v>
      </c>
      <c r="N46" s="31">
        <v>1153</v>
      </c>
      <c r="O46" s="28">
        <v>910611.31558481359</v>
      </c>
    </row>
    <row r="47" spans="1:15" x14ac:dyDescent="0.2">
      <c r="A47" s="26" t="s">
        <v>276</v>
      </c>
      <c r="B47" s="27" t="s">
        <v>72</v>
      </c>
      <c r="C47" s="27" t="s">
        <v>73</v>
      </c>
      <c r="D47" s="6">
        <v>2310.6999999999998</v>
      </c>
      <c r="E47" s="6">
        <v>330.5</v>
      </c>
      <c r="F47" s="28">
        <v>9560.9381715599993</v>
      </c>
      <c r="G47" s="28">
        <v>379186.81</v>
      </c>
      <c r="H47" s="6">
        <v>2331</v>
      </c>
      <c r="I47" s="28">
        <v>22491975.27</v>
      </c>
      <c r="J47" s="28">
        <v>-828082.57422769174</v>
      </c>
      <c r="K47" s="28">
        <v>0</v>
      </c>
      <c r="L47" s="28">
        <v>21663892.695772309</v>
      </c>
      <c r="M47" s="28">
        <v>9074.17</v>
      </c>
      <c r="N47" s="31">
        <v>28</v>
      </c>
      <c r="O47" s="28">
        <v>21416.5015042944</v>
      </c>
    </row>
    <row r="48" spans="1:15" x14ac:dyDescent="0.2">
      <c r="A48" s="26" t="s">
        <v>277</v>
      </c>
      <c r="B48" s="27" t="s">
        <v>72</v>
      </c>
      <c r="C48" s="27" t="s">
        <v>74</v>
      </c>
      <c r="D48" s="6">
        <v>284.5</v>
      </c>
      <c r="E48" s="6">
        <v>120</v>
      </c>
      <c r="F48" s="28">
        <v>13466.09493462</v>
      </c>
      <c r="G48" s="28">
        <v>193911.77</v>
      </c>
      <c r="H48" s="6">
        <v>269</v>
      </c>
      <c r="I48" s="28">
        <v>4030402.22</v>
      </c>
      <c r="J48" s="28">
        <v>-148386.5158771626</v>
      </c>
      <c r="K48" s="28">
        <v>0</v>
      </c>
      <c r="L48" s="28">
        <v>3882015.7041228376</v>
      </c>
      <c r="M48" s="28">
        <v>9074.17</v>
      </c>
      <c r="N48" s="31">
        <v>5</v>
      </c>
      <c r="O48" s="28">
        <v>5386.4379738480002</v>
      </c>
    </row>
    <row r="49" spans="1:15" x14ac:dyDescent="0.2">
      <c r="A49" s="26" t="s">
        <v>278</v>
      </c>
      <c r="B49" s="27" t="s">
        <v>72</v>
      </c>
      <c r="C49" s="27" t="s">
        <v>75</v>
      </c>
      <c r="D49" s="6">
        <v>337.5</v>
      </c>
      <c r="E49" s="6">
        <v>196.5</v>
      </c>
      <c r="F49" s="28">
        <v>12577.635189709999</v>
      </c>
      <c r="G49" s="28">
        <v>296580.64</v>
      </c>
      <c r="H49" s="6">
        <v>328</v>
      </c>
      <c r="I49" s="28">
        <v>4547569.78</v>
      </c>
      <c r="J49" s="28">
        <v>-167426.97093950957</v>
      </c>
      <c r="K49" s="28">
        <v>0</v>
      </c>
      <c r="L49" s="28">
        <v>4380142.8090604907</v>
      </c>
      <c r="M49" s="28">
        <v>9074.17</v>
      </c>
      <c r="N49" s="31">
        <v>6</v>
      </c>
      <c r="O49" s="28">
        <v>6037.2648910608004</v>
      </c>
    </row>
    <row r="50" spans="1:15" x14ac:dyDescent="0.2">
      <c r="A50" s="26" t="s">
        <v>279</v>
      </c>
      <c r="B50" s="27" t="s">
        <v>72</v>
      </c>
      <c r="C50" s="27" t="s">
        <v>72</v>
      </c>
      <c r="D50" s="6">
        <v>256.3</v>
      </c>
      <c r="E50" s="6">
        <v>59.9</v>
      </c>
      <c r="F50" s="28">
        <v>14130.46739326</v>
      </c>
      <c r="G50" s="28">
        <v>101569.8</v>
      </c>
      <c r="H50" s="6">
        <v>246</v>
      </c>
      <c r="I50" s="28">
        <v>3724339.03</v>
      </c>
      <c r="J50" s="28">
        <v>-137118.24836356688</v>
      </c>
      <c r="K50" s="28">
        <v>0</v>
      </c>
      <c r="L50" s="28">
        <v>3587220.7816364327</v>
      </c>
      <c r="M50" s="28">
        <v>9074.17</v>
      </c>
      <c r="N50" s="31">
        <v>1</v>
      </c>
      <c r="O50" s="28">
        <v>1130.4373914608</v>
      </c>
    </row>
    <row r="51" spans="1:15" x14ac:dyDescent="0.2">
      <c r="A51" s="26" t="s">
        <v>280</v>
      </c>
      <c r="B51" s="27" t="s">
        <v>72</v>
      </c>
      <c r="C51" s="27" t="s">
        <v>76</v>
      </c>
      <c r="D51" s="6">
        <v>72.5</v>
      </c>
      <c r="E51" s="6">
        <v>0</v>
      </c>
      <c r="F51" s="28">
        <v>19691.49498132</v>
      </c>
      <c r="G51" s="28">
        <v>0</v>
      </c>
      <c r="H51" s="6">
        <v>70</v>
      </c>
      <c r="I51" s="28">
        <v>1438660.63</v>
      </c>
      <c r="J51" s="28">
        <v>-52966.881904740447</v>
      </c>
      <c r="K51" s="28">
        <v>0</v>
      </c>
      <c r="L51" s="28">
        <v>1385693.7480952595</v>
      </c>
      <c r="M51" s="28">
        <v>9074.17</v>
      </c>
      <c r="N51" s="31">
        <v>7</v>
      </c>
      <c r="O51" s="28">
        <v>11027.237189539199</v>
      </c>
    </row>
    <row r="52" spans="1:15" x14ac:dyDescent="0.2">
      <c r="A52" s="26" t="s">
        <v>281</v>
      </c>
      <c r="B52" s="27" t="s">
        <v>77</v>
      </c>
      <c r="C52" s="27" t="s">
        <v>78</v>
      </c>
      <c r="D52" s="6">
        <v>437.5</v>
      </c>
      <c r="E52" s="6">
        <v>215.3</v>
      </c>
      <c r="F52" s="28">
        <v>11141.751205369999</v>
      </c>
      <c r="G52" s="28">
        <v>287858.28000000003</v>
      </c>
      <c r="H52" s="6">
        <v>408</v>
      </c>
      <c r="I52" s="28">
        <v>5173070.51</v>
      </c>
      <c r="J52" s="28">
        <v>-190455.90674714261</v>
      </c>
      <c r="K52" s="28">
        <v>0</v>
      </c>
      <c r="L52" s="28">
        <v>4982614.603252857</v>
      </c>
      <c r="M52" s="28">
        <v>9074.17</v>
      </c>
      <c r="N52" s="31">
        <v>12</v>
      </c>
      <c r="O52" s="28">
        <v>10696.0811571552</v>
      </c>
    </row>
    <row r="53" spans="1:15" x14ac:dyDescent="0.2">
      <c r="A53" s="26" t="s">
        <v>282</v>
      </c>
      <c r="B53" s="27" t="s">
        <v>77</v>
      </c>
      <c r="C53" s="27" t="s">
        <v>79</v>
      </c>
      <c r="D53" s="6">
        <v>12991.6</v>
      </c>
      <c r="E53" s="6">
        <v>6982.4</v>
      </c>
      <c r="F53" s="28">
        <v>9132.1041597000003</v>
      </c>
      <c r="G53" s="28">
        <v>8292611.7400000002</v>
      </c>
      <c r="H53" s="6">
        <v>12590</v>
      </c>
      <c r="I53" s="28">
        <v>127538620.28</v>
      </c>
      <c r="J53" s="28">
        <v>-4695563.9834700255</v>
      </c>
      <c r="K53" s="28">
        <v>0</v>
      </c>
      <c r="L53" s="28">
        <v>122843056.29652998</v>
      </c>
      <c r="M53" s="28">
        <v>9074.17</v>
      </c>
      <c r="N53" s="31">
        <v>848</v>
      </c>
      <c r="O53" s="28">
        <v>619521.94619404804</v>
      </c>
    </row>
    <row r="54" spans="1:15" x14ac:dyDescent="0.2">
      <c r="A54" s="26" t="s">
        <v>283</v>
      </c>
      <c r="B54" s="27" t="s">
        <v>77</v>
      </c>
      <c r="C54" s="27" t="s">
        <v>80</v>
      </c>
      <c r="D54" s="6">
        <v>9311</v>
      </c>
      <c r="E54" s="6">
        <v>3087.6</v>
      </c>
      <c r="F54" s="28">
        <v>8928.8534512299993</v>
      </c>
      <c r="G54" s="28">
        <v>3308247.35</v>
      </c>
      <c r="H54" s="6">
        <v>9173</v>
      </c>
      <c r="I54" s="28">
        <v>87718915.209999993</v>
      </c>
      <c r="J54" s="28">
        <v>-3229529.832021615</v>
      </c>
      <c r="K54" s="28">
        <v>0</v>
      </c>
      <c r="L54" s="28">
        <v>84489385.377978384</v>
      </c>
      <c r="M54" s="28">
        <v>9074.17</v>
      </c>
      <c r="N54" s="31">
        <v>167</v>
      </c>
      <c r="O54" s="28">
        <v>119289.48210843279</v>
      </c>
    </row>
    <row r="55" spans="1:15" x14ac:dyDescent="0.2">
      <c r="A55" s="26" t="s">
        <v>284</v>
      </c>
      <c r="B55" s="27" t="s">
        <v>77</v>
      </c>
      <c r="C55" s="27" t="s">
        <v>81</v>
      </c>
      <c r="D55" s="6">
        <v>8139</v>
      </c>
      <c r="E55" s="6">
        <v>3442.1</v>
      </c>
      <c r="F55" s="28">
        <v>8995.4992132400002</v>
      </c>
      <c r="G55" s="28">
        <v>3734641.17</v>
      </c>
      <c r="H55" s="6">
        <v>7673</v>
      </c>
      <c r="I55" s="28">
        <v>77116749.879999995</v>
      </c>
      <c r="J55" s="28">
        <v>-2839192.0224934267</v>
      </c>
      <c r="K55" s="28">
        <v>0</v>
      </c>
      <c r="L55" s="28">
        <v>74277557.857506573</v>
      </c>
      <c r="M55" s="28">
        <v>9074.17</v>
      </c>
      <c r="N55" s="31">
        <v>233</v>
      </c>
      <c r="O55" s="28">
        <v>167676.10533479362</v>
      </c>
    </row>
    <row r="56" spans="1:15" x14ac:dyDescent="0.2">
      <c r="A56" s="26" t="s">
        <v>285</v>
      </c>
      <c r="B56" s="27" t="s">
        <v>77</v>
      </c>
      <c r="C56" s="27" t="s">
        <v>82</v>
      </c>
      <c r="D56" s="6">
        <v>27992.799999999999</v>
      </c>
      <c r="E56" s="6">
        <v>14442.1</v>
      </c>
      <c r="F56" s="28">
        <v>9146.8755710500009</v>
      </c>
      <c r="G56" s="28">
        <v>17325540.280000001</v>
      </c>
      <c r="H56" s="6">
        <v>25652</v>
      </c>
      <c r="I56" s="28">
        <v>274211895.81999999</v>
      </c>
      <c r="J56" s="28">
        <v>-10095604.758971497</v>
      </c>
      <c r="K56" s="28">
        <v>0</v>
      </c>
      <c r="L56" s="28">
        <v>264116291.06102848</v>
      </c>
      <c r="M56" s="28">
        <v>9074.17</v>
      </c>
      <c r="N56" s="31">
        <v>1247</v>
      </c>
      <c r="O56" s="28">
        <v>912492.3069679481</v>
      </c>
    </row>
    <row r="57" spans="1:15" x14ac:dyDescent="0.2">
      <c r="A57" s="26" t="s">
        <v>286</v>
      </c>
      <c r="B57" s="27" t="s">
        <v>77</v>
      </c>
      <c r="C57" s="27" t="s">
        <v>83</v>
      </c>
      <c r="D57" s="6">
        <v>3649.9</v>
      </c>
      <c r="E57" s="6">
        <v>391</v>
      </c>
      <c r="F57" s="28">
        <v>9170.1172829799998</v>
      </c>
      <c r="G57" s="28">
        <v>430261.9</v>
      </c>
      <c r="H57" s="6">
        <v>3607</v>
      </c>
      <c r="I57" s="28">
        <v>34385780.899999999</v>
      </c>
      <c r="J57" s="28">
        <v>-1265974.4474501815</v>
      </c>
      <c r="K57" s="28">
        <v>0</v>
      </c>
      <c r="L57" s="28">
        <v>33119806.452549815</v>
      </c>
      <c r="M57" s="28">
        <v>9074.17</v>
      </c>
      <c r="N57" s="31">
        <v>49</v>
      </c>
      <c r="O57" s="28">
        <v>35946.859749281597</v>
      </c>
    </row>
    <row r="58" spans="1:15" x14ac:dyDescent="0.2">
      <c r="A58" s="26" t="s">
        <v>287</v>
      </c>
      <c r="B58" s="27" t="s">
        <v>77</v>
      </c>
      <c r="C58" s="27" t="s">
        <v>84</v>
      </c>
      <c r="D58" s="6">
        <v>1357.2</v>
      </c>
      <c r="E58" s="6">
        <v>296.60000000000002</v>
      </c>
      <c r="F58" s="28">
        <v>9725.0802958900003</v>
      </c>
      <c r="G58" s="28">
        <v>346135.06</v>
      </c>
      <c r="H58" s="6">
        <v>1286</v>
      </c>
      <c r="I58" s="28">
        <v>13548904.07</v>
      </c>
      <c r="J58" s="28">
        <v>-498827.30287430418</v>
      </c>
      <c r="K58" s="28">
        <v>0</v>
      </c>
      <c r="L58" s="28">
        <v>13050076.767125696</v>
      </c>
      <c r="M58" s="28">
        <v>9074.17</v>
      </c>
      <c r="N58" s="31">
        <v>5</v>
      </c>
      <c r="O58" s="28">
        <v>3890.0321183560004</v>
      </c>
    </row>
    <row r="59" spans="1:15" x14ac:dyDescent="0.2">
      <c r="A59" s="26" t="s">
        <v>288</v>
      </c>
      <c r="B59" s="27" t="s">
        <v>77</v>
      </c>
      <c r="C59" s="27" t="s">
        <v>85</v>
      </c>
      <c r="D59" s="6">
        <v>25644.400000000001</v>
      </c>
      <c r="E59" s="6">
        <v>3321.1</v>
      </c>
      <c r="F59" s="28">
        <v>9212.8991519299998</v>
      </c>
      <c r="G59" s="28">
        <v>3671635.12</v>
      </c>
      <c r="H59" s="6">
        <v>26171</v>
      </c>
      <c r="I59" s="28">
        <v>241155215.44999999</v>
      </c>
      <c r="J59" s="28">
        <v>-8878563.5410433039</v>
      </c>
      <c r="K59" s="28">
        <v>0</v>
      </c>
      <c r="L59" s="28">
        <v>232276651.90895668</v>
      </c>
      <c r="M59" s="28">
        <v>9074.17</v>
      </c>
      <c r="N59" s="31">
        <v>394</v>
      </c>
      <c r="O59" s="28">
        <v>290390.5812688336</v>
      </c>
    </row>
    <row r="60" spans="1:15" x14ac:dyDescent="0.2">
      <c r="A60" s="26" t="s">
        <v>289</v>
      </c>
      <c r="B60" s="27" t="s">
        <v>77</v>
      </c>
      <c r="C60" s="27" t="s">
        <v>86</v>
      </c>
      <c r="D60" s="6">
        <v>994.8</v>
      </c>
      <c r="E60" s="6">
        <v>542.29999999999995</v>
      </c>
      <c r="F60" s="28">
        <v>9827.84473703</v>
      </c>
      <c r="G60" s="28">
        <v>734174.2</v>
      </c>
      <c r="H60" s="6">
        <v>892</v>
      </c>
      <c r="I60" s="28">
        <v>10569094.98</v>
      </c>
      <c r="J60" s="28">
        <v>-389120.26503821486</v>
      </c>
      <c r="K60" s="28">
        <v>0</v>
      </c>
      <c r="L60" s="28">
        <v>10179974.714961786</v>
      </c>
      <c r="M60" s="28">
        <v>9074.17</v>
      </c>
      <c r="N60" s="31">
        <v>74</v>
      </c>
      <c r="O60" s="28">
        <v>58180.8408432176</v>
      </c>
    </row>
    <row r="61" spans="1:15" x14ac:dyDescent="0.2">
      <c r="A61" s="26" t="s">
        <v>290</v>
      </c>
      <c r="B61" s="27" t="s">
        <v>77</v>
      </c>
      <c r="C61" s="27" t="s">
        <v>87</v>
      </c>
      <c r="D61" s="6">
        <v>590.5</v>
      </c>
      <c r="E61" s="6">
        <v>167.7</v>
      </c>
      <c r="F61" s="28">
        <v>10613.977028429999</v>
      </c>
      <c r="G61" s="28">
        <v>213595.67</v>
      </c>
      <c r="H61" s="6">
        <v>598</v>
      </c>
      <c r="I61" s="28">
        <v>6456902.2599999998</v>
      </c>
      <c r="J61" s="28">
        <v>-237722.4846111704</v>
      </c>
      <c r="K61" s="28">
        <v>0</v>
      </c>
      <c r="L61" s="28">
        <v>6219179.7753888294</v>
      </c>
      <c r="M61" s="28">
        <v>9074.17</v>
      </c>
      <c r="N61" s="31">
        <v>10</v>
      </c>
      <c r="O61" s="28">
        <v>8491.1816227439995</v>
      </c>
    </row>
    <row r="62" spans="1:15" x14ac:dyDescent="0.2">
      <c r="A62" s="26" t="s">
        <v>291</v>
      </c>
      <c r="B62" s="27" t="s">
        <v>77</v>
      </c>
      <c r="C62" s="27" t="s">
        <v>88</v>
      </c>
      <c r="D62" s="6">
        <v>279.5</v>
      </c>
      <c r="E62" s="6">
        <v>175</v>
      </c>
      <c r="F62" s="28">
        <v>13201.82236525</v>
      </c>
      <c r="G62" s="28">
        <v>277238.27</v>
      </c>
      <c r="H62" s="6">
        <v>269</v>
      </c>
      <c r="I62" s="28">
        <v>3984045.95</v>
      </c>
      <c r="J62" s="28">
        <v>-146679.8263164465</v>
      </c>
      <c r="K62" s="28">
        <v>0</v>
      </c>
      <c r="L62" s="28">
        <v>3837366.1236835537</v>
      </c>
      <c r="M62" s="28">
        <v>9074.17</v>
      </c>
      <c r="N62" s="31">
        <v>16</v>
      </c>
      <c r="O62" s="28">
        <v>16898.332627520002</v>
      </c>
    </row>
    <row r="63" spans="1:15" x14ac:dyDescent="0.2">
      <c r="A63" s="26" t="s">
        <v>292</v>
      </c>
      <c r="B63" s="27" t="s">
        <v>77</v>
      </c>
      <c r="C63" s="27" t="s">
        <v>89</v>
      </c>
      <c r="D63" s="6">
        <v>6393.5</v>
      </c>
      <c r="E63" s="6">
        <v>645.5</v>
      </c>
      <c r="F63" s="28">
        <v>9265.1700660400002</v>
      </c>
      <c r="G63" s="28">
        <v>717680.07</v>
      </c>
      <c r="H63" s="6">
        <v>6385</v>
      </c>
      <c r="I63" s="28">
        <v>60231069.259999998</v>
      </c>
      <c r="J63" s="28">
        <v>-2217515.2818984576</v>
      </c>
      <c r="K63" s="28">
        <v>0</v>
      </c>
      <c r="L63" s="28">
        <v>58013553.978101537</v>
      </c>
      <c r="M63" s="28">
        <v>9074.17</v>
      </c>
      <c r="N63" s="31">
        <v>83</v>
      </c>
      <c r="O63" s="28">
        <v>61520.729238505606</v>
      </c>
    </row>
    <row r="64" spans="1:15" x14ac:dyDescent="0.2">
      <c r="A64" s="26" t="s">
        <v>293</v>
      </c>
      <c r="B64" s="27" t="s">
        <v>77</v>
      </c>
      <c r="C64" s="27" t="s">
        <v>90</v>
      </c>
      <c r="D64" s="6">
        <v>28969.599999999999</v>
      </c>
      <c r="E64" s="6">
        <v>10223</v>
      </c>
      <c r="F64" s="28">
        <v>9162.2406725500005</v>
      </c>
      <c r="G64" s="28">
        <v>11239870.369999999</v>
      </c>
      <c r="H64" s="6">
        <v>25103</v>
      </c>
      <c r="I64" s="28">
        <v>275643477.52999997</v>
      </c>
      <c r="J64" s="28">
        <v>-10148311.017688368</v>
      </c>
      <c r="K64" s="28">
        <v>0</v>
      </c>
      <c r="L64" s="28">
        <v>265495166.51231161</v>
      </c>
      <c r="M64" s="28">
        <v>9074.17</v>
      </c>
      <c r="N64" s="31">
        <v>592</v>
      </c>
      <c r="O64" s="28">
        <v>433923.71825196798</v>
      </c>
    </row>
    <row r="65" spans="1:15" x14ac:dyDescent="0.2">
      <c r="A65" s="26" t="s">
        <v>294</v>
      </c>
      <c r="B65" s="27" t="s">
        <v>77</v>
      </c>
      <c r="C65" s="27" t="s">
        <v>91</v>
      </c>
      <c r="D65" s="6">
        <v>149</v>
      </c>
      <c r="E65" s="6">
        <v>55.7</v>
      </c>
      <c r="F65" s="28">
        <v>17142.373387470001</v>
      </c>
      <c r="G65" s="28">
        <v>114579.62</v>
      </c>
      <c r="H65" s="6">
        <v>90</v>
      </c>
      <c r="I65" s="28">
        <v>2640354.4500000002</v>
      </c>
      <c r="J65" s="28">
        <v>-97209.403957767267</v>
      </c>
      <c r="K65" s="28">
        <v>0</v>
      </c>
      <c r="L65" s="28">
        <v>2543145.0460422328</v>
      </c>
      <c r="M65" s="28">
        <v>9074.17</v>
      </c>
      <c r="N65" s="31">
        <v>0</v>
      </c>
      <c r="O65" s="28">
        <v>0</v>
      </c>
    </row>
    <row r="66" spans="1:15" x14ac:dyDescent="0.2">
      <c r="A66" s="26" t="s">
        <v>295</v>
      </c>
      <c r="B66" s="27" t="s">
        <v>77</v>
      </c>
      <c r="C66" s="27" t="s">
        <v>92</v>
      </c>
      <c r="D66" s="6">
        <v>318</v>
      </c>
      <c r="E66" s="6">
        <v>146.69999999999999</v>
      </c>
      <c r="F66" s="28">
        <v>12544.66251416</v>
      </c>
      <c r="G66" s="28">
        <v>220836.24</v>
      </c>
      <c r="H66" s="6">
        <v>303</v>
      </c>
      <c r="I66" s="28">
        <v>4199942.5599999996</v>
      </c>
      <c r="J66" s="28">
        <v>-154628.44881090079</v>
      </c>
      <c r="K66" s="28">
        <v>0</v>
      </c>
      <c r="L66" s="28">
        <v>4045314.111189099</v>
      </c>
      <c r="M66" s="28">
        <v>9074.17</v>
      </c>
      <c r="N66" s="31">
        <v>4</v>
      </c>
      <c r="O66" s="28">
        <v>4014.2920045311998</v>
      </c>
    </row>
    <row r="67" spans="1:15" x14ac:dyDescent="0.2">
      <c r="A67" s="26" t="s">
        <v>296</v>
      </c>
      <c r="B67" s="27" t="s">
        <v>93</v>
      </c>
      <c r="C67" s="27" t="s">
        <v>94</v>
      </c>
      <c r="D67" s="6">
        <v>3522.6</v>
      </c>
      <c r="E67" s="6">
        <v>1871.9</v>
      </c>
      <c r="F67" s="28">
        <v>8797.0864010000005</v>
      </c>
      <c r="G67" s="28">
        <v>2197987.9300000002</v>
      </c>
      <c r="H67" s="6">
        <v>3229</v>
      </c>
      <c r="I67" s="28">
        <v>33204792.030000001</v>
      </c>
      <c r="J67" s="28">
        <v>-1222494.2154179036</v>
      </c>
      <c r="K67" s="28">
        <v>0</v>
      </c>
      <c r="L67" s="28">
        <v>31982297.814582098</v>
      </c>
      <c r="M67" s="28">
        <v>9074.17</v>
      </c>
      <c r="N67" s="31">
        <v>16</v>
      </c>
      <c r="O67" s="28">
        <v>11260.27059328</v>
      </c>
    </row>
    <row r="68" spans="1:15" x14ac:dyDescent="0.2">
      <c r="A68" s="26" t="s">
        <v>297</v>
      </c>
      <c r="B68" s="27" t="s">
        <v>93</v>
      </c>
      <c r="C68" s="27" t="s">
        <v>95</v>
      </c>
      <c r="D68" s="6">
        <v>1363</v>
      </c>
      <c r="E68" s="6">
        <v>685.4</v>
      </c>
      <c r="F68" s="28">
        <v>9222.9349875799999</v>
      </c>
      <c r="G68" s="28">
        <v>802701.64</v>
      </c>
      <c r="H68" s="6">
        <v>1295</v>
      </c>
      <c r="I68" s="28">
        <v>13383891.720000001</v>
      </c>
      <c r="J68" s="28">
        <v>-492752.07604664459</v>
      </c>
      <c r="K68" s="28">
        <v>0</v>
      </c>
      <c r="L68" s="28">
        <v>12891139.643953357</v>
      </c>
      <c r="M68" s="28">
        <v>9074.17</v>
      </c>
      <c r="N68" s="31">
        <v>14</v>
      </c>
      <c r="O68" s="28">
        <v>10329.687186089599</v>
      </c>
    </row>
    <row r="69" spans="1:15" x14ac:dyDescent="0.2">
      <c r="A69" s="26" t="s">
        <v>298</v>
      </c>
      <c r="B69" s="27" t="s">
        <v>93</v>
      </c>
      <c r="C69" s="27" t="s">
        <v>96</v>
      </c>
      <c r="D69" s="6">
        <v>199.4</v>
      </c>
      <c r="E69" s="6">
        <v>108.2</v>
      </c>
      <c r="F69" s="28">
        <v>15099.87958359</v>
      </c>
      <c r="G69" s="28">
        <v>196056.84</v>
      </c>
      <c r="H69" s="6">
        <v>174</v>
      </c>
      <c r="I69" s="28">
        <v>3206972.83</v>
      </c>
      <c r="J69" s="28">
        <v>-118070.48001189918</v>
      </c>
      <c r="K69" s="28">
        <v>0</v>
      </c>
      <c r="L69" s="28">
        <v>3088902.3499881011</v>
      </c>
      <c r="M69" s="28">
        <v>9074.17</v>
      </c>
      <c r="N69" s="31">
        <v>0</v>
      </c>
      <c r="O69" s="28">
        <v>0</v>
      </c>
    </row>
    <row r="70" spans="1:15" x14ac:dyDescent="0.2">
      <c r="A70" s="26" t="s">
        <v>299</v>
      </c>
      <c r="B70" s="27" t="s">
        <v>97</v>
      </c>
      <c r="C70" s="27" t="s">
        <v>98</v>
      </c>
      <c r="D70" s="6">
        <v>6095.6</v>
      </c>
      <c r="E70" s="6">
        <v>2204.3000000000002</v>
      </c>
      <c r="F70" s="28">
        <v>9799.1131184299993</v>
      </c>
      <c r="G70" s="28">
        <v>2592022.21</v>
      </c>
      <c r="H70" s="6">
        <v>5836</v>
      </c>
      <c r="I70" s="28">
        <v>63188953.799999997</v>
      </c>
      <c r="J70" s="28">
        <v>-2326415.1279434818</v>
      </c>
      <c r="K70" s="28">
        <v>0</v>
      </c>
      <c r="L70" s="28">
        <v>60862538.672056518</v>
      </c>
      <c r="M70" s="28">
        <v>9074.17</v>
      </c>
      <c r="N70" s="31">
        <v>1104</v>
      </c>
      <c r="O70" s="28">
        <v>865457.67061973759</v>
      </c>
    </row>
    <row r="71" spans="1:15" x14ac:dyDescent="0.2">
      <c r="A71" s="26" t="s">
        <v>300</v>
      </c>
      <c r="B71" s="27" t="s">
        <v>97</v>
      </c>
      <c r="C71" s="27" t="s">
        <v>99</v>
      </c>
      <c r="D71" s="6">
        <v>4664.3999999999996</v>
      </c>
      <c r="E71" s="6">
        <v>1833.7</v>
      </c>
      <c r="F71" s="28">
        <v>9102.1963461800005</v>
      </c>
      <c r="G71" s="28">
        <v>2002883.69</v>
      </c>
      <c r="H71" s="6">
        <v>4409</v>
      </c>
      <c r="I71" s="28">
        <v>44924472.609999999</v>
      </c>
      <c r="J71" s="28">
        <v>-1653975.3613516323</v>
      </c>
      <c r="K71" s="28">
        <v>0</v>
      </c>
      <c r="L71" s="28">
        <v>43270497.248648368</v>
      </c>
      <c r="M71" s="28">
        <v>9074.17</v>
      </c>
      <c r="N71" s="31">
        <v>639</v>
      </c>
      <c r="O71" s="28">
        <v>465304.27721672168</v>
      </c>
    </row>
    <row r="72" spans="1:15" x14ac:dyDescent="0.2">
      <c r="A72" s="26" t="s">
        <v>301</v>
      </c>
      <c r="B72" s="27" t="s">
        <v>97</v>
      </c>
      <c r="C72" s="27" t="s">
        <v>100</v>
      </c>
      <c r="D72" s="6">
        <v>1196.3</v>
      </c>
      <c r="E72" s="6">
        <v>644.79999999999995</v>
      </c>
      <c r="F72" s="28">
        <v>9828.3172511499997</v>
      </c>
      <c r="G72" s="28">
        <v>846134.08</v>
      </c>
      <c r="H72" s="6">
        <v>1112</v>
      </c>
      <c r="I72" s="28">
        <v>12727979.939999999</v>
      </c>
      <c r="J72" s="28">
        <v>-468603.50266753702</v>
      </c>
      <c r="K72" s="28">
        <v>0</v>
      </c>
      <c r="L72" s="28">
        <v>12259376.437332463</v>
      </c>
      <c r="M72" s="28">
        <v>9074.17</v>
      </c>
      <c r="N72" s="31">
        <v>158</v>
      </c>
      <c r="O72" s="28">
        <v>124229.930054536</v>
      </c>
    </row>
    <row r="73" spans="1:15" x14ac:dyDescent="0.2">
      <c r="A73" s="26" t="s">
        <v>302</v>
      </c>
      <c r="B73" s="27" t="s">
        <v>101</v>
      </c>
      <c r="C73" s="27" t="s">
        <v>101</v>
      </c>
      <c r="D73" s="6">
        <v>422.1</v>
      </c>
      <c r="E73" s="6">
        <v>115.7</v>
      </c>
      <c r="F73" s="28">
        <v>11613.388729849999</v>
      </c>
      <c r="G73" s="28">
        <v>161240.29</v>
      </c>
      <c r="H73" s="6">
        <v>377</v>
      </c>
      <c r="I73" s="28">
        <v>5067897.03</v>
      </c>
      <c r="J73" s="28">
        <v>-186583.75567933274</v>
      </c>
      <c r="K73" s="28">
        <v>0</v>
      </c>
      <c r="L73" s="28">
        <v>4881313.2743206676</v>
      </c>
      <c r="M73" s="28">
        <v>9074.17</v>
      </c>
      <c r="N73" s="31">
        <v>5</v>
      </c>
      <c r="O73" s="28">
        <v>4645.3554919400003</v>
      </c>
    </row>
    <row r="74" spans="1:15" x14ac:dyDescent="0.2">
      <c r="A74" s="26" t="s">
        <v>303</v>
      </c>
      <c r="B74" s="27" t="s">
        <v>102</v>
      </c>
      <c r="C74" s="27" t="s">
        <v>103</v>
      </c>
      <c r="D74" s="6">
        <v>418</v>
      </c>
      <c r="E74" s="6">
        <v>140</v>
      </c>
      <c r="F74" s="28">
        <v>11682.360787170001</v>
      </c>
      <c r="G74" s="28">
        <v>196263.66</v>
      </c>
      <c r="H74" s="6">
        <v>393</v>
      </c>
      <c r="I74" s="28">
        <v>5116874.0199999996</v>
      </c>
      <c r="J74" s="28">
        <v>-188386.93176637113</v>
      </c>
      <c r="K74" s="28">
        <v>0</v>
      </c>
      <c r="L74" s="28">
        <v>4928487.0882336283</v>
      </c>
      <c r="M74" s="28">
        <v>9074.17</v>
      </c>
      <c r="N74" s="31">
        <v>40</v>
      </c>
      <c r="O74" s="28">
        <v>37383.554518944002</v>
      </c>
    </row>
    <row r="75" spans="1:15" x14ac:dyDescent="0.2">
      <c r="A75" s="26" t="s">
        <v>304</v>
      </c>
      <c r="B75" s="27" t="s">
        <v>102</v>
      </c>
      <c r="C75" s="27" t="s">
        <v>104</v>
      </c>
      <c r="D75" s="6">
        <v>1288.5</v>
      </c>
      <c r="E75" s="6">
        <v>291.60000000000002</v>
      </c>
      <c r="F75" s="28">
        <v>9613.1161913699998</v>
      </c>
      <c r="G75" s="28">
        <v>336382.16</v>
      </c>
      <c r="H75" s="6">
        <v>1229</v>
      </c>
      <c r="I75" s="28">
        <v>12774408.67</v>
      </c>
      <c r="J75" s="28">
        <v>-470312.85997364268</v>
      </c>
      <c r="K75" s="28">
        <v>0</v>
      </c>
      <c r="L75" s="28">
        <v>12304095.810026357</v>
      </c>
      <c r="M75" s="28">
        <v>9074.17</v>
      </c>
      <c r="N75" s="31">
        <v>67</v>
      </c>
      <c r="O75" s="28">
        <v>51526.302785743203</v>
      </c>
    </row>
    <row r="76" spans="1:15" x14ac:dyDescent="0.2">
      <c r="A76" s="26" t="s">
        <v>305</v>
      </c>
      <c r="B76" s="27" t="s">
        <v>105</v>
      </c>
      <c r="C76" s="27" t="s">
        <v>105</v>
      </c>
      <c r="D76" s="6">
        <v>2041.5</v>
      </c>
      <c r="E76" s="6">
        <v>457</v>
      </c>
      <c r="F76" s="28">
        <v>9476.4909378899993</v>
      </c>
      <c r="G76" s="28">
        <v>519690.76</v>
      </c>
      <c r="H76" s="6">
        <v>1988</v>
      </c>
      <c r="I76" s="28">
        <v>19967534.989999998</v>
      </c>
      <c r="J76" s="28">
        <v>-735140.75918245071</v>
      </c>
      <c r="K76" s="28">
        <v>0</v>
      </c>
      <c r="L76" s="28">
        <v>19232394.230817549</v>
      </c>
      <c r="M76" s="28">
        <v>9074.17</v>
      </c>
      <c r="N76" s="31">
        <v>134</v>
      </c>
      <c r="O76" s="28">
        <v>101587.98285418079</v>
      </c>
    </row>
    <row r="77" spans="1:15" x14ac:dyDescent="0.2">
      <c r="A77" s="26" t="s">
        <v>306</v>
      </c>
      <c r="B77" s="27" t="s">
        <v>106</v>
      </c>
      <c r="C77" s="27" t="s">
        <v>106</v>
      </c>
      <c r="D77" s="6">
        <v>76.5</v>
      </c>
      <c r="E77" s="6">
        <v>25.1</v>
      </c>
      <c r="F77" s="28">
        <v>20154.77330615</v>
      </c>
      <c r="G77" s="28">
        <v>60706.18</v>
      </c>
      <c r="H77" s="6">
        <v>72</v>
      </c>
      <c r="I77" s="28">
        <v>1602546.34</v>
      </c>
      <c r="J77" s="28">
        <v>-59000.629451890993</v>
      </c>
      <c r="K77" s="28">
        <v>0</v>
      </c>
      <c r="L77" s="28">
        <v>1543545.7105481091</v>
      </c>
      <c r="M77" s="28">
        <v>9074.17</v>
      </c>
      <c r="N77" s="31">
        <v>0</v>
      </c>
      <c r="O77" s="28">
        <v>0</v>
      </c>
    </row>
    <row r="78" spans="1:15" x14ac:dyDescent="0.2">
      <c r="A78" s="26" t="s">
        <v>307</v>
      </c>
      <c r="B78" s="27" t="s">
        <v>107</v>
      </c>
      <c r="C78" s="27" t="s">
        <v>107</v>
      </c>
      <c r="D78" s="6">
        <v>508.6</v>
      </c>
      <c r="E78" s="6">
        <v>367.2</v>
      </c>
      <c r="F78" s="28">
        <v>9830.8790747099993</v>
      </c>
      <c r="G78" s="28">
        <v>641659.52</v>
      </c>
      <c r="H78" s="6">
        <v>451</v>
      </c>
      <c r="I78" s="28">
        <v>5527063.2599999998</v>
      </c>
      <c r="J78" s="28">
        <v>-203488.78732606297</v>
      </c>
      <c r="K78" s="28">
        <v>0</v>
      </c>
      <c r="L78" s="28">
        <v>5323574.4726739367</v>
      </c>
      <c r="M78" s="28">
        <v>9074.17</v>
      </c>
      <c r="N78" s="31">
        <v>2</v>
      </c>
      <c r="O78" s="28">
        <v>1572.9406519535999</v>
      </c>
    </row>
    <row r="79" spans="1:15" x14ac:dyDescent="0.2">
      <c r="A79" s="26" t="s">
        <v>308</v>
      </c>
      <c r="B79" s="27" t="s">
        <v>107</v>
      </c>
      <c r="C79" s="27" t="s">
        <v>108</v>
      </c>
      <c r="D79" s="6">
        <v>231.5</v>
      </c>
      <c r="E79" s="6">
        <v>115.1</v>
      </c>
      <c r="F79" s="28">
        <v>13506.76662088</v>
      </c>
      <c r="G79" s="28">
        <v>186555.46</v>
      </c>
      <c r="H79" s="6">
        <v>215</v>
      </c>
      <c r="I79" s="28">
        <v>3313371.93</v>
      </c>
      <c r="J79" s="28">
        <v>-121987.75448716627</v>
      </c>
      <c r="K79" s="28">
        <v>0</v>
      </c>
      <c r="L79" s="28">
        <v>3191384.175512834</v>
      </c>
      <c r="M79" s="28">
        <v>9074.17</v>
      </c>
      <c r="N79" s="31">
        <v>0</v>
      </c>
      <c r="O79" s="28">
        <v>0</v>
      </c>
    </row>
    <row r="80" spans="1:15" x14ac:dyDescent="0.2">
      <c r="A80" s="26" t="s">
        <v>309</v>
      </c>
      <c r="B80" s="27" t="s">
        <v>109</v>
      </c>
      <c r="C80" s="27" t="s">
        <v>110</v>
      </c>
      <c r="D80" s="6">
        <v>172.5</v>
      </c>
      <c r="E80" s="6">
        <v>58.3</v>
      </c>
      <c r="F80" s="28">
        <v>16397.02435394</v>
      </c>
      <c r="G80" s="28">
        <v>114713.58</v>
      </c>
      <c r="H80" s="6">
        <v>168</v>
      </c>
      <c r="I80" s="28">
        <v>2947135.57</v>
      </c>
      <c r="J80" s="28">
        <v>-108504.10335719684</v>
      </c>
      <c r="K80" s="28">
        <v>0</v>
      </c>
      <c r="L80" s="28">
        <v>2838631.466642803</v>
      </c>
      <c r="M80" s="28">
        <v>9074.17</v>
      </c>
      <c r="N80" s="31">
        <v>3</v>
      </c>
      <c r="O80" s="28">
        <v>3935.2858449455998</v>
      </c>
    </row>
    <row r="81" spans="1:15" x14ac:dyDescent="0.2">
      <c r="A81" s="26" t="s">
        <v>310</v>
      </c>
      <c r="B81" s="27" t="s">
        <v>111</v>
      </c>
      <c r="C81" s="27" t="s">
        <v>111</v>
      </c>
      <c r="D81" s="6">
        <v>79230.7</v>
      </c>
      <c r="E81" s="6">
        <v>24641.1</v>
      </c>
      <c r="F81" s="28">
        <v>9330.9456985100005</v>
      </c>
      <c r="G81" s="28">
        <v>27590971.93</v>
      </c>
      <c r="H81" s="6">
        <v>75309</v>
      </c>
      <c r="I81" s="28">
        <v>768467577.47000003</v>
      </c>
      <c r="J81" s="28">
        <v>-28292517.759018313</v>
      </c>
      <c r="K81" s="28">
        <v>0</v>
      </c>
      <c r="L81" s="28">
        <v>740175059.71098173</v>
      </c>
      <c r="M81" s="28">
        <v>9074.17</v>
      </c>
      <c r="N81" s="31">
        <v>2504</v>
      </c>
      <c r="O81" s="28">
        <v>1869175.0423255234</v>
      </c>
    </row>
    <row r="82" spans="1:15" x14ac:dyDescent="0.2">
      <c r="A82" s="26" t="s">
        <v>311</v>
      </c>
      <c r="B82" s="27" t="s">
        <v>74</v>
      </c>
      <c r="C82" s="27" t="s">
        <v>112</v>
      </c>
      <c r="D82" s="6">
        <v>193.5</v>
      </c>
      <c r="E82" s="6">
        <v>86.1</v>
      </c>
      <c r="F82" s="28">
        <v>14608.77532579</v>
      </c>
      <c r="G82" s="28">
        <v>150937.87</v>
      </c>
      <c r="H82" s="6">
        <v>184</v>
      </c>
      <c r="I82" s="28">
        <v>2977735.9</v>
      </c>
      <c r="J82" s="28">
        <v>-109630.70961273613</v>
      </c>
      <c r="K82" s="28">
        <v>0</v>
      </c>
      <c r="L82" s="28">
        <v>2868105.1903872639</v>
      </c>
      <c r="M82" s="28">
        <v>9074.17</v>
      </c>
      <c r="N82" s="31">
        <v>0</v>
      </c>
      <c r="O82" s="28">
        <v>0</v>
      </c>
    </row>
    <row r="83" spans="1:15" x14ac:dyDescent="0.2">
      <c r="A83" s="26" t="s">
        <v>312</v>
      </c>
      <c r="B83" s="27" t="s">
        <v>74</v>
      </c>
      <c r="C83" s="27" t="s">
        <v>113</v>
      </c>
      <c r="D83" s="6">
        <v>234.6</v>
      </c>
      <c r="E83" s="6">
        <v>31.5</v>
      </c>
      <c r="F83" s="28">
        <v>13187.67976927</v>
      </c>
      <c r="G83" s="28">
        <v>49849.43</v>
      </c>
      <c r="H83" s="6">
        <v>410</v>
      </c>
      <c r="I83" s="28">
        <v>3153174.23</v>
      </c>
      <c r="J83" s="28">
        <v>-116089.78766971674</v>
      </c>
      <c r="K83" s="28">
        <v>0</v>
      </c>
      <c r="L83" s="28">
        <v>3037084.4423302831</v>
      </c>
      <c r="M83" s="28">
        <v>9074.17</v>
      </c>
      <c r="N83" s="31">
        <v>9</v>
      </c>
      <c r="O83" s="28">
        <v>9495.1294338743992</v>
      </c>
    </row>
    <row r="84" spans="1:15" x14ac:dyDescent="0.2">
      <c r="A84" s="26" t="s">
        <v>313</v>
      </c>
      <c r="B84" s="27" t="s">
        <v>55</v>
      </c>
      <c r="C84" s="27" t="s">
        <v>114</v>
      </c>
      <c r="D84" s="6">
        <v>164</v>
      </c>
      <c r="E84" s="6">
        <v>68</v>
      </c>
      <c r="F84" s="28">
        <v>15611.14730889</v>
      </c>
      <c r="G84" s="28">
        <v>127386.96</v>
      </c>
      <c r="H84" s="6">
        <v>154</v>
      </c>
      <c r="I84" s="28">
        <v>2690112.9</v>
      </c>
      <c r="J84" s="28">
        <v>-99041.350901997546</v>
      </c>
      <c r="K84" s="28">
        <v>0</v>
      </c>
      <c r="L84" s="28">
        <v>2591071.5490980023</v>
      </c>
      <c r="M84" s="28">
        <v>9074.17</v>
      </c>
      <c r="N84" s="31">
        <v>2</v>
      </c>
      <c r="O84" s="28">
        <v>2497.7835694224</v>
      </c>
    </row>
    <row r="85" spans="1:15" x14ac:dyDescent="0.2">
      <c r="A85" s="26" t="s">
        <v>314</v>
      </c>
      <c r="B85" s="27" t="s">
        <v>55</v>
      </c>
      <c r="C85" s="27" t="s">
        <v>115</v>
      </c>
      <c r="D85" s="6">
        <v>136.5</v>
      </c>
      <c r="E85" s="6">
        <v>68</v>
      </c>
      <c r="F85" s="28">
        <v>15943.7652808</v>
      </c>
      <c r="G85" s="28">
        <v>130101.12</v>
      </c>
      <c r="H85" s="6">
        <v>118</v>
      </c>
      <c r="I85" s="28">
        <v>2306425.08</v>
      </c>
      <c r="J85" s="28">
        <v>-84915.192844674952</v>
      </c>
      <c r="K85" s="28">
        <v>0</v>
      </c>
      <c r="L85" s="28">
        <v>2221509.8871553252</v>
      </c>
      <c r="M85" s="28">
        <v>9074.17</v>
      </c>
      <c r="N85" s="31">
        <v>0</v>
      </c>
      <c r="O85" s="28">
        <v>0</v>
      </c>
    </row>
    <row r="86" spans="1:15" x14ac:dyDescent="0.2">
      <c r="A86" s="26" t="s">
        <v>315</v>
      </c>
      <c r="B86" s="27" t="s">
        <v>55</v>
      </c>
      <c r="C86" s="27" t="s">
        <v>116</v>
      </c>
      <c r="D86" s="6">
        <v>211.4</v>
      </c>
      <c r="E86" s="6">
        <v>103.8</v>
      </c>
      <c r="F86" s="28">
        <v>14199.11443277</v>
      </c>
      <c r="G86" s="28">
        <v>176864.17</v>
      </c>
      <c r="H86" s="6">
        <v>201</v>
      </c>
      <c r="I86" s="28">
        <v>3204683.33</v>
      </c>
      <c r="J86" s="28">
        <v>-117986.18794635423</v>
      </c>
      <c r="K86" s="28">
        <v>0</v>
      </c>
      <c r="L86" s="28">
        <v>3086697.142053646</v>
      </c>
      <c r="M86" s="28">
        <v>9074.17</v>
      </c>
      <c r="N86" s="31">
        <v>23</v>
      </c>
      <c r="O86" s="28">
        <v>26126.370556296799</v>
      </c>
    </row>
    <row r="87" spans="1:15" x14ac:dyDescent="0.2">
      <c r="A87" s="26" t="s">
        <v>316</v>
      </c>
      <c r="B87" s="27" t="s">
        <v>55</v>
      </c>
      <c r="C87" s="27" t="s">
        <v>117</v>
      </c>
      <c r="D87" s="6">
        <v>108.3</v>
      </c>
      <c r="E87" s="6">
        <v>67.3</v>
      </c>
      <c r="F87" s="28">
        <v>17269.396404430001</v>
      </c>
      <c r="G87" s="28">
        <v>139467.65</v>
      </c>
      <c r="H87" s="6">
        <v>101</v>
      </c>
      <c r="I87" s="28">
        <v>2023558.8</v>
      </c>
      <c r="J87" s="28">
        <v>-74500.961346873242</v>
      </c>
      <c r="K87" s="28">
        <v>0</v>
      </c>
      <c r="L87" s="28">
        <v>1949057.8386531267</v>
      </c>
      <c r="M87" s="28">
        <v>9074.17</v>
      </c>
      <c r="N87" s="31">
        <v>10</v>
      </c>
      <c r="O87" s="28">
        <v>13815.517123543999</v>
      </c>
    </row>
    <row r="88" spans="1:15" x14ac:dyDescent="0.2">
      <c r="A88" s="26" t="s">
        <v>317</v>
      </c>
      <c r="B88" s="27" t="s">
        <v>55</v>
      </c>
      <c r="C88" s="27" t="s">
        <v>118</v>
      </c>
      <c r="D88" s="6">
        <v>725</v>
      </c>
      <c r="E88" s="6">
        <v>458.2</v>
      </c>
      <c r="F88" s="28">
        <v>9427.3173913499995</v>
      </c>
      <c r="G88" s="28">
        <v>621842.06999999995</v>
      </c>
      <c r="H88" s="6">
        <v>710</v>
      </c>
      <c r="I88" s="28">
        <v>7516227.8300000001</v>
      </c>
      <c r="J88" s="28">
        <v>-276723.46315665398</v>
      </c>
      <c r="K88" s="28">
        <v>0</v>
      </c>
      <c r="L88" s="28">
        <v>7239504.3668433465</v>
      </c>
      <c r="M88" s="28">
        <v>9074.17</v>
      </c>
      <c r="N88" s="31">
        <v>79</v>
      </c>
      <c r="O88" s="28">
        <v>59580.645913332002</v>
      </c>
    </row>
    <row r="89" spans="1:15" x14ac:dyDescent="0.2">
      <c r="A89" s="26" t="s">
        <v>318</v>
      </c>
      <c r="B89" s="27" t="s">
        <v>119</v>
      </c>
      <c r="C89" s="27" t="s">
        <v>119</v>
      </c>
      <c r="D89" s="6">
        <v>978.9</v>
      </c>
      <c r="E89" s="6">
        <v>489</v>
      </c>
      <c r="F89" s="28">
        <v>9791.8679704900005</v>
      </c>
      <c r="G89" s="28">
        <v>618847.03</v>
      </c>
      <c r="H89" s="6">
        <v>892</v>
      </c>
      <c r="I89" s="28">
        <v>10318475.609999999</v>
      </c>
      <c r="J89" s="28">
        <v>-379893.26160389523</v>
      </c>
      <c r="K89" s="28">
        <v>0</v>
      </c>
      <c r="L89" s="28">
        <v>9938582.3483961038</v>
      </c>
      <c r="M89" s="28">
        <v>9074.17</v>
      </c>
      <c r="N89" s="31">
        <v>146</v>
      </c>
      <c r="O89" s="28">
        <v>114369.0178953232</v>
      </c>
    </row>
    <row r="90" spans="1:15" x14ac:dyDescent="0.2">
      <c r="A90" s="26" t="s">
        <v>319</v>
      </c>
      <c r="B90" s="27" t="s">
        <v>120</v>
      </c>
      <c r="C90" s="27" t="s">
        <v>121</v>
      </c>
      <c r="D90" s="6">
        <v>6042.1</v>
      </c>
      <c r="E90" s="6">
        <v>1899.8</v>
      </c>
      <c r="F90" s="28">
        <v>9438.5245098100004</v>
      </c>
      <c r="G90" s="28">
        <v>2151757.06</v>
      </c>
      <c r="H90" s="6">
        <v>5997</v>
      </c>
      <c r="I90" s="28">
        <v>58881313.939999998</v>
      </c>
      <c r="J90" s="28">
        <v>-2167821.6090864511</v>
      </c>
      <c r="K90" s="28">
        <v>0</v>
      </c>
      <c r="L90" s="28">
        <v>56713492.330913544</v>
      </c>
      <c r="M90" s="28">
        <v>9074.17</v>
      </c>
      <c r="N90" s="31">
        <v>140</v>
      </c>
      <c r="O90" s="28">
        <v>105711.474509872</v>
      </c>
    </row>
    <row r="91" spans="1:15" x14ac:dyDescent="0.2">
      <c r="A91" s="26" t="s">
        <v>320</v>
      </c>
      <c r="B91" s="27" t="s">
        <v>120</v>
      </c>
      <c r="C91" s="27" t="s">
        <v>122</v>
      </c>
      <c r="D91" s="6">
        <v>1364.3</v>
      </c>
      <c r="E91" s="6">
        <v>471.5</v>
      </c>
      <c r="F91" s="28">
        <v>9911.9659998000006</v>
      </c>
      <c r="G91" s="28">
        <v>560819.04</v>
      </c>
      <c r="H91" s="6">
        <v>1274</v>
      </c>
      <c r="I91" s="28">
        <v>14094282.5</v>
      </c>
      <c r="J91" s="28">
        <v>-518906.39191923256</v>
      </c>
      <c r="K91" s="28">
        <v>0</v>
      </c>
      <c r="L91" s="28">
        <v>13575376.108080767</v>
      </c>
      <c r="M91" s="28">
        <v>9074.17</v>
      </c>
      <c r="N91" s="31">
        <v>28</v>
      </c>
      <c r="O91" s="28">
        <v>22202.803839552002</v>
      </c>
    </row>
    <row r="92" spans="1:15" x14ac:dyDescent="0.2">
      <c r="A92" s="26" t="s">
        <v>321</v>
      </c>
      <c r="B92" s="27" t="s">
        <v>120</v>
      </c>
      <c r="C92" s="27" t="s">
        <v>123</v>
      </c>
      <c r="D92" s="6">
        <v>784.7</v>
      </c>
      <c r="E92" s="6">
        <v>471</v>
      </c>
      <c r="F92" s="28">
        <v>10406.08015598</v>
      </c>
      <c r="G92" s="28">
        <v>789764.15</v>
      </c>
      <c r="H92" s="6">
        <v>640</v>
      </c>
      <c r="I92" s="28">
        <v>8929564.8900000006</v>
      </c>
      <c r="J92" s="28">
        <v>-328758.01222790586</v>
      </c>
      <c r="K92" s="28">
        <v>0</v>
      </c>
      <c r="L92" s="28">
        <v>8600806.8777720947</v>
      </c>
      <c r="M92" s="28">
        <v>9074.17</v>
      </c>
      <c r="N92" s="31">
        <v>14</v>
      </c>
      <c r="O92" s="28">
        <v>11654.8097746976</v>
      </c>
    </row>
    <row r="93" spans="1:15" x14ac:dyDescent="0.2">
      <c r="A93" s="26" t="s">
        <v>322</v>
      </c>
      <c r="B93" s="27" t="s">
        <v>124</v>
      </c>
      <c r="C93" s="27" t="s">
        <v>125</v>
      </c>
      <c r="D93" s="6">
        <v>32658.2</v>
      </c>
      <c r="E93" s="6">
        <v>8674.1</v>
      </c>
      <c r="F93" s="28">
        <v>8989.4776088599992</v>
      </c>
      <c r="G93" s="28">
        <v>9357075.3300000001</v>
      </c>
      <c r="H93" s="6">
        <v>33362</v>
      </c>
      <c r="I93" s="28">
        <v>307403872.00999999</v>
      </c>
      <c r="J93" s="28">
        <v>-11317627.136160402</v>
      </c>
      <c r="K93" s="28">
        <v>0</v>
      </c>
      <c r="L93" s="28">
        <v>296086244.87383962</v>
      </c>
      <c r="M93" s="28">
        <v>9074.17</v>
      </c>
      <c r="N93" s="31">
        <v>1077</v>
      </c>
      <c r="O93" s="28">
        <v>774533.39077937754</v>
      </c>
    </row>
    <row r="94" spans="1:15" x14ac:dyDescent="0.2">
      <c r="A94" s="26" t="s">
        <v>323</v>
      </c>
      <c r="B94" s="27" t="s">
        <v>124</v>
      </c>
      <c r="C94" s="27" t="s">
        <v>126</v>
      </c>
      <c r="D94" s="6">
        <v>15007.4</v>
      </c>
      <c r="E94" s="6">
        <v>5143.3</v>
      </c>
      <c r="F94" s="28">
        <v>8977.1109891300002</v>
      </c>
      <c r="G94" s="28">
        <v>5540636.9900000002</v>
      </c>
      <c r="H94" s="6">
        <v>14645</v>
      </c>
      <c r="I94" s="28">
        <v>141375521.08000001</v>
      </c>
      <c r="J94" s="28">
        <v>-5204994.4045980498</v>
      </c>
      <c r="K94" s="28">
        <v>0</v>
      </c>
      <c r="L94" s="28">
        <v>136170526.67540196</v>
      </c>
      <c r="M94" s="28">
        <v>9074.17</v>
      </c>
      <c r="N94" s="31">
        <v>351</v>
      </c>
      <c r="O94" s="28">
        <v>252077.2765747704</v>
      </c>
    </row>
    <row r="95" spans="1:15" x14ac:dyDescent="0.2">
      <c r="A95" s="26" t="s">
        <v>324</v>
      </c>
      <c r="B95" s="27" t="s">
        <v>124</v>
      </c>
      <c r="C95" s="27" t="s">
        <v>127</v>
      </c>
      <c r="D95" s="6">
        <v>1049.0999999999999</v>
      </c>
      <c r="E95" s="6">
        <v>330.9</v>
      </c>
      <c r="F95" s="28">
        <v>9960.5267503100004</v>
      </c>
      <c r="G95" s="28">
        <v>395512.6</v>
      </c>
      <c r="H95" s="6">
        <v>1011</v>
      </c>
      <c r="I95" s="28">
        <v>10940785.689999999</v>
      </c>
      <c r="J95" s="28">
        <v>-402804.7278858978</v>
      </c>
      <c r="K95" s="28">
        <v>0</v>
      </c>
      <c r="L95" s="28">
        <v>10537980.962114101</v>
      </c>
      <c r="M95" s="28">
        <v>9074.17</v>
      </c>
      <c r="N95" s="31">
        <v>126</v>
      </c>
      <c r="O95" s="28">
        <v>100402.10964312482</v>
      </c>
    </row>
    <row r="96" spans="1:15" x14ac:dyDescent="0.2">
      <c r="A96" s="26" t="s">
        <v>325</v>
      </c>
      <c r="B96" s="27" t="s">
        <v>47</v>
      </c>
      <c r="C96" s="27" t="s">
        <v>128</v>
      </c>
      <c r="D96" s="6">
        <v>898.5</v>
      </c>
      <c r="E96" s="6">
        <v>608.6</v>
      </c>
      <c r="F96" s="28">
        <v>9751.4957287500001</v>
      </c>
      <c r="G96" s="28">
        <v>991403.76</v>
      </c>
      <c r="H96" s="6">
        <v>796</v>
      </c>
      <c r="I96" s="28">
        <v>9758583.5099999998</v>
      </c>
      <c r="J96" s="28">
        <v>-359279.82566098135</v>
      </c>
      <c r="K96" s="28">
        <v>0</v>
      </c>
      <c r="L96" s="28">
        <v>9399303.6843390185</v>
      </c>
      <c r="M96" s="28">
        <v>9074.17</v>
      </c>
      <c r="N96" s="31">
        <v>7</v>
      </c>
      <c r="O96" s="28">
        <v>5460.8376081000006</v>
      </c>
    </row>
    <row r="97" spans="1:15" x14ac:dyDescent="0.2">
      <c r="A97" s="26" t="s">
        <v>326</v>
      </c>
      <c r="B97" s="27" t="s">
        <v>47</v>
      </c>
      <c r="C97" s="27" t="s">
        <v>129</v>
      </c>
      <c r="D97" s="6">
        <v>244</v>
      </c>
      <c r="E97" s="6">
        <v>117</v>
      </c>
      <c r="F97" s="28">
        <v>13602.020466989999</v>
      </c>
      <c r="G97" s="28">
        <v>190972.37</v>
      </c>
      <c r="H97" s="6">
        <v>235</v>
      </c>
      <c r="I97" s="28">
        <v>3509865.36</v>
      </c>
      <c r="J97" s="28">
        <v>-129222.01396771338</v>
      </c>
      <c r="K97" s="28">
        <v>0</v>
      </c>
      <c r="L97" s="28">
        <v>3380643.3460322865</v>
      </c>
      <c r="M97" s="28">
        <v>9074.17</v>
      </c>
      <c r="N97" s="31">
        <v>0</v>
      </c>
      <c r="O97" s="28">
        <v>0</v>
      </c>
    </row>
    <row r="98" spans="1:15" x14ac:dyDescent="0.2">
      <c r="A98" s="26" t="s">
        <v>327</v>
      </c>
      <c r="B98" s="27" t="s">
        <v>47</v>
      </c>
      <c r="C98" s="27" t="s">
        <v>130</v>
      </c>
      <c r="D98" s="6">
        <v>340.8</v>
      </c>
      <c r="E98" s="6">
        <v>129</v>
      </c>
      <c r="F98" s="28">
        <v>11817.45067233</v>
      </c>
      <c r="G98" s="28">
        <v>182934.14</v>
      </c>
      <c r="H98" s="6">
        <v>307</v>
      </c>
      <c r="I98" s="28">
        <v>4215993.71</v>
      </c>
      <c r="J98" s="28">
        <v>-155219.40080385641</v>
      </c>
      <c r="K98" s="28">
        <v>0</v>
      </c>
      <c r="L98" s="28">
        <v>4060774.3091961434</v>
      </c>
      <c r="M98" s="28">
        <v>9074.17</v>
      </c>
      <c r="N98" s="31">
        <v>6</v>
      </c>
      <c r="O98" s="28">
        <v>5672.3763227183999</v>
      </c>
    </row>
    <row r="99" spans="1:15" x14ac:dyDescent="0.2">
      <c r="A99" s="26" t="s">
        <v>328</v>
      </c>
      <c r="B99" s="27" t="s">
        <v>47</v>
      </c>
      <c r="C99" s="27" t="s">
        <v>131</v>
      </c>
      <c r="D99" s="6">
        <v>112</v>
      </c>
      <c r="E99" s="6">
        <v>88.6</v>
      </c>
      <c r="F99" s="28">
        <v>17120.507156849999</v>
      </c>
      <c r="G99" s="28">
        <v>182025.23</v>
      </c>
      <c r="H99" s="6">
        <v>107</v>
      </c>
      <c r="I99" s="28">
        <v>2100891.67</v>
      </c>
      <c r="J99" s="28">
        <v>-77348.110220784278</v>
      </c>
      <c r="K99" s="28">
        <v>0</v>
      </c>
      <c r="L99" s="28">
        <v>2023543.5597792156</v>
      </c>
      <c r="M99" s="28">
        <v>9074.17</v>
      </c>
      <c r="N99" s="31">
        <v>1</v>
      </c>
      <c r="O99" s="28">
        <v>1369.6405725479999</v>
      </c>
    </row>
    <row r="100" spans="1:15" x14ac:dyDescent="0.2">
      <c r="A100" s="26" t="s">
        <v>329</v>
      </c>
      <c r="B100" s="27" t="s">
        <v>47</v>
      </c>
      <c r="C100" s="27" t="s">
        <v>132</v>
      </c>
      <c r="D100" s="6">
        <v>449</v>
      </c>
      <c r="E100" s="6">
        <v>152.69999999999999</v>
      </c>
      <c r="F100" s="28">
        <v>9511.2020008700001</v>
      </c>
      <c r="G100" s="28">
        <v>174283.27</v>
      </c>
      <c r="H100" s="6">
        <v>442</v>
      </c>
      <c r="I100" s="28">
        <v>4263519.2</v>
      </c>
      <c r="J100" s="28">
        <v>-156969.13730446179</v>
      </c>
      <c r="K100" s="28">
        <v>0</v>
      </c>
      <c r="L100" s="28">
        <v>4106550.0626955386</v>
      </c>
      <c r="M100" s="28">
        <v>9074.17</v>
      </c>
      <c r="N100" s="31">
        <v>4</v>
      </c>
      <c r="O100" s="28">
        <v>3043.5846402784</v>
      </c>
    </row>
    <row r="101" spans="1:15" x14ac:dyDescent="0.2">
      <c r="A101" s="26" t="s">
        <v>330</v>
      </c>
      <c r="B101" s="27" t="s">
        <v>47</v>
      </c>
      <c r="C101" s="27" t="s">
        <v>133</v>
      </c>
      <c r="D101" s="6">
        <v>50</v>
      </c>
      <c r="E101" s="6">
        <v>8</v>
      </c>
      <c r="F101" s="28">
        <v>18130.954842629999</v>
      </c>
      <c r="G101" s="28">
        <v>17405.72</v>
      </c>
      <c r="H101" s="6">
        <v>30</v>
      </c>
      <c r="I101" s="28">
        <v>923953.46</v>
      </c>
      <c r="J101" s="28">
        <v>-34017.010531035616</v>
      </c>
      <c r="K101" s="28">
        <v>0</v>
      </c>
      <c r="L101" s="28">
        <v>889936.44946896436</v>
      </c>
      <c r="M101" s="28">
        <v>9074.17</v>
      </c>
      <c r="N101" s="31">
        <v>0</v>
      </c>
      <c r="O101" s="28">
        <v>0</v>
      </c>
    </row>
    <row r="102" spans="1:15" x14ac:dyDescent="0.2">
      <c r="A102" s="26" t="s">
        <v>331</v>
      </c>
      <c r="B102" s="27" t="s">
        <v>134</v>
      </c>
      <c r="C102" s="27" t="s">
        <v>135</v>
      </c>
      <c r="D102" s="6">
        <v>200.5</v>
      </c>
      <c r="E102" s="6">
        <v>78.900000000000006</v>
      </c>
      <c r="F102" s="28">
        <v>14955.452955209999</v>
      </c>
      <c r="G102" s="28">
        <v>141598.23000000001</v>
      </c>
      <c r="H102" s="6">
        <v>195</v>
      </c>
      <c r="I102" s="28">
        <v>3140166.55</v>
      </c>
      <c r="J102" s="28">
        <v>-115610.88650564257</v>
      </c>
      <c r="K102" s="28">
        <v>0</v>
      </c>
      <c r="L102" s="28">
        <v>3024555.6634943574</v>
      </c>
      <c r="M102" s="28">
        <v>9074.17</v>
      </c>
      <c r="N102" s="31">
        <v>0</v>
      </c>
      <c r="O102" s="28">
        <v>0</v>
      </c>
    </row>
    <row r="103" spans="1:15" x14ac:dyDescent="0.2">
      <c r="A103" s="26" t="s">
        <v>332</v>
      </c>
      <c r="B103" s="27" t="s">
        <v>134</v>
      </c>
      <c r="C103" s="27" t="s">
        <v>136</v>
      </c>
      <c r="D103" s="6">
        <v>483.5</v>
      </c>
      <c r="E103" s="6">
        <v>223.4</v>
      </c>
      <c r="F103" s="28">
        <v>10328.97225932</v>
      </c>
      <c r="G103" s="28">
        <v>283950.06</v>
      </c>
      <c r="H103" s="6">
        <v>457</v>
      </c>
      <c r="I103" s="28">
        <v>5292881.87</v>
      </c>
      <c r="J103" s="28">
        <v>-194866.97772777156</v>
      </c>
      <c r="K103" s="28">
        <v>0</v>
      </c>
      <c r="L103" s="28">
        <v>5098014.8922722284</v>
      </c>
      <c r="M103" s="28">
        <v>9074.17</v>
      </c>
      <c r="N103" s="31">
        <v>18</v>
      </c>
      <c r="O103" s="28">
        <v>14873.720053420802</v>
      </c>
    </row>
    <row r="104" spans="1:15" x14ac:dyDescent="0.2">
      <c r="A104" s="26" t="s">
        <v>333</v>
      </c>
      <c r="B104" s="27" t="s">
        <v>134</v>
      </c>
      <c r="C104" s="27" t="s">
        <v>137</v>
      </c>
      <c r="D104" s="6">
        <v>50</v>
      </c>
      <c r="E104" s="6">
        <v>21</v>
      </c>
      <c r="F104" s="28">
        <v>19147.575985200001</v>
      </c>
      <c r="G104" s="28">
        <v>48251.89</v>
      </c>
      <c r="H104" s="6">
        <v>37</v>
      </c>
      <c r="I104" s="28">
        <v>1005630.69</v>
      </c>
      <c r="J104" s="28">
        <v>-37024.10484188523</v>
      </c>
      <c r="K104" s="28">
        <v>0</v>
      </c>
      <c r="L104" s="28">
        <v>968606.58515811467</v>
      </c>
      <c r="M104" s="28">
        <v>9074.17</v>
      </c>
      <c r="N104" s="31">
        <v>0</v>
      </c>
      <c r="O104" s="28">
        <v>0</v>
      </c>
    </row>
    <row r="105" spans="1:15" x14ac:dyDescent="0.2">
      <c r="A105" s="26" t="s">
        <v>334</v>
      </c>
      <c r="B105" s="27" t="s">
        <v>138</v>
      </c>
      <c r="C105" s="27" t="s">
        <v>139</v>
      </c>
      <c r="D105" s="6">
        <v>2047.5</v>
      </c>
      <c r="E105" s="6">
        <v>1053.7</v>
      </c>
      <c r="F105" s="28">
        <v>9082.0507924600006</v>
      </c>
      <c r="G105" s="28">
        <v>1269545.28</v>
      </c>
      <c r="H105" s="6">
        <v>1836</v>
      </c>
      <c r="I105" s="28">
        <v>19896286.530000001</v>
      </c>
      <c r="J105" s="28">
        <v>-732517.61881979648</v>
      </c>
      <c r="K105" s="28">
        <v>0</v>
      </c>
      <c r="L105" s="28">
        <v>19163768.911180206</v>
      </c>
      <c r="M105" s="28">
        <v>9074.17</v>
      </c>
      <c r="N105" s="31">
        <v>43</v>
      </c>
      <c r="O105" s="28">
        <v>31242.254726062401</v>
      </c>
    </row>
    <row r="106" spans="1:15" x14ac:dyDescent="0.2">
      <c r="A106" s="26" t="s">
        <v>335</v>
      </c>
      <c r="B106" s="27" t="s">
        <v>138</v>
      </c>
      <c r="C106" s="27" t="s">
        <v>140</v>
      </c>
      <c r="D106" s="6">
        <v>211</v>
      </c>
      <c r="E106" s="6">
        <v>64.400000000000006</v>
      </c>
      <c r="F106" s="28">
        <v>14709.52846928</v>
      </c>
      <c r="G106" s="28">
        <v>113675.24</v>
      </c>
      <c r="H106" s="6">
        <v>201</v>
      </c>
      <c r="I106" s="28">
        <v>3217385.75</v>
      </c>
      <c r="J106" s="28">
        <v>-118453.85041380106</v>
      </c>
      <c r="K106" s="28">
        <v>0</v>
      </c>
      <c r="L106" s="28">
        <v>3098931.8995861989</v>
      </c>
      <c r="M106" s="28">
        <v>9074.17</v>
      </c>
      <c r="N106" s="31">
        <v>0</v>
      </c>
      <c r="O106" s="28">
        <v>0</v>
      </c>
    </row>
    <row r="107" spans="1:15" x14ac:dyDescent="0.2">
      <c r="A107" s="26" t="s">
        <v>336</v>
      </c>
      <c r="B107" s="27" t="s">
        <v>138</v>
      </c>
      <c r="C107" s="27" t="s">
        <v>141</v>
      </c>
      <c r="D107" s="6">
        <v>319.5</v>
      </c>
      <c r="E107" s="6">
        <v>81.400000000000006</v>
      </c>
      <c r="F107" s="28">
        <v>12379.73093917</v>
      </c>
      <c r="G107" s="28">
        <v>120925.21</v>
      </c>
      <c r="H107" s="6">
        <v>314</v>
      </c>
      <c r="I107" s="28">
        <v>4080210.76</v>
      </c>
      <c r="J107" s="28">
        <v>-150220.30697494745</v>
      </c>
      <c r="K107" s="28">
        <v>0</v>
      </c>
      <c r="L107" s="28">
        <v>3929990.4530250523</v>
      </c>
      <c r="M107" s="28">
        <v>9074.17</v>
      </c>
      <c r="N107" s="31">
        <v>4</v>
      </c>
      <c r="O107" s="28">
        <v>3961.5139005343999</v>
      </c>
    </row>
    <row r="108" spans="1:15" x14ac:dyDescent="0.2">
      <c r="A108" s="26" t="s">
        <v>337</v>
      </c>
      <c r="B108" s="27" t="s">
        <v>138</v>
      </c>
      <c r="C108" s="27" t="s">
        <v>142</v>
      </c>
      <c r="D108" s="6">
        <v>165</v>
      </c>
      <c r="E108" s="6">
        <v>46</v>
      </c>
      <c r="F108" s="28">
        <v>16256.082365349999</v>
      </c>
      <c r="G108" s="28">
        <v>89733.57</v>
      </c>
      <c r="H108" s="6">
        <v>160</v>
      </c>
      <c r="I108" s="28">
        <v>2771987.16</v>
      </c>
      <c r="J108" s="28">
        <v>-102055.69922711854</v>
      </c>
      <c r="K108" s="28">
        <v>0</v>
      </c>
      <c r="L108" s="28">
        <v>2669931.4607728818</v>
      </c>
      <c r="M108" s="28">
        <v>9074.17</v>
      </c>
      <c r="N108" s="31">
        <v>0</v>
      </c>
      <c r="O108" s="28">
        <v>0</v>
      </c>
    </row>
    <row r="109" spans="1:15" x14ac:dyDescent="0.2">
      <c r="A109" s="26" t="s">
        <v>338</v>
      </c>
      <c r="B109" s="27" t="s">
        <v>143</v>
      </c>
      <c r="C109" s="27" t="s">
        <v>144</v>
      </c>
      <c r="D109" s="6">
        <v>163.30000000000001</v>
      </c>
      <c r="E109" s="6">
        <v>78.3</v>
      </c>
      <c r="F109" s="28">
        <v>16237.607480139999</v>
      </c>
      <c r="G109" s="28">
        <v>152568.56</v>
      </c>
      <c r="H109" s="6">
        <v>155</v>
      </c>
      <c r="I109" s="28">
        <v>2805468.87</v>
      </c>
      <c r="J109" s="28">
        <v>-103288.3886762896</v>
      </c>
      <c r="K109" s="28">
        <v>0</v>
      </c>
      <c r="L109" s="28">
        <v>2702180.4813237106</v>
      </c>
      <c r="M109" s="28">
        <v>9074.17</v>
      </c>
      <c r="N109" s="31">
        <v>1</v>
      </c>
      <c r="O109" s="28">
        <v>1299.0085984112</v>
      </c>
    </row>
    <row r="110" spans="1:15" x14ac:dyDescent="0.2">
      <c r="A110" s="26" t="s">
        <v>339</v>
      </c>
      <c r="B110" s="27" t="s">
        <v>143</v>
      </c>
      <c r="C110" s="27" t="s">
        <v>145</v>
      </c>
      <c r="D110" s="6">
        <v>355</v>
      </c>
      <c r="E110" s="6">
        <v>79.099999999999994</v>
      </c>
      <c r="F110" s="28">
        <v>11830.50988469</v>
      </c>
      <c r="G110" s="28">
        <v>112295.2</v>
      </c>
      <c r="H110" s="6">
        <v>290</v>
      </c>
      <c r="I110" s="28">
        <v>4313072.6500000004</v>
      </c>
      <c r="J110" s="28">
        <v>-158793.53680451793</v>
      </c>
      <c r="K110" s="28">
        <v>0</v>
      </c>
      <c r="L110" s="28">
        <v>4154279.1131954826</v>
      </c>
      <c r="M110" s="28">
        <v>9074.17</v>
      </c>
      <c r="N110" s="31">
        <v>1</v>
      </c>
      <c r="O110" s="28">
        <v>946.44079077520007</v>
      </c>
    </row>
    <row r="111" spans="1:15" x14ac:dyDescent="0.2">
      <c r="A111" s="26" t="s">
        <v>340</v>
      </c>
      <c r="B111" s="27" t="s">
        <v>143</v>
      </c>
      <c r="C111" s="27" t="s">
        <v>146</v>
      </c>
      <c r="D111" s="6">
        <v>21782.5</v>
      </c>
      <c r="E111" s="6">
        <v>9500.7999999999993</v>
      </c>
      <c r="F111" s="28">
        <v>8709.3775220799998</v>
      </c>
      <c r="G111" s="28">
        <v>9997602.8100000005</v>
      </c>
      <c r="H111" s="6">
        <v>20950</v>
      </c>
      <c r="I111" s="28">
        <v>205209456.50999999</v>
      </c>
      <c r="J111" s="28">
        <v>-7555155.6927648336</v>
      </c>
      <c r="K111" s="28">
        <v>0</v>
      </c>
      <c r="L111" s="28">
        <v>197654300.81723517</v>
      </c>
      <c r="M111" s="28">
        <v>9074.17</v>
      </c>
      <c r="N111" s="31">
        <v>492</v>
      </c>
      <c r="O111" s="28">
        <v>342801.0992690688</v>
      </c>
    </row>
    <row r="112" spans="1:15" x14ac:dyDescent="0.2">
      <c r="A112" s="26" t="s">
        <v>341</v>
      </c>
      <c r="B112" s="27" t="s">
        <v>147</v>
      </c>
      <c r="C112" s="27" t="s">
        <v>148</v>
      </c>
      <c r="D112" s="6">
        <v>89.5</v>
      </c>
      <c r="E112" s="6">
        <v>35</v>
      </c>
      <c r="F112" s="28">
        <v>18866.214461</v>
      </c>
      <c r="G112" s="28">
        <v>79238.100000000006</v>
      </c>
      <c r="H112" s="6">
        <v>85</v>
      </c>
      <c r="I112" s="28">
        <v>1767764.29</v>
      </c>
      <c r="J112" s="28">
        <v>-65083.425813805276</v>
      </c>
      <c r="K112" s="28">
        <v>0</v>
      </c>
      <c r="L112" s="28">
        <v>1702680.8641861947</v>
      </c>
      <c r="M112" s="28">
        <v>9074.17</v>
      </c>
      <c r="N112" s="31">
        <v>0</v>
      </c>
      <c r="O112" s="28">
        <v>0</v>
      </c>
    </row>
    <row r="113" spans="1:15" x14ac:dyDescent="0.2">
      <c r="A113" s="26" t="s">
        <v>342</v>
      </c>
      <c r="B113" s="27" t="s">
        <v>149</v>
      </c>
      <c r="C113" s="27" t="s">
        <v>149</v>
      </c>
      <c r="D113" s="6">
        <v>2057</v>
      </c>
      <c r="E113" s="6">
        <v>886.8</v>
      </c>
      <c r="F113" s="28">
        <v>8906.1506548500001</v>
      </c>
      <c r="G113" s="28">
        <v>953702.76</v>
      </c>
      <c r="H113" s="6">
        <v>1962</v>
      </c>
      <c r="I113" s="28">
        <v>19379038.140000001</v>
      </c>
      <c r="J113" s="28">
        <v>-713474.18785543682</v>
      </c>
      <c r="K113" s="28">
        <v>0</v>
      </c>
      <c r="L113" s="28">
        <v>18665563.952144563</v>
      </c>
      <c r="M113" s="28">
        <v>9074.17</v>
      </c>
      <c r="N113" s="31">
        <v>101</v>
      </c>
      <c r="O113" s="28">
        <v>71961.697291188</v>
      </c>
    </row>
    <row r="114" spans="1:15" x14ac:dyDescent="0.2">
      <c r="A114" s="26" t="s">
        <v>343</v>
      </c>
      <c r="B114" s="27" t="s">
        <v>150</v>
      </c>
      <c r="C114" s="27" t="s">
        <v>150</v>
      </c>
      <c r="D114" s="6">
        <v>2668</v>
      </c>
      <c r="E114" s="6">
        <v>1622.8</v>
      </c>
      <c r="F114" s="28">
        <v>8848.7694201600007</v>
      </c>
      <c r="G114" s="28">
        <v>2138198.6</v>
      </c>
      <c r="H114" s="6">
        <v>2412</v>
      </c>
      <c r="I114" s="28">
        <v>25775536.16</v>
      </c>
      <c r="J114" s="28">
        <v>-948972.78159206128</v>
      </c>
      <c r="K114" s="28">
        <v>0</v>
      </c>
      <c r="L114" s="28">
        <v>24826563.37840794</v>
      </c>
      <c r="M114" s="28">
        <v>9074.17</v>
      </c>
      <c r="N114" s="31">
        <v>40</v>
      </c>
      <c r="O114" s="28">
        <v>28316.062144512001</v>
      </c>
    </row>
    <row r="115" spans="1:15" x14ac:dyDescent="0.2">
      <c r="A115" s="26" t="s">
        <v>344</v>
      </c>
      <c r="B115" s="27" t="s">
        <v>150</v>
      </c>
      <c r="C115" s="27" t="s">
        <v>69</v>
      </c>
      <c r="D115" s="6">
        <v>660</v>
      </c>
      <c r="E115" s="6">
        <v>262.8</v>
      </c>
      <c r="F115" s="28">
        <v>10135.50741584</v>
      </c>
      <c r="G115" s="28">
        <v>319633.46999999997</v>
      </c>
      <c r="H115" s="6">
        <v>628</v>
      </c>
      <c r="I115" s="28">
        <v>7012311.7199999997</v>
      </c>
      <c r="J115" s="28">
        <v>-258170.88408992425</v>
      </c>
      <c r="K115" s="28">
        <v>0</v>
      </c>
      <c r="L115" s="28">
        <v>6754140.8359100753</v>
      </c>
      <c r="M115" s="28">
        <v>9074.17</v>
      </c>
      <c r="N115" s="31">
        <v>4</v>
      </c>
      <c r="O115" s="28">
        <v>3243.3623730688</v>
      </c>
    </row>
    <row r="116" spans="1:15" x14ac:dyDescent="0.2">
      <c r="A116" s="26" t="s">
        <v>345</v>
      </c>
      <c r="B116" s="27" t="s">
        <v>150</v>
      </c>
      <c r="C116" s="27" t="s">
        <v>151</v>
      </c>
      <c r="D116" s="6">
        <v>480.5</v>
      </c>
      <c r="E116" s="6">
        <v>256.3</v>
      </c>
      <c r="F116" s="28">
        <v>10349.10494978</v>
      </c>
      <c r="G116" s="28">
        <v>342590.56</v>
      </c>
      <c r="H116" s="6">
        <v>468</v>
      </c>
      <c r="I116" s="28">
        <v>5334377.84</v>
      </c>
      <c r="J116" s="28">
        <v>-196394.72659131879</v>
      </c>
      <c r="K116" s="28">
        <v>0</v>
      </c>
      <c r="L116" s="28">
        <v>5137983.113408681</v>
      </c>
      <c r="M116" s="28">
        <v>9074.17</v>
      </c>
      <c r="N116" s="31">
        <v>23</v>
      </c>
      <c r="O116" s="28">
        <v>19042.353107595198</v>
      </c>
    </row>
    <row r="117" spans="1:15" x14ac:dyDescent="0.2">
      <c r="A117" s="26" t="s">
        <v>346</v>
      </c>
      <c r="B117" s="27" t="s">
        <v>152</v>
      </c>
      <c r="C117" s="27" t="s">
        <v>152</v>
      </c>
      <c r="D117" s="6">
        <v>5832.4</v>
      </c>
      <c r="E117" s="6">
        <v>3098.6</v>
      </c>
      <c r="F117" s="28">
        <v>9233.0815369400007</v>
      </c>
      <c r="G117" s="28">
        <v>3675267.62</v>
      </c>
      <c r="H117" s="6">
        <v>5718</v>
      </c>
      <c r="I117" s="28">
        <v>57732374.759999998</v>
      </c>
      <c r="J117" s="28">
        <v>-2125521.3441081923</v>
      </c>
      <c r="K117" s="28">
        <v>0</v>
      </c>
      <c r="L117" s="28">
        <v>55606853.415891804</v>
      </c>
      <c r="M117" s="28">
        <v>9074.17</v>
      </c>
      <c r="N117" s="31">
        <v>279</v>
      </c>
      <c r="O117" s="28">
        <v>206082.37990450082</v>
      </c>
    </row>
    <row r="118" spans="1:15" x14ac:dyDescent="0.2">
      <c r="A118" s="26" t="s">
        <v>347</v>
      </c>
      <c r="B118" s="27" t="s">
        <v>152</v>
      </c>
      <c r="C118" s="27" t="s">
        <v>153</v>
      </c>
      <c r="D118" s="6">
        <v>249.1</v>
      </c>
      <c r="E118" s="6">
        <v>133.5</v>
      </c>
      <c r="F118" s="28">
        <v>14728.885726300001</v>
      </c>
      <c r="G118" s="28">
        <v>235956.75</v>
      </c>
      <c r="H118" s="6">
        <v>236</v>
      </c>
      <c r="I118" s="28">
        <v>3904922.18</v>
      </c>
      <c r="J118" s="28">
        <v>-143766.74223389407</v>
      </c>
      <c r="K118" s="28">
        <v>0</v>
      </c>
      <c r="L118" s="28">
        <v>3761155.4377661059</v>
      </c>
      <c r="M118" s="28">
        <v>9074.17</v>
      </c>
      <c r="N118" s="31">
        <v>0</v>
      </c>
      <c r="O118" s="28">
        <v>0</v>
      </c>
    </row>
    <row r="119" spans="1:15" x14ac:dyDescent="0.2">
      <c r="A119" s="26" t="s">
        <v>348</v>
      </c>
      <c r="B119" s="27" t="s">
        <v>154</v>
      </c>
      <c r="C119" s="27" t="s">
        <v>155</v>
      </c>
      <c r="D119" s="6">
        <v>1377.7</v>
      </c>
      <c r="E119" s="6">
        <v>793.2</v>
      </c>
      <c r="F119" s="28">
        <v>9568.6177064399999</v>
      </c>
      <c r="G119" s="28">
        <v>1065164.6399999999</v>
      </c>
      <c r="H119" s="6">
        <v>1271</v>
      </c>
      <c r="I119" s="28">
        <v>14309853.890000001</v>
      </c>
      <c r="J119" s="28">
        <v>-526843.04085371457</v>
      </c>
      <c r="K119" s="28">
        <v>0</v>
      </c>
      <c r="L119" s="28">
        <v>13783010.849146286</v>
      </c>
      <c r="M119" s="28">
        <v>9074.17</v>
      </c>
      <c r="N119" s="31">
        <v>81</v>
      </c>
      <c r="O119" s="28">
        <v>62004.642737731199</v>
      </c>
    </row>
    <row r="120" spans="1:15" x14ac:dyDescent="0.2">
      <c r="A120" s="26" t="s">
        <v>349</v>
      </c>
      <c r="B120" s="27" t="s">
        <v>154</v>
      </c>
      <c r="C120" s="27" t="s">
        <v>156</v>
      </c>
      <c r="D120" s="6">
        <v>3302.3</v>
      </c>
      <c r="E120" s="6">
        <v>2088.4</v>
      </c>
      <c r="F120" s="28">
        <v>9089.4495235600007</v>
      </c>
      <c r="G120" s="28">
        <v>2776310.55</v>
      </c>
      <c r="H120" s="6">
        <v>3172</v>
      </c>
      <c r="I120" s="28">
        <v>33142161.73</v>
      </c>
      <c r="J120" s="28">
        <v>-1220188.3681356586</v>
      </c>
      <c r="K120" s="28">
        <v>0</v>
      </c>
      <c r="L120" s="28">
        <v>31921973.361864343</v>
      </c>
      <c r="M120" s="28">
        <v>9074.17</v>
      </c>
      <c r="N120" s="31">
        <v>481</v>
      </c>
      <c r="O120" s="28">
        <v>349762.01766658883</v>
      </c>
    </row>
    <row r="121" spans="1:15" x14ac:dyDescent="0.2">
      <c r="A121" s="26" t="s">
        <v>350</v>
      </c>
      <c r="B121" s="27" t="s">
        <v>154</v>
      </c>
      <c r="C121" s="27" t="s">
        <v>157</v>
      </c>
      <c r="D121" s="6">
        <v>215.5</v>
      </c>
      <c r="E121" s="6">
        <v>92.6</v>
      </c>
      <c r="F121" s="28">
        <v>15140.30673715</v>
      </c>
      <c r="G121" s="28">
        <v>168239.09</v>
      </c>
      <c r="H121" s="6">
        <v>204</v>
      </c>
      <c r="I121" s="28">
        <v>3430975.19</v>
      </c>
      <c r="J121" s="28">
        <v>-126317.5302898394</v>
      </c>
      <c r="K121" s="28">
        <v>0</v>
      </c>
      <c r="L121" s="28">
        <v>3304657.6597101605</v>
      </c>
      <c r="M121" s="28">
        <v>9074.17</v>
      </c>
      <c r="N121" s="31">
        <v>0</v>
      </c>
      <c r="O121" s="28">
        <v>0</v>
      </c>
    </row>
    <row r="122" spans="1:15" x14ac:dyDescent="0.2">
      <c r="A122" s="26" t="s">
        <v>351</v>
      </c>
      <c r="B122" s="27" t="s">
        <v>154</v>
      </c>
      <c r="C122" s="27" t="s">
        <v>158</v>
      </c>
      <c r="D122" s="6">
        <v>839.5</v>
      </c>
      <c r="E122" s="6">
        <v>300.89999999999998</v>
      </c>
      <c r="F122" s="28">
        <v>9916.95096242</v>
      </c>
      <c r="G122" s="28">
        <v>358081.27</v>
      </c>
      <c r="H122" s="6">
        <v>778</v>
      </c>
      <c r="I122" s="28">
        <v>8730169.6099999994</v>
      </c>
      <c r="J122" s="28">
        <v>-321416.91591381351</v>
      </c>
      <c r="K122" s="28">
        <v>0</v>
      </c>
      <c r="L122" s="28">
        <v>8408752.6940861866</v>
      </c>
      <c r="M122" s="28">
        <v>9074.17</v>
      </c>
      <c r="N122" s="31">
        <v>59</v>
      </c>
      <c r="O122" s="28">
        <v>46808.008542622403</v>
      </c>
    </row>
    <row r="123" spans="1:15" x14ac:dyDescent="0.2">
      <c r="A123" s="26" t="s">
        <v>352</v>
      </c>
      <c r="B123" s="27" t="s">
        <v>159</v>
      </c>
      <c r="C123" s="27" t="s">
        <v>160</v>
      </c>
      <c r="D123" s="6">
        <v>1435.1</v>
      </c>
      <c r="E123" s="6">
        <v>1056.8</v>
      </c>
      <c r="F123" s="28">
        <v>9235.0323304400008</v>
      </c>
      <c r="G123" s="28">
        <v>1669183.61</v>
      </c>
      <c r="H123" s="6">
        <v>1349</v>
      </c>
      <c r="I123" s="28">
        <v>14941587.380000001</v>
      </c>
      <c r="J123" s="28">
        <v>-550101.44694501045</v>
      </c>
      <c r="K123" s="28">
        <v>0</v>
      </c>
      <c r="L123" s="28">
        <v>14391485.933054991</v>
      </c>
      <c r="M123" s="28">
        <v>9074.17</v>
      </c>
      <c r="N123" s="31">
        <v>26</v>
      </c>
      <c r="O123" s="28">
        <v>19208.8672473152</v>
      </c>
    </row>
    <row r="124" spans="1:15" x14ac:dyDescent="0.2">
      <c r="A124" s="26" t="s">
        <v>353</v>
      </c>
      <c r="B124" s="27" t="s">
        <v>159</v>
      </c>
      <c r="C124" s="27" t="s">
        <v>161</v>
      </c>
      <c r="D124" s="6">
        <v>738.8</v>
      </c>
      <c r="E124" s="6">
        <v>497.6</v>
      </c>
      <c r="F124" s="28">
        <v>9810.2718906600003</v>
      </c>
      <c r="G124" s="28">
        <v>844348.32</v>
      </c>
      <c r="H124" s="6">
        <v>628</v>
      </c>
      <c r="I124" s="28">
        <v>8107873.6299999999</v>
      </c>
      <c r="J124" s="28">
        <v>-298505.96874870296</v>
      </c>
      <c r="K124" s="28">
        <v>0</v>
      </c>
      <c r="L124" s="28">
        <v>7809367.6612512972</v>
      </c>
      <c r="M124" s="28">
        <v>9074.17</v>
      </c>
      <c r="N124" s="31">
        <v>20</v>
      </c>
      <c r="O124" s="28">
        <v>15696.435025056</v>
      </c>
    </row>
    <row r="125" spans="1:15" x14ac:dyDescent="0.2">
      <c r="A125" s="26" t="s">
        <v>354</v>
      </c>
      <c r="B125" s="27" t="s">
        <v>159</v>
      </c>
      <c r="C125" s="27" t="s">
        <v>162</v>
      </c>
      <c r="D125" s="6">
        <v>163</v>
      </c>
      <c r="E125" s="6">
        <v>128.5</v>
      </c>
      <c r="F125" s="28">
        <v>16318.62137988</v>
      </c>
      <c r="G125" s="28">
        <v>251633.14</v>
      </c>
      <c r="H125" s="6">
        <v>163</v>
      </c>
      <c r="I125" s="28">
        <v>2916790.38</v>
      </c>
      <c r="J125" s="28">
        <v>-107386.8905402263</v>
      </c>
      <c r="K125" s="28">
        <v>0</v>
      </c>
      <c r="L125" s="28">
        <v>2809403.4894597735</v>
      </c>
      <c r="M125" s="28">
        <v>9074.17</v>
      </c>
      <c r="N125" s="31">
        <v>4</v>
      </c>
      <c r="O125" s="28">
        <v>5221.9588415615999</v>
      </c>
    </row>
    <row r="126" spans="1:15" x14ac:dyDescent="0.2">
      <c r="A126" s="26" t="s">
        <v>355</v>
      </c>
      <c r="B126" s="27" t="s">
        <v>159</v>
      </c>
      <c r="C126" s="27" t="s">
        <v>163</v>
      </c>
      <c r="D126" s="6">
        <v>375</v>
      </c>
      <c r="E126" s="6">
        <v>173</v>
      </c>
      <c r="F126" s="28">
        <v>11373.524196300001</v>
      </c>
      <c r="G126" s="28">
        <v>236114.36</v>
      </c>
      <c r="H126" s="6">
        <v>346</v>
      </c>
      <c r="I126" s="28">
        <v>4503915.58</v>
      </c>
      <c r="J126" s="28">
        <v>-165819.76295186489</v>
      </c>
      <c r="K126" s="28">
        <v>0</v>
      </c>
      <c r="L126" s="28">
        <v>4338095.8170481352</v>
      </c>
      <c r="M126" s="28">
        <v>9074.17</v>
      </c>
      <c r="N126" s="31">
        <v>3</v>
      </c>
      <c r="O126" s="28">
        <v>2729.6458071120001</v>
      </c>
    </row>
    <row r="127" spans="1:15" x14ac:dyDescent="0.2">
      <c r="A127" s="26" t="s">
        <v>356</v>
      </c>
      <c r="B127" s="27" t="s">
        <v>159</v>
      </c>
      <c r="C127" s="27" t="s">
        <v>164</v>
      </c>
      <c r="D127" s="6">
        <v>227.5</v>
      </c>
      <c r="E127" s="6">
        <v>112.9</v>
      </c>
      <c r="F127" s="28">
        <v>14201.005940020001</v>
      </c>
      <c r="G127" s="28">
        <v>192395.23</v>
      </c>
      <c r="H127" s="6">
        <v>218</v>
      </c>
      <c r="I127" s="28">
        <v>3426532.32</v>
      </c>
      <c r="J127" s="28">
        <v>-126153.95802984913</v>
      </c>
      <c r="K127" s="28">
        <v>0</v>
      </c>
      <c r="L127" s="28">
        <v>3300378.3619701508</v>
      </c>
      <c r="M127" s="28">
        <v>9074.17</v>
      </c>
      <c r="N127" s="31">
        <v>3</v>
      </c>
      <c r="O127" s="28">
        <v>3408.2414256048005</v>
      </c>
    </row>
    <row r="128" spans="1:15" x14ac:dyDescent="0.2">
      <c r="A128" s="26" t="s">
        <v>357</v>
      </c>
      <c r="B128" s="27" t="s">
        <v>159</v>
      </c>
      <c r="C128" s="27" t="s">
        <v>165</v>
      </c>
      <c r="D128" s="6">
        <v>320.3</v>
      </c>
      <c r="E128" s="6">
        <v>163.80000000000001</v>
      </c>
      <c r="F128" s="28">
        <v>12188.456842330001</v>
      </c>
      <c r="G128" s="28">
        <v>239576.31</v>
      </c>
      <c r="H128" s="6">
        <v>314</v>
      </c>
      <c r="I128" s="28">
        <v>4143539.04</v>
      </c>
      <c r="J128" s="28">
        <v>-152551.85164784946</v>
      </c>
      <c r="K128" s="28">
        <v>0</v>
      </c>
      <c r="L128" s="28">
        <v>3990987.1883521504</v>
      </c>
      <c r="M128" s="28">
        <v>9074.17</v>
      </c>
      <c r="N128" s="31">
        <v>0</v>
      </c>
      <c r="O128" s="28">
        <v>0</v>
      </c>
    </row>
    <row r="129" spans="1:15" x14ac:dyDescent="0.2">
      <c r="A129" s="26" t="s">
        <v>358</v>
      </c>
      <c r="B129" s="27" t="s">
        <v>166</v>
      </c>
      <c r="C129" s="27" t="s">
        <v>166</v>
      </c>
      <c r="D129" s="6">
        <v>171.8</v>
      </c>
      <c r="E129" s="6">
        <v>28.1</v>
      </c>
      <c r="F129" s="28">
        <v>18103.807885689999</v>
      </c>
      <c r="G129" s="28">
        <v>61046.04</v>
      </c>
      <c r="H129" s="6">
        <v>160</v>
      </c>
      <c r="I129" s="28">
        <v>3181418.36</v>
      </c>
      <c r="J129" s="28">
        <v>-117129.6461790944</v>
      </c>
      <c r="K129" s="28">
        <v>0</v>
      </c>
      <c r="L129" s="28">
        <v>3064288.7138209054</v>
      </c>
      <c r="M129" s="28">
        <v>9074.17</v>
      </c>
      <c r="N129" s="31">
        <v>7</v>
      </c>
      <c r="O129" s="28">
        <v>10138.1324159864</v>
      </c>
    </row>
    <row r="130" spans="1:15" x14ac:dyDescent="0.2">
      <c r="A130" s="26" t="s">
        <v>359</v>
      </c>
      <c r="B130" s="27" t="s">
        <v>166</v>
      </c>
      <c r="C130" s="27" t="s">
        <v>167</v>
      </c>
      <c r="D130" s="6">
        <v>323.10000000000002</v>
      </c>
      <c r="E130" s="6">
        <v>60.7</v>
      </c>
      <c r="F130" s="28">
        <v>13529.20929515</v>
      </c>
      <c r="G130" s="28">
        <v>98546.76</v>
      </c>
      <c r="H130" s="6">
        <v>310</v>
      </c>
      <c r="I130" s="28">
        <v>4470916.62</v>
      </c>
      <c r="J130" s="28">
        <v>-164604.84681330394</v>
      </c>
      <c r="K130" s="28">
        <v>0</v>
      </c>
      <c r="L130" s="28">
        <v>4306311.7731866958</v>
      </c>
      <c r="M130" s="28">
        <v>9074.17</v>
      </c>
      <c r="N130" s="31">
        <v>1</v>
      </c>
      <c r="O130" s="28">
        <v>1082.336743612</v>
      </c>
    </row>
    <row r="131" spans="1:15" x14ac:dyDescent="0.2">
      <c r="A131" s="26" t="s">
        <v>360</v>
      </c>
      <c r="B131" s="27" t="s">
        <v>168</v>
      </c>
      <c r="C131" s="27" t="s">
        <v>169</v>
      </c>
      <c r="D131" s="6">
        <v>789.1</v>
      </c>
      <c r="E131" s="6">
        <v>159.4</v>
      </c>
      <c r="F131" s="28">
        <v>10493.540292760001</v>
      </c>
      <c r="G131" s="28">
        <v>200720.44</v>
      </c>
      <c r="H131" s="6">
        <v>724</v>
      </c>
      <c r="I131" s="28">
        <v>8486209.9900000002</v>
      </c>
      <c r="J131" s="28">
        <v>-312435.10316895146</v>
      </c>
      <c r="K131" s="28">
        <v>0</v>
      </c>
      <c r="L131" s="28">
        <v>8173774.8868310489</v>
      </c>
      <c r="M131" s="28">
        <v>9074.17</v>
      </c>
      <c r="N131" s="31">
        <v>6</v>
      </c>
      <c r="O131" s="28">
        <v>5036.8993405248002</v>
      </c>
    </row>
    <row r="132" spans="1:15" x14ac:dyDescent="0.2">
      <c r="A132" s="26" t="s">
        <v>361</v>
      </c>
      <c r="B132" s="27" t="s">
        <v>168</v>
      </c>
      <c r="C132" s="27" t="s">
        <v>168</v>
      </c>
      <c r="D132" s="6">
        <v>591.79999999999995</v>
      </c>
      <c r="E132" s="6">
        <v>200.4</v>
      </c>
      <c r="F132" s="28">
        <v>10664.111608110001</v>
      </c>
      <c r="G132" s="28">
        <v>256450.56</v>
      </c>
      <c r="H132" s="6">
        <v>532</v>
      </c>
      <c r="I132" s="28">
        <v>6581121.8700000001</v>
      </c>
      <c r="J132" s="28">
        <v>-242295.8532541442</v>
      </c>
      <c r="K132" s="28">
        <v>0</v>
      </c>
      <c r="L132" s="28">
        <v>6338826.016745856</v>
      </c>
      <c r="M132" s="28">
        <v>9074.17</v>
      </c>
      <c r="N132" s="31">
        <v>16</v>
      </c>
      <c r="O132" s="28">
        <v>13650.062858380801</v>
      </c>
    </row>
    <row r="133" spans="1:15" x14ac:dyDescent="0.2">
      <c r="A133" s="26" t="s">
        <v>362</v>
      </c>
      <c r="B133" s="27" t="s">
        <v>170</v>
      </c>
      <c r="C133" s="27" t="s">
        <v>171</v>
      </c>
      <c r="D133" s="6">
        <v>594.79999999999995</v>
      </c>
      <c r="E133" s="6">
        <v>328.6</v>
      </c>
      <c r="F133" s="28">
        <v>9938.1484628500002</v>
      </c>
      <c r="G133" s="28">
        <v>443438.89</v>
      </c>
      <c r="H133" s="6">
        <v>552</v>
      </c>
      <c r="I133" s="28">
        <v>6422229.0099999998</v>
      </c>
      <c r="J133" s="28">
        <v>-236445.92647111515</v>
      </c>
      <c r="K133" s="28">
        <v>0</v>
      </c>
      <c r="L133" s="28">
        <v>6185783.0835288847</v>
      </c>
      <c r="M133" s="28">
        <v>9074.17</v>
      </c>
      <c r="N133" s="31">
        <v>85</v>
      </c>
      <c r="O133" s="28">
        <v>67579.409547379997</v>
      </c>
    </row>
    <row r="134" spans="1:15" x14ac:dyDescent="0.2">
      <c r="A134" s="26" t="s">
        <v>363</v>
      </c>
      <c r="B134" s="27" t="s">
        <v>170</v>
      </c>
      <c r="C134" s="27" t="s">
        <v>172</v>
      </c>
      <c r="D134" s="6">
        <v>318</v>
      </c>
      <c r="E134" s="6">
        <v>96.1</v>
      </c>
      <c r="F134" s="28">
        <v>11707.174882970001</v>
      </c>
      <c r="G134" s="28">
        <v>135007.14000000001</v>
      </c>
      <c r="H134" s="6">
        <v>304</v>
      </c>
      <c r="I134" s="28">
        <v>3857888.75</v>
      </c>
      <c r="J134" s="28">
        <v>-142035.1218083147</v>
      </c>
      <c r="K134" s="28">
        <v>0</v>
      </c>
      <c r="L134" s="28">
        <v>3715853.6281916853</v>
      </c>
      <c r="M134" s="28">
        <v>9074.17</v>
      </c>
      <c r="N134" s="31">
        <v>0</v>
      </c>
      <c r="O134" s="28">
        <v>0</v>
      </c>
    </row>
    <row r="135" spans="1:15" x14ac:dyDescent="0.2">
      <c r="A135" s="26" t="s">
        <v>364</v>
      </c>
      <c r="B135" s="27" t="s">
        <v>173</v>
      </c>
      <c r="C135" s="27" t="s">
        <v>174</v>
      </c>
      <c r="D135" s="6">
        <v>1634.7</v>
      </c>
      <c r="E135" s="6">
        <v>49</v>
      </c>
      <c r="F135" s="28">
        <v>12692.663439190001</v>
      </c>
      <c r="G135" s="28">
        <v>74632.86</v>
      </c>
      <c r="H135" s="6">
        <v>1548</v>
      </c>
      <c r="I135" s="28">
        <v>20866992.539999999</v>
      </c>
      <c r="J135" s="28">
        <v>-768255.90867338877</v>
      </c>
      <c r="K135" s="28">
        <v>0</v>
      </c>
      <c r="L135" s="28">
        <v>20098736.631326612</v>
      </c>
      <c r="M135" s="28">
        <v>9074.17</v>
      </c>
      <c r="N135" s="31">
        <v>43</v>
      </c>
      <c r="O135" s="28">
        <v>43662.762230813605</v>
      </c>
    </row>
    <row r="136" spans="1:15" x14ac:dyDescent="0.2">
      <c r="A136" s="26" t="s">
        <v>365</v>
      </c>
      <c r="B136" s="27" t="s">
        <v>175</v>
      </c>
      <c r="C136" s="27" t="s">
        <v>176</v>
      </c>
      <c r="D136" s="6">
        <v>202</v>
      </c>
      <c r="E136" s="6">
        <v>137.1</v>
      </c>
      <c r="F136" s="28">
        <v>14457.437530450001</v>
      </c>
      <c r="G136" s="28">
        <v>237853.76</v>
      </c>
      <c r="H136" s="6">
        <v>198</v>
      </c>
      <c r="I136" s="28">
        <v>3176761.66</v>
      </c>
      <c r="J136" s="28">
        <v>-116958.2013825785</v>
      </c>
      <c r="K136" s="28">
        <v>0</v>
      </c>
      <c r="L136" s="28">
        <v>3059803.4586174218</v>
      </c>
      <c r="M136" s="28">
        <v>9074.17</v>
      </c>
      <c r="N136" s="31">
        <v>16</v>
      </c>
      <c r="O136" s="28">
        <v>18505.520038976003</v>
      </c>
    </row>
    <row r="137" spans="1:15" x14ac:dyDescent="0.2">
      <c r="A137" s="26" t="s">
        <v>366</v>
      </c>
      <c r="B137" s="27" t="s">
        <v>175</v>
      </c>
      <c r="C137" s="27" t="s">
        <v>177</v>
      </c>
      <c r="D137" s="6">
        <v>1512.1</v>
      </c>
      <c r="E137" s="6">
        <v>997.9</v>
      </c>
      <c r="F137" s="28">
        <v>9126.1321246799998</v>
      </c>
      <c r="G137" s="28">
        <v>1429097.54</v>
      </c>
      <c r="H137" s="6">
        <v>1396</v>
      </c>
      <c r="I137" s="28">
        <v>15270739.779999999</v>
      </c>
      <c r="J137" s="28">
        <v>-562219.78530494869</v>
      </c>
      <c r="K137" s="28">
        <v>0</v>
      </c>
      <c r="L137" s="28">
        <v>14708519.994695051</v>
      </c>
      <c r="M137" s="28">
        <v>9074.17</v>
      </c>
      <c r="N137" s="31">
        <v>58</v>
      </c>
      <c r="O137" s="28">
        <v>42345.253058515198</v>
      </c>
    </row>
    <row r="138" spans="1:15" x14ac:dyDescent="0.2">
      <c r="A138" s="26" t="s">
        <v>367</v>
      </c>
      <c r="B138" s="27" t="s">
        <v>175</v>
      </c>
      <c r="C138" s="27" t="s">
        <v>178</v>
      </c>
      <c r="D138" s="6">
        <v>273.5</v>
      </c>
      <c r="E138" s="6">
        <v>162.9</v>
      </c>
      <c r="F138" s="28">
        <v>12036.08487647</v>
      </c>
      <c r="G138" s="28">
        <v>235281.39</v>
      </c>
      <c r="H138" s="6">
        <v>251</v>
      </c>
      <c r="I138" s="28">
        <v>3572406.28</v>
      </c>
      <c r="J138" s="28">
        <v>-131524.57056429851</v>
      </c>
      <c r="K138" s="28">
        <v>0</v>
      </c>
      <c r="L138" s="28">
        <v>3440881.7094357014</v>
      </c>
      <c r="M138" s="28">
        <v>9074.17</v>
      </c>
      <c r="N138" s="31">
        <v>47</v>
      </c>
      <c r="O138" s="28">
        <v>45255.6791355272</v>
      </c>
    </row>
    <row r="139" spans="1:15" x14ac:dyDescent="0.2">
      <c r="A139" s="26" t="s">
        <v>368</v>
      </c>
      <c r="B139" s="27" t="s">
        <v>175</v>
      </c>
      <c r="C139" s="27" t="s">
        <v>179</v>
      </c>
      <c r="D139" s="6">
        <v>256.5</v>
      </c>
      <c r="E139" s="6">
        <v>87</v>
      </c>
      <c r="F139" s="28">
        <v>12825.94962618</v>
      </c>
      <c r="G139" s="28">
        <v>133902.91</v>
      </c>
      <c r="H139" s="6">
        <v>248</v>
      </c>
      <c r="I139" s="28">
        <v>3431967.6</v>
      </c>
      <c r="J139" s="28">
        <v>-126354.06765117047</v>
      </c>
      <c r="K139" s="28">
        <v>0</v>
      </c>
      <c r="L139" s="28">
        <v>3305613.5323488298</v>
      </c>
      <c r="M139" s="28">
        <v>9074.17</v>
      </c>
      <c r="N139" s="31">
        <v>8</v>
      </c>
      <c r="O139" s="28">
        <v>8208.6077607551997</v>
      </c>
    </row>
    <row r="140" spans="1:15" x14ac:dyDescent="0.2">
      <c r="A140" s="26" t="s">
        <v>369</v>
      </c>
      <c r="B140" s="27" t="s">
        <v>180</v>
      </c>
      <c r="C140" s="27" t="s">
        <v>181</v>
      </c>
      <c r="D140" s="6">
        <v>15424.5</v>
      </c>
      <c r="E140" s="6">
        <v>11560.4</v>
      </c>
      <c r="F140" s="28">
        <v>8915.8731206699995</v>
      </c>
      <c r="G140" s="28">
        <v>18165262.670000002</v>
      </c>
      <c r="H140" s="6">
        <v>14318</v>
      </c>
      <c r="I140" s="28">
        <v>155986597.80000001</v>
      </c>
      <c r="J140" s="28">
        <v>-5742927.5063952003</v>
      </c>
      <c r="K140" s="28">
        <v>0</v>
      </c>
      <c r="L140" s="28">
        <v>150243670.29360482</v>
      </c>
      <c r="M140" s="28">
        <v>9074.17</v>
      </c>
      <c r="N140" s="31">
        <v>418</v>
      </c>
      <c r="O140" s="28">
        <v>298146.79715520481</v>
      </c>
    </row>
    <row r="141" spans="1:15" x14ac:dyDescent="0.2">
      <c r="A141" s="26" t="s">
        <v>370</v>
      </c>
      <c r="B141" s="27" t="s">
        <v>180</v>
      </c>
      <c r="C141" s="27" t="s">
        <v>182</v>
      </c>
      <c r="D141" s="6">
        <v>10424.799999999999</v>
      </c>
      <c r="E141" s="6">
        <v>5106.5</v>
      </c>
      <c r="F141" s="28">
        <v>8827.7413194199999</v>
      </c>
      <c r="G141" s="28">
        <v>5575420.9800000004</v>
      </c>
      <c r="H141" s="6">
        <v>10287</v>
      </c>
      <c r="I141" s="28">
        <v>98141545.799999997</v>
      </c>
      <c r="J141" s="28">
        <v>-3613257.7467816551</v>
      </c>
      <c r="K141" s="28">
        <v>0</v>
      </c>
      <c r="L141" s="28">
        <v>94528288.053218335</v>
      </c>
      <c r="M141" s="28">
        <v>9074.17</v>
      </c>
      <c r="N141" s="31">
        <v>176</v>
      </c>
      <c r="O141" s="28">
        <v>124294.59777743359</v>
      </c>
    </row>
    <row r="142" spans="1:15" x14ac:dyDescent="0.2">
      <c r="A142" s="26" t="s">
        <v>371</v>
      </c>
      <c r="B142" s="27" t="s">
        <v>183</v>
      </c>
      <c r="C142" s="27" t="s">
        <v>184</v>
      </c>
      <c r="D142" s="6">
        <v>694.4</v>
      </c>
      <c r="E142" s="6">
        <v>246.1</v>
      </c>
      <c r="F142" s="28">
        <v>9839.7675046299992</v>
      </c>
      <c r="G142" s="28">
        <v>290588.01</v>
      </c>
      <c r="H142" s="6">
        <v>676</v>
      </c>
      <c r="I142" s="28">
        <v>7132768.75</v>
      </c>
      <c r="J142" s="28">
        <v>-262605.72657435772</v>
      </c>
      <c r="K142" s="28">
        <v>0</v>
      </c>
      <c r="L142" s="28">
        <v>6870163.0234256424</v>
      </c>
      <c r="M142" s="28">
        <v>9074.17</v>
      </c>
      <c r="N142" s="31">
        <v>12</v>
      </c>
      <c r="O142" s="28">
        <v>9446.1768044447999</v>
      </c>
    </row>
    <row r="143" spans="1:15" x14ac:dyDescent="0.2">
      <c r="A143" s="26" t="s">
        <v>372</v>
      </c>
      <c r="B143" s="27" t="s">
        <v>183</v>
      </c>
      <c r="C143" s="27" t="s">
        <v>185</v>
      </c>
      <c r="D143" s="6">
        <v>472.2</v>
      </c>
      <c r="E143" s="6">
        <v>190.3</v>
      </c>
      <c r="F143" s="28">
        <v>10042.541122119999</v>
      </c>
      <c r="G143" s="28">
        <v>229331.47</v>
      </c>
      <c r="H143" s="6">
        <v>457</v>
      </c>
      <c r="I143" s="28">
        <v>4972222.79</v>
      </c>
      <c r="J143" s="28">
        <v>-183061.3362388245</v>
      </c>
      <c r="K143" s="28">
        <v>0</v>
      </c>
      <c r="L143" s="28">
        <v>4789161.4537611753</v>
      </c>
      <c r="M143" s="28">
        <v>9074.17</v>
      </c>
      <c r="N143" s="31">
        <v>1</v>
      </c>
      <c r="O143" s="28">
        <v>803.40328976959995</v>
      </c>
    </row>
    <row r="144" spans="1:15" x14ac:dyDescent="0.2">
      <c r="A144" s="26" t="s">
        <v>373</v>
      </c>
      <c r="B144" s="27" t="s">
        <v>186</v>
      </c>
      <c r="C144" s="27" t="s">
        <v>187</v>
      </c>
      <c r="D144" s="6">
        <v>419</v>
      </c>
      <c r="E144" s="6">
        <v>197.7</v>
      </c>
      <c r="F144" s="28">
        <v>10743.560011740001</v>
      </c>
      <c r="G144" s="28">
        <v>254880.22</v>
      </c>
      <c r="H144" s="6">
        <v>386</v>
      </c>
      <c r="I144" s="28">
        <v>4756431.8600000003</v>
      </c>
      <c r="J144" s="28">
        <v>-175116.60454388399</v>
      </c>
      <c r="K144" s="28">
        <v>0</v>
      </c>
      <c r="L144" s="28">
        <v>4581315.2554561161</v>
      </c>
      <c r="M144" s="28">
        <v>9074.17</v>
      </c>
      <c r="N144" s="31">
        <v>0</v>
      </c>
      <c r="O144" s="28">
        <v>0</v>
      </c>
    </row>
    <row r="145" spans="1:15" x14ac:dyDescent="0.2">
      <c r="A145" s="26" t="s">
        <v>374</v>
      </c>
      <c r="B145" s="27" t="s">
        <v>186</v>
      </c>
      <c r="C145" s="27" t="s">
        <v>188</v>
      </c>
      <c r="D145" s="6">
        <v>1074.7</v>
      </c>
      <c r="E145" s="6">
        <v>670.3</v>
      </c>
      <c r="F145" s="28">
        <v>9236.1465803200008</v>
      </c>
      <c r="G145" s="28">
        <v>938817.36</v>
      </c>
      <c r="H145" s="6">
        <v>975</v>
      </c>
      <c r="I145" s="28">
        <v>10853884.699999999</v>
      </c>
      <c r="J145" s="28">
        <v>-399605.31144344254</v>
      </c>
      <c r="K145" s="28">
        <v>0</v>
      </c>
      <c r="L145" s="28">
        <v>10454279.388556557</v>
      </c>
      <c r="M145" s="28">
        <v>9074.17</v>
      </c>
      <c r="N145" s="31">
        <v>10</v>
      </c>
      <c r="O145" s="28">
        <v>7388.9172642560006</v>
      </c>
    </row>
    <row r="146" spans="1:15" x14ac:dyDescent="0.2">
      <c r="A146" s="26" t="s">
        <v>375</v>
      </c>
      <c r="B146" s="27" t="s">
        <v>186</v>
      </c>
      <c r="C146" s="27" t="s">
        <v>189</v>
      </c>
      <c r="D146" s="6">
        <v>350.7</v>
      </c>
      <c r="E146" s="6">
        <v>137.4</v>
      </c>
      <c r="F146" s="28">
        <v>11603.473561340001</v>
      </c>
      <c r="G146" s="28">
        <v>191318.07</v>
      </c>
      <c r="H146" s="6">
        <v>319</v>
      </c>
      <c r="I146" s="28">
        <v>4263441.08</v>
      </c>
      <c r="J146" s="28">
        <v>-156966.26117597942</v>
      </c>
      <c r="K146" s="28">
        <v>0</v>
      </c>
      <c r="L146" s="28">
        <v>4106474.8188240207</v>
      </c>
      <c r="M146" s="28">
        <v>9074.17</v>
      </c>
      <c r="N146" s="31">
        <v>3</v>
      </c>
      <c r="O146" s="28">
        <v>2784.8336547216004</v>
      </c>
    </row>
    <row r="147" spans="1:15" x14ac:dyDescent="0.2">
      <c r="A147" s="26" t="s">
        <v>376</v>
      </c>
      <c r="B147" s="27" t="s">
        <v>190</v>
      </c>
      <c r="C147" s="27" t="s">
        <v>191</v>
      </c>
      <c r="D147" s="6">
        <v>431.5</v>
      </c>
      <c r="E147" s="6">
        <v>115.4</v>
      </c>
      <c r="F147" s="28">
        <v>11569.48804918</v>
      </c>
      <c r="G147" s="28">
        <v>160214.26999999999</v>
      </c>
      <c r="H147" s="6">
        <v>424</v>
      </c>
      <c r="I147" s="28">
        <v>5159852.83</v>
      </c>
      <c r="J147" s="28">
        <v>-189969.27405489009</v>
      </c>
      <c r="K147" s="28">
        <v>0</v>
      </c>
      <c r="L147" s="28">
        <v>4969883.5559451096</v>
      </c>
      <c r="M147" s="28">
        <v>9074.17</v>
      </c>
      <c r="N147" s="31">
        <v>8</v>
      </c>
      <c r="O147" s="28">
        <v>7404.4723514751995</v>
      </c>
    </row>
    <row r="148" spans="1:15" x14ac:dyDescent="0.2">
      <c r="A148" s="26" t="s">
        <v>377</v>
      </c>
      <c r="B148" s="27" t="s">
        <v>190</v>
      </c>
      <c r="C148" s="27" t="s">
        <v>192</v>
      </c>
      <c r="D148" s="6">
        <v>2736.9</v>
      </c>
      <c r="E148" s="6">
        <v>293</v>
      </c>
      <c r="F148" s="28">
        <v>9660.7236869099997</v>
      </c>
      <c r="G148" s="28">
        <v>339671.03999999998</v>
      </c>
      <c r="H148" s="6">
        <v>2710</v>
      </c>
      <c r="I148" s="28">
        <v>26896807.239999998</v>
      </c>
      <c r="J148" s="28">
        <v>-990254.39564273611</v>
      </c>
      <c r="K148" s="28">
        <v>0</v>
      </c>
      <c r="L148" s="28">
        <v>25906552.844357263</v>
      </c>
      <c r="M148" s="28">
        <v>9074.17</v>
      </c>
      <c r="N148" s="31">
        <v>151</v>
      </c>
      <c r="O148" s="28">
        <v>116701.54213787281</v>
      </c>
    </row>
    <row r="149" spans="1:15" x14ac:dyDescent="0.2">
      <c r="A149" s="26" t="s">
        <v>378</v>
      </c>
      <c r="B149" s="27" t="s">
        <v>190</v>
      </c>
      <c r="C149" s="27" t="s">
        <v>193</v>
      </c>
      <c r="D149" s="6">
        <v>326.5</v>
      </c>
      <c r="E149" s="6">
        <v>103.5</v>
      </c>
      <c r="F149" s="28">
        <v>13129.19668341</v>
      </c>
      <c r="G149" s="28">
        <v>163064.62</v>
      </c>
      <c r="H149" s="6">
        <v>319</v>
      </c>
      <c r="I149" s="28">
        <v>4456138.5</v>
      </c>
      <c r="J149" s="28">
        <v>-164060.76371233378</v>
      </c>
      <c r="K149" s="28">
        <v>0</v>
      </c>
      <c r="L149" s="28">
        <v>4292077.7362876665</v>
      </c>
      <c r="M149" s="28">
        <v>9074.17</v>
      </c>
      <c r="N149" s="31">
        <v>10</v>
      </c>
      <c r="O149" s="28">
        <v>10503.357346728</v>
      </c>
    </row>
    <row r="150" spans="1:15" x14ac:dyDescent="0.2">
      <c r="A150" s="26" t="s">
        <v>379</v>
      </c>
      <c r="B150" s="27" t="s">
        <v>194</v>
      </c>
      <c r="C150" s="27" t="s">
        <v>195</v>
      </c>
      <c r="D150" s="6">
        <v>184</v>
      </c>
      <c r="E150" s="6">
        <v>69</v>
      </c>
      <c r="F150" s="28">
        <v>15084.286836879999</v>
      </c>
      <c r="G150" s="28">
        <v>124897.9</v>
      </c>
      <c r="H150" s="6">
        <v>206</v>
      </c>
      <c r="I150" s="28">
        <v>2902820.17</v>
      </c>
      <c r="J150" s="28">
        <v>-106872.55210083048</v>
      </c>
      <c r="K150" s="28">
        <v>0</v>
      </c>
      <c r="L150" s="28">
        <v>2795947.6178991692</v>
      </c>
      <c r="M150" s="28">
        <v>9074.17</v>
      </c>
      <c r="N150" s="31">
        <v>2</v>
      </c>
      <c r="O150" s="28">
        <v>2413.4858939008</v>
      </c>
    </row>
    <row r="151" spans="1:15" x14ac:dyDescent="0.2">
      <c r="A151" s="26" t="s">
        <v>380</v>
      </c>
      <c r="B151" s="27" t="s">
        <v>194</v>
      </c>
      <c r="C151" s="27" t="s">
        <v>149</v>
      </c>
      <c r="D151" s="6">
        <v>214.7</v>
      </c>
      <c r="E151" s="6">
        <v>113.8</v>
      </c>
      <c r="F151" s="28">
        <v>16051.610093540001</v>
      </c>
      <c r="G151" s="28">
        <v>219200.79</v>
      </c>
      <c r="H151" s="6">
        <v>166</v>
      </c>
      <c r="I151" s="28">
        <v>3671902.12</v>
      </c>
      <c r="J151" s="28">
        <v>-135187.68909093321</v>
      </c>
      <c r="K151" s="28">
        <v>0</v>
      </c>
      <c r="L151" s="28">
        <v>3536714.4309090669</v>
      </c>
      <c r="M151" s="28">
        <v>9074.17</v>
      </c>
      <c r="N151" s="31">
        <v>5</v>
      </c>
      <c r="O151" s="28">
        <v>6420.6440374160002</v>
      </c>
    </row>
    <row r="152" spans="1:15" x14ac:dyDescent="0.2">
      <c r="A152" s="26" t="s">
        <v>381</v>
      </c>
      <c r="B152" s="27" t="s">
        <v>194</v>
      </c>
      <c r="C152" s="27" t="s">
        <v>196</v>
      </c>
      <c r="D152" s="6">
        <v>610.9</v>
      </c>
      <c r="E152" s="6">
        <v>501</v>
      </c>
      <c r="F152" s="28">
        <v>9716.8188331799993</v>
      </c>
      <c r="G152" s="28">
        <v>942011.38</v>
      </c>
      <c r="H152" s="6">
        <v>567</v>
      </c>
      <c r="I152" s="28">
        <v>6946422.4100000001</v>
      </c>
      <c r="J152" s="28">
        <v>-255745.05048554263</v>
      </c>
      <c r="K152" s="28">
        <v>0</v>
      </c>
      <c r="L152" s="28">
        <v>6690677.3595144572</v>
      </c>
      <c r="M152" s="28">
        <v>9074.17</v>
      </c>
      <c r="N152" s="31">
        <v>88</v>
      </c>
      <c r="O152" s="28">
        <v>68406.404585587195</v>
      </c>
    </row>
    <row r="153" spans="1:15" x14ac:dyDescent="0.2">
      <c r="A153" s="26" t="s">
        <v>382</v>
      </c>
      <c r="B153" s="27" t="s">
        <v>197</v>
      </c>
      <c r="C153" s="27" t="s">
        <v>198</v>
      </c>
      <c r="D153" s="6">
        <v>87</v>
      </c>
      <c r="E153" s="6">
        <v>46</v>
      </c>
      <c r="F153" s="28">
        <v>19296.579828400001</v>
      </c>
      <c r="G153" s="28">
        <v>106517.12</v>
      </c>
      <c r="H153" s="6">
        <v>80</v>
      </c>
      <c r="I153" s="28">
        <v>1802300.56</v>
      </c>
      <c r="J153" s="28">
        <v>-66354.940788480177</v>
      </c>
      <c r="K153" s="28">
        <v>0</v>
      </c>
      <c r="L153" s="28">
        <v>1735945.6192115198</v>
      </c>
      <c r="M153" s="28">
        <v>9074.17</v>
      </c>
      <c r="N153" s="31">
        <v>11</v>
      </c>
      <c r="O153" s="28">
        <v>16980.990248992002</v>
      </c>
    </row>
    <row r="154" spans="1:15" x14ac:dyDescent="0.2">
      <c r="A154" s="26" t="s">
        <v>383</v>
      </c>
      <c r="B154" s="27" t="s">
        <v>199</v>
      </c>
      <c r="C154" s="27" t="s">
        <v>200</v>
      </c>
      <c r="D154" s="6">
        <v>899.2</v>
      </c>
      <c r="E154" s="6">
        <v>165.4</v>
      </c>
      <c r="F154" s="28">
        <v>12860.10303231</v>
      </c>
      <c r="G154" s="28">
        <v>255247.32</v>
      </c>
      <c r="H154" s="6">
        <v>868</v>
      </c>
      <c r="I154" s="28">
        <v>11879751.66</v>
      </c>
      <c r="J154" s="28">
        <v>-437374.45100785472</v>
      </c>
      <c r="K154" s="28">
        <v>0</v>
      </c>
      <c r="L154" s="28">
        <v>11442377.208992146</v>
      </c>
      <c r="M154" s="28">
        <v>9074.17</v>
      </c>
      <c r="N154" s="31">
        <v>59</v>
      </c>
      <c r="O154" s="28">
        <v>60699.686312503211</v>
      </c>
    </row>
    <row r="155" spans="1:15" x14ac:dyDescent="0.2">
      <c r="A155" s="26" t="s">
        <v>384</v>
      </c>
      <c r="B155" s="27" t="s">
        <v>199</v>
      </c>
      <c r="C155" s="27" t="s">
        <v>201</v>
      </c>
      <c r="D155" s="6">
        <v>180.9</v>
      </c>
      <c r="E155" s="6">
        <v>50.2</v>
      </c>
      <c r="F155" s="28">
        <v>16900.844369409999</v>
      </c>
      <c r="G155" s="28">
        <v>101810.69</v>
      </c>
      <c r="H155" s="6">
        <v>164</v>
      </c>
      <c r="I155" s="28">
        <v>3160525.51</v>
      </c>
      <c r="J155" s="28">
        <v>-116360.43828146571</v>
      </c>
      <c r="K155" s="28">
        <v>0</v>
      </c>
      <c r="L155" s="28">
        <v>3044165.071718534</v>
      </c>
      <c r="M155" s="28">
        <v>9074.17</v>
      </c>
      <c r="N155" s="31">
        <v>1</v>
      </c>
      <c r="O155" s="28">
        <v>1352.0675495527998</v>
      </c>
    </row>
    <row r="156" spans="1:15" x14ac:dyDescent="0.2">
      <c r="A156" s="26" t="s">
        <v>385</v>
      </c>
      <c r="B156" s="27" t="s">
        <v>202</v>
      </c>
      <c r="C156" s="27" t="s">
        <v>203</v>
      </c>
      <c r="D156" s="6">
        <v>606.6</v>
      </c>
      <c r="E156" s="6">
        <v>278.2</v>
      </c>
      <c r="F156" s="28">
        <v>9911.3751842599995</v>
      </c>
      <c r="G156" s="28">
        <v>338746.62</v>
      </c>
      <c r="H156" s="6">
        <v>572</v>
      </c>
      <c r="I156" s="28">
        <v>5929700.1399999997</v>
      </c>
      <c r="J156" s="28">
        <v>-218312.58915169098</v>
      </c>
      <c r="K156" s="28">
        <v>0</v>
      </c>
      <c r="L156" s="28">
        <v>5711387.550848309</v>
      </c>
      <c r="M156" s="28">
        <v>9074.17</v>
      </c>
      <c r="N156" s="31">
        <v>10</v>
      </c>
      <c r="O156" s="28">
        <v>7929.1001474079994</v>
      </c>
    </row>
    <row r="157" spans="1:15" x14ac:dyDescent="0.2">
      <c r="A157" s="26" t="s">
        <v>386</v>
      </c>
      <c r="B157" s="27" t="s">
        <v>202</v>
      </c>
      <c r="C157" s="27" t="s">
        <v>204</v>
      </c>
      <c r="D157" s="6">
        <v>137.4</v>
      </c>
      <c r="E157" s="6">
        <v>61.9</v>
      </c>
      <c r="F157" s="28">
        <v>16751.935519179999</v>
      </c>
      <c r="G157" s="28">
        <v>124433.38</v>
      </c>
      <c r="H157" s="6">
        <v>113</v>
      </c>
      <c r="I157" s="28">
        <v>2426149.3199999998</v>
      </c>
      <c r="J157" s="28">
        <v>-89323.056345613863</v>
      </c>
      <c r="K157" s="28">
        <v>0</v>
      </c>
      <c r="L157" s="28">
        <v>2336826.2636543862</v>
      </c>
      <c r="M157" s="28">
        <v>9074.17</v>
      </c>
      <c r="N157" s="31">
        <v>0</v>
      </c>
      <c r="O157" s="28">
        <v>0</v>
      </c>
    </row>
    <row r="158" spans="1:15" x14ac:dyDescent="0.2">
      <c r="A158" s="26" t="s">
        <v>387</v>
      </c>
      <c r="B158" s="27" t="s">
        <v>205</v>
      </c>
      <c r="C158" s="27" t="s">
        <v>205</v>
      </c>
      <c r="D158" s="6">
        <v>3549.5</v>
      </c>
      <c r="E158" s="6">
        <v>1291.5999999999999</v>
      </c>
      <c r="F158" s="28">
        <v>9901.5035533800001</v>
      </c>
      <c r="G158" s="28">
        <v>1534653.84</v>
      </c>
      <c r="H158" s="6">
        <v>3474</v>
      </c>
      <c r="I158" s="28">
        <v>37136447.43</v>
      </c>
      <c r="J158" s="28">
        <v>-1367245.1892886038</v>
      </c>
      <c r="K158" s="28">
        <v>0</v>
      </c>
      <c r="L158" s="28">
        <v>35769202.240711398</v>
      </c>
      <c r="M158" s="28">
        <v>9074.17</v>
      </c>
      <c r="N158" s="31">
        <v>584</v>
      </c>
      <c r="O158" s="28">
        <v>462598.24601391359</v>
      </c>
    </row>
    <row r="159" spans="1:15" x14ac:dyDescent="0.2">
      <c r="A159" s="26" t="s">
        <v>388</v>
      </c>
      <c r="B159" s="27" t="s">
        <v>206</v>
      </c>
      <c r="C159" s="27" t="s">
        <v>207</v>
      </c>
      <c r="D159" s="6">
        <v>334.9</v>
      </c>
      <c r="E159" s="6">
        <v>171.2</v>
      </c>
      <c r="F159" s="28">
        <v>12101.74985797</v>
      </c>
      <c r="G159" s="28">
        <v>248618.35</v>
      </c>
      <c r="H159" s="6">
        <v>283</v>
      </c>
      <c r="I159" s="28">
        <v>4301494.38</v>
      </c>
      <c r="J159" s="28">
        <v>-158367.26194374607</v>
      </c>
      <c r="K159" s="28">
        <v>0</v>
      </c>
      <c r="L159" s="28">
        <v>4143127.118056254</v>
      </c>
      <c r="M159" s="28">
        <v>9074.17</v>
      </c>
      <c r="N159" s="31">
        <v>0</v>
      </c>
      <c r="O159" s="28">
        <v>0</v>
      </c>
    </row>
    <row r="160" spans="1:15" x14ac:dyDescent="0.2">
      <c r="A160" s="26" t="s">
        <v>389</v>
      </c>
      <c r="B160" s="27" t="s">
        <v>206</v>
      </c>
      <c r="C160" s="27" t="s">
        <v>208</v>
      </c>
      <c r="D160" s="6">
        <v>2278.8000000000002</v>
      </c>
      <c r="E160" s="6">
        <v>571</v>
      </c>
      <c r="F160" s="28">
        <v>9209.2734142200006</v>
      </c>
      <c r="G160" s="28">
        <v>631019.41</v>
      </c>
      <c r="H160" s="6">
        <v>1990</v>
      </c>
      <c r="I160" s="28">
        <v>21643442.100000001</v>
      </c>
      <c r="J160" s="28">
        <v>-796842.29749359842</v>
      </c>
      <c r="K160" s="28">
        <v>0</v>
      </c>
      <c r="L160" s="28">
        <v>20846599.802506402</v>
      </c>
      <c r="M160" s="28">
        <v>9074.17</v>
      </c>
      <c r="N160" s="31">
        <v>36</v>
      </c>
      <c r="O160" s="28">
        <v>26522.707432953601</v>
      </c>
    </row>
    <row r="161" spans="1:15" x14ac:dyDescent="0.2">
      <c r="A161" s="26" t="s">
        <v>390</v>
      </c>
      <c r="B161" s="27" t="s">
        <v>209</v>
      </c>
      <c r="C161" s="27" t="s">
        <v>210</v>
      </c>
      <c r="D161" s="6">
        <v>434</v>
      </c>
      <c r="E161" s="6">
        <v>235.1</v>
      </c>
      <c r="F161" s="28">
        <v>10719.62084025</v>
      </c>
      <c r="G161" s="28">
        <v>302421.94</v>
      </c>
      <c r="H161" s="6">
        <v>411</v>
      </c>
      <c r="I161" s="28">
        <v>4959882.8</v>
      </c>
      <c r="J161" s="28">
        <v>-182607.01728450955</v>
      </c>
      <c r="K161" s="28">
        <v>0</v>
      </c>
      <c r="L161" s="28">
        <v>4777275.7827154901</v>
      </c>
      <c r="M161" s="28">
        <v>9074.17</v>
      </c>
      <c r="N161" s="31">
        <v>6</v>
      </c>
      <c r="O161" s="28">
        <v>5145.41800332</v>
      </c>
    </row>
    <row r="162" spans="1:15" x14ac:dyDescent="0.2">
      <c r="A162" s="26" t="s">
        <v>391</v>
      </c>
      <c r="B162" s="27" t="s">
        <v>209</v>
      </c>
      <c r="C162" s="27" t="s">
        <v>211</v>
      </c>
      <c r="D162" s="6">
        <v>94.6</v>
      </c>
      <c r="E162" s="6">
        <v>44.9</v>
      </c>
      <c r="F162" s="28">
        <v>18212.388974580001</v>
      </c>
      <c r="G162" s="28">
        <v>98128.35</v>
      </c>
      <c r="H162" s="6">
        <v>82</v>
      </c>
      <c r="I162" s="28">
        <v>1831219.29</v>
      </c>
      <c r="J162" s="28">
        <v>-67419.635911710924</v>
      </c>
      <c r="K162" s="28">
        <v>0</v>
      </c>
      <c r="L162" s="28">
        <v>1763799.654088289</v>
      </c>
      <c r="M162" s="28">
        <v>9074.17</v>
      </c>
      <c r="N162" s="31">
        <v>7</v>
      </c>
      <c r="O162" s="28">
        <v>10198.9378257648</v>
      </c>
    </row>
    <row r="163" spans="1:15" x14ac:dyDescent="0.2">
      <c r="A163" s="26" t="s">
        <v>392</v>
      </c>
      <c r="B163" s="27" t="s">
        <v>209</v>
      </c>
      <c r="C163" s="27" t="s">
        <v>212</v>
      </c>
      <c r="D163" s="6">
        <v>210.7</v>
      </c>
      <c r="E163" s="6">
        <v>100.1</v>
      </c>
      <c r="F163" s="28">
        <v>14848.69196491</v>
      </c>
      <c r="G163" s="28">
        <v>178362.49</v>
      </c>
      <c r="H163" s="6">
        <v>187</v>
      </c>
      <c r="I163" s="28">
        <v>3306981.89</v>
      </c>
      <c r="J163" s="28">
        <v>-121752.49365706588</v>
      </c>
      <c r="K163" s="28">
        <v>0</v>
      </c>
      <c r="L163" s="28">
        <v>3185229.3963429341</v>
      </c>
      <c r="M163" s="28">
        <v>9074.17</v>
      </c>
      <c r="N163" s="31">
        <v>0</v>
      </c>
      <c r="O163" s="28">
        <v>0</v>
      </c>
    </row>
    <row r="164" spans="1:15" x14ac:dyDescent="0.2">
      <c r="A164" s="26" t="s">
        <v>393</v>
      </c>
      <c r="B164" s="27" t="s">
        <v>209</v>
      </c>
      <c r="C164" s="27" t="s">
        <v>213</v>
      </c>
      <c r="D164" s="6">
        <v>129.30000000000001</v>
      </c>
      <c r="E164" s="6">
        <v>52.2</v>
      </c>
      <c r="F164" s="28">
        <v>17502.11578194</v>
      </c>
      <c r="G164" s="28">
        <v>109633.25</v>
      </c>
      <c r="H164" s="6">
        <v>124</v>
      </c>
      <c r="I164" s="28">
        <v>2372656.8199999998</v>
      </c>
      <c r="J164" s="28">
        <v>-87353.63362617146</v>
      </c>
      <c r="K164" s="28">
        <v>0</v>
      </c>
      <c r="L164" s="28">
        <v>2285303.1863738284</v>
      </c>
      <c r="M164" s="28">
        <v>9074.17</v>
      </c>
      <c r="N164" s="31">
        <v>0</v>
      </c>
      <c r="O164" s="28">
        <v>0</v>
      </c>
    </row>
    <row r="165" spans="1:15" x14ac:dyDescent="0.2">
      <c r="A165" s="26" t="s">
        <v>394</v>
      </c>
      <c r="B165" s="27" t="s">
        <v>209</v>
      </c>
      <c r="C165" s="27" t="s">
        <v>214</v>
      </c>
      <c r="D165" s="6">
        <v>81.2</v>
      </c>
      <c r="E165" s="6">
        <v>41.3</v>
      </c>
      <c r="F165" s="28">
        <v>18513.364337970001</v>
      </c>
      <c r="G165" s="28">
        <v>91752.23</v>
      </c>
      <c r="H165" s="6">
        <v>72</v>
      </c>
      <c r="I165" s="28">
        <v>1595037.41</v>
      </c>
      <c r="J165" s="28">
        <v>-58724.174671488072</v>
      </c>
      <c r="K165" s="28">
        <v>0</v>
      </c>
      <c r="L165" s="28">
        <v>1536313.2353285118</v>
      </c>
      <c r="M165" s="28">
        <v>9074.17</v>
      </c>
      <c r="N165" s="31">
        <v>0</v>
      </c>
      <c r="O165" s="28">
        <v>0</v>
      </c>
    </row>
    <row r="166" spans="1:15" x14ac:dyDescent="0.2">
      <c r="A166" s="26" t="s">
        <v>395</v>
      </c>
      <c r="B166" s="27" t="s">
        <v>215</v>
      </c>
      <c r="C166" s="27" t="s">
        <v>216</v>
      </c>
      <c r="D166" s="6">
        <v>1849.3</v>
      </c>
      <c r="E166" s="6">
        <v>830.6</v>
      </c>
      <c r="F166" s="28">
        <v>9275.8847001100003</v>
      </c>
      <c r="G166" s="28">
        <v>942890.43</v>
      </c>
      <c r="H166" s="6">
        <v>1730</v>
      </c>
      <c r="I166" s="28">
        <v>18210061.949999999</v>
      </c>
      <c r="J166" s="28">
        <v>-670436.2242703879</v>
      </c>
      <c r="K166" s="28">
        <v>0</v>
      </c>
      <c r="L166" s="28">
        <v>17539625.725729611</v>
      </c>
      <c r="M166" s="28">
        <v>9074.17</v>
      </c>
      <c r="N166" s="31">
        <v>153</v>
      </c>
      <c r="O166" s="28">
        <v>113536.82872934641</v>
      </c>
    </row>
    <row r="167" spans="1:15" x14ac:dyDescent="0.2">
      <c r="A167" s="26" t="s">
        <v>396</v>
      </c>
      <c r="B167" s="27" t="s">
        <v>215</v>
      </c>
      <c r="C167" s="27" t="s">
        <v>217</v>
      </c>
      <c r="D167" s="6">
        <v>2049</v>
      </c>
      <c r="E167" s="6">
        <v>587.4</v>
      </c>
      <c r="F167" s="28">
        <v>9122.4348467</v>
      </c>
      <c r="G167" s="28">
        <v>643022.18999999994</v>
      </c>
      <c r="H167" s="6">
        <v>1977</v>
      </c>
      <c r="I167" s="28">
        <v>19382327.850000001</v>
      </c>
      <c r="J167" s="28">
        <v>-114.60000000160653</v>
      </c>
      <c r="K167" s="28">
        <v>0</v>
      </c>
      <c r="L167" s="28">
        <v>19382213.25</v>
      </c>
      <c r="M167" s="28">
        <v>9074.17</v>
      </c>
      <c r="N167" s="31">
        <v>65</v>
      </c>
      <c r="O167" s="28">
        <v>47436.661202839998</v>
      </c>
    </row>
    <row r="168" spans="1:15" x14ac:dyDescent="0.2">
      <c r="A168" s="26" t="s">
        <v>397</v>
      </c>
      <c r="B168" s="27" t="s">
        <v>215</v>
      </c>
      <c r="C168" s="27" t="s">
        <v>218</v>
      </c>
      <c r="D168" s="6">
        <v>2657.5</v>
      </c>
      <c r="E168" s="6">
        <v>1277.7</v>
      </c>
      <c r="F168" s="28">
        <v>9107.2634207899991</v>
      </c>
      <c r="G168" s="28">
        <v>1434530.59</v>
      </c>
      <c r="H168" s="6">
        <v>2599</v>
      </c>
      <c r="I168" s="28">
        <v>25817771.239999998</v>
      </c>
      <c r="J168" s="28">
        <v>-950527.74212128425</v>
      </c>
      <c r="K168" s="28">
        <v>0</v>
      </c>
      <c r="L168" s="28">
        <v>24867243.497878715</v>
      </c>
      <c r="M168" s="28">
        <v>9074.17</v>
      </c>
      <c r="N168" s="31">
        <v>248</v>
      </c>
      <c r="O168" s="28">
        <v>180688.10626847358</v>
      </c>
    </row>
    <row r="169" spans="1:15" x14ac:dyDescent="0.2">
      <c r="A169" s="26" t="s">
        <v>398</v>
      </c>
      <c r="B169" s="27" t="s">
        <v>215</v>
      </c>
      <c r="C169" s="27" t="s">
        <v>219</v>
      </c>
      <c r="D169" s="6">
        <v>8025.4</v>
      </c>
      <c r="E169" s="6">
        <v>1520.2</v>
      </c>
      <c r="F169" s="28">
        <v>8893.1088380399997</v>
      </c>
      <c r="G169" s="28">
        <v>1622316.49</v>
      </c>
      <c r="H169" s="6">
        <v>7980</v>
      </c>
      <c r="I169" s="28">
        <v>75607453.909999996</v>
      </c>
      <c r="J169" s="28">
        <v>-2783624.5733429687</v>
      </c>
      <c r="K169" s="28">
        <v>0</v>
      </c>
      <c r="L169" s="28">
        <v>72823829.336657032</v>
      </c>
      <c r="M169" s="28">
        <v>9074.17</v>
      </c>
      <c r="N169" s="31">
        <v>135</v>
      </c>
      <c r="O169" s="28">
        <v>96045.575450831995</v>
      </c>
    </row>
    <row r="170" spans="1:15" x14ac:dyDescent="0.2">
      <c r="A170" s="26" t="s">
        <v>399</v>
      </c>
      <c r="B170" s="27" t="s">
        <v>215</v>
      </c>
      <c r="C170" s="27" t="s">
        <v>220</v>
      </c>
      <c r="D170" s="6">
        <v>3790.5</v>
      </c>
      <c r="E170" s="6">
        <v>898.1</v>
      </c>
      <c r="F170" s="28">
        <v>8935.8992576700002</v>
      </c>
      <c r="G170" s="28">
        <v>963039.73</v>
      </c>
      <c r="H170" s="6">
        <v>3696</v>
      </c>
      <c r="I170" s="28">
        <v>35710376.310000002</v>
      </c>
      <c r="J170" s="28">
        <v>-1314741.8128663264</v>
      </c>
      <c r="K170" s="28">
        <v>0</v>
      </c>
      <c r="L170" s="28">
        <v>34395634.497133672</v>
      </c>
      <c r="M170" s="28">
        <v>9074.17</v>
      </c>
      <c r="N170" s="31">
        <v>83</v>
      </c>
      <c r="O170" s="28">
        <v>59334.371070928806</v>
      </c>
    </row>
    <row r="171" spans="1:15" x14ac:dyDescent="0.2">
      <c r="A171" s="26" t="s">
        <v>400</v>
      </c>
      <c r="B171" s="27" t="s">
        <v>215</v>
      </c>
      <c r="C171" s="27" t="s">
        <v>221</v>
      </c>
      <c r="D171" s="6">
        <v>22333.9</v>
      </c>
      <c r="E171" s="6">
        <v>14909.6</v>
      </c>
      <c r="F171" s="28">
        <v>8979.6482252400001</v>
      </c>
      <c r="G171" s="28">
        <v>20100816.120000001</v>
      </c>
      <c r="H171" s="6">
        <v>21942</v>
      </c>
      <c r="I171" s="28">
        <v>222611830.12</v>
      </c>
      <c r="J171" s="28">
        <v>-8195855.4162729708</v>
      </c>
      <c r="K171" s="28">
        <v>0</v>
      </c>
      <c r="L171" s="28">
        <v>214415974.70372704</v>
      </c>
      <c r="M171" s="28">
        <v>9074.17</v>
      </c>
      <c r="N171" s="31">
        <v>2711</v>
      </c>
      <c r="O171" s="28">
        <v>1947506.1070900511</v>
      </c>
    </row>
    <row r="172" spans="1:15" x14ac:dyDescent="0.2">
      <c r="A172" s="26" t="s">
        <v>401</v>
      </c>
      <c r="B172" s="27" t="s">
        <v>215</v>
      </c>
      <c r="C172" s="27" t="s">
        <v>204</v>
      </c>
      <c r="D172" s="6">
        <v>1135.5</v>
      </c>
      <c r="E172" s="6">
        <v>448.6</v>
      </c>
      <c r="F172" s="28">
        <v>9585.8263273899993</v>
      </c>
      <c r="G172" s="28">
        <v>516024.2</v>
      </c>
      <c r="H172" s="6">
        <v>1094</v>
      </c>
      <c r="I172" s="28">
        <v>11434472.1</v>
      </c>
      <c r="J172" s="28">
        <v>-394.68468999938341</v>
      </c>
      <c r="K172" s="28">
        <v>0</v>
      </c>
      <c r="L172" s="28">
        <v>11434077.415310001</v>
      </c>
      <c r="M172" s="28">
        <v>9074.17</v>
      </c>
      <c r="N172" s="31">
        <v>44</v>
      </c>
      <c r="O172" s="28">
        <v>33742.108672412796</v>
      </c>
    </row>
    <row r="173" spans="1:15" x14ac:dyDescent="0.2">
      <c r="A173" s="26" t="s">
        <v>402</v>
      </c>
      <c r="B173" s="27" t="s">
        <v>215</v>
      </c>
      <c r="C173" s="27" t="s">
        <v>222</v>
      </c>
      <c r="D173" s="6">
        <v>2397.5</v>
      </c>
      <c r="E173" s="6">
        <v>1365.7</v>
      </c>
      <c r="F173" s="28">
        <v>9265.6996801000005</v>
      </c>
      <c r="G173" s="28">
        <v>1702427.59</v>
      </c>
      <c r="H173" s="6">
        <v>2327</v>
      </c>
      <c r="I173" s="28">
        <v>24120046.710000001</v>
      </c>
      <c r="J173" s="28">
        <v>-888022.9562029466</v>
      </c>
      <c r="K173" s="28">
        <v>0</v>
      </c>
      <c r="L173" s="28">
        <v>23232023.753797054</v>
      </c>
      <c r="M173" s="28">
        <v>9074.17</v>
      </c>
      <c r="N173" s="31">
        <v>274</v>
      </c>
      <c r="O173" s="28">
        <v>203104.13698779201</v>
      </c>
    </row>
    <row r="174" spans="1:15" x14ac:dyDescent="0.2">
      <c r="A174" s="26" t="s">
        <v>403</v>
      </c>
      <c r="B174" s="27" t="s">
        <v>215</v>
      </c>
      <c r="C174" s="27" t="s">
        <v>223</v>
      </c>
      <c r="D174" s="6">
        <v>1033</v>
      </c>
      <c r="E174" s="6">
        <v>408.4</v>
      </c>
      <c r="F174" s="28">
        <v>9564.7530941599998</v>
      </c>
      <c r="G174" s="28">
        <v>468749.42</v>
      </c>
      <c r="H174" s="6">
        <v>991</v>
      </c>
      <c r="I174" s="28">
        <v>10394285</v>
      </c>
      <c r="J174" s="28">
        <v>-382684.32081804803</v>
      </c>
      <c r="K174" s="28">
        <v>0</v>
      </c>
      <c r="L174" s="28">
        <v>10011600.679181952</v>
      </c>
      <c r="M174" s="28">
        <v>9074.17</v>
      </c>
      <c r="N174" s="31">
        <v>59</v>
      </c>
      <c r="O174" s="28">
        <v>45145.634604435196</v>
      </c>
    </row>
    <row r="175" spans="1:15" x14ac:dyDescent="0.2">
      <c r="A175" s="26" t="s">
        <v>404</v>
      </c>
      <c r="B175" s="27" t="s">
        <v>215</v>
      </c>
      <c r="C175" s="27" t="s">
        <v>224</v>
      </c>
      <c r="D175" s="6">
        <v>177.8</v>
      </c>
      <c r="E175" s="6">
        <v>66.400000000000006</v>
      </c>
      <c r="F175" s="28">
        <v>16044.32878489</v>
      </c>
      <c r="G175" s="28">
        <v>127841.21</v>
      </c>
      <c r="H175" s="6">
        <v>162</v>
      </c>
      <c r="I175" s="28">
        <v>2980522.87</v>
      </c>
      <c r="J175" s="28">
        <v>0</v>
      </c>
      <c r="K175" s="28">
        <v>0</v>
      </c>
      <c r="L175" s="28">
        <v>2980522.87</v>
      </c>
      <c r="M175" s="28">
        <v>9074.17</v>
      </c>
      <c r="N175" s="31">
        <v>0</v>
      </c>
      <c r="O175" s="28">
        <v>0</v>
      </c>
    </row>
    <row r="176" spans="1:15" x14ac:dyDescent="0.2">
      <c r="A176" s="26" t="s">
        <v>405</v>
      </c>
      <c r="B176" s="27" t="s">
        <v>215</v>
      </c>
      <c r="C176" s="27" t="s">
        <v>225</v>
      </c>
      <c r="D176" s="6">
        <v>199.3</v>
      </c>
      <c r="E176" s="6">
        <v>23.8</v>
      </c>
      <c r="F176" s="28">
        <v>15325.05041516</v>
      </c>
      <c r="G176" s="28">
        <v>43768.34</v>
      </c>
      <c r="H176" s="6">
        <v>178</v>
      </c>
      <c r="I176" s="28">
        <v>3098050.89</v>
      </c>
      <c r="J176" s="28">
        <v>-114060.32263877692</v>
      </c>
      <c r="K176" s="28">
        <v>0</v>
      </c>
      <c r="L176" s="28">
        <v>2983990.567361223</v>
      </c>
      <c r="M176" s="28">
        <v>9074.17</v>
      </c>
      <c r="N176" s="31">
        <v>0</v>
      </c>
      <c r="O176" s="28">
        <v>0</v>
      </c>
    </row>
    <row r="177" spans="1:15" x14ac:dyDescent="0.2">
      <c r="A177" s="26" t="s">
        <v>406</v>
      </c>
      <c r="B177" s="27" t="s">
        <v>215</v>
      </c>
      <c r="C177" s="27" t="s">
        <v>226</v>
      </c>
      <c r="D177" s="6">
        <v>64.3</v>
      </c>
      <c r="E177" s="6">
        <v>21.3</v>
      </c>
      <c r="F177" s="28">
        <v>19559.72418632</v>
      </c>
      <c r="G177" s="28">
        <v>49994.66</v>
      </c>
      <c r="H177" s="6">
        <v>59</v>
      </c>
      <c r="I177" s="28">
        <v>1307684.93</v>
      </c>
      <c r="J177" s="28">
        <v>-154.43049999995856</v>
      </c>
      <c r="K177" s="28">
        <v>0</v>
      </c>
      <c r="L177" s="28">
        <v>1307530.4994999999</v>
      </c>
      <c r="M177" s="28">
        <v>9074.17</v>
      </c>
      <c r="N177" s="31">
        <v>0</v>
      </c>
      <c r="O177" s="28">
        <v>0</v>
      </c>
    </row>
    <row r="178" spans="1:15" x14ac:dyDescent="0.2">
      <c r="A178" s="29" t="s">
        <v>407</v>
      </c>
      <c r="B178" s="27" t="s">
        <v>227</v>
      </c>
      <c r="C178" s="27" t="s">
        <v>228</v>
      </c>
      <c r="D178" s="6">
        <v>853.3</v>
      </c>
      <c r="E178" s="6">
        <v>517.4</v>
      </c>
      <c r="F178" s="28">
        <v>10067.68968363</v>
      </c>
      <c r="G178" s="28">
        <v>735715.36</v>
      </c>
      <c r="H178" s="6">
        <v>822</v>
      </c>
      <c r="I178" s="28">
        <v>9432789.7699999996</v>
      </c>
      <c r="J178" s="28">
        <v>-347285.14241738431</v>
      </c>
      <c r="K178" s="28">
        <v>0</v>
      </c>
      <c r="L178" s="28">
        <v>9085504.6275826152</v>
      </c>
      <c r="M178" s="28">
        <v>9074.17</v>
      </c>
      <c r="N178" s="31">
        <v>132</v>
      </c>
      <c r="O178" s="28">
        <v>106314.8030591328</v>
      </c>
    </row>
    <row r="179" spans="1:15" x14ac:dyDescent="0.2">
      <c r="A179" s="29" t="s">
        <v>408</v>
      </c>
      <c r="B179" s="27" t="s">
        <v>227</v>
      </c>
      <c r="C179" s="27" t="s">
        <v>229</v>
      </c>
      <c r="D179" s="6">
        <v>715.9</v>
      </c>
      <c r="E179" s="6">
        <v>356.4</v>
      </c>
      <c r="F179" s="28">
        <v>9951.9004343100005</v>
      </c>
      <c r="G179" s="28">
        <v>448037.04</v>
      </c>
      <c r="H179" s="6">
        <v>681</v>
      </c>
      <c r="I179" s="28">
        <v>7633110.1100000003</v>
      </c>
      <c r="J179" s="28">
        <v>-281026.69478225062</v>
      </c>
      <c r="K179" s="28">
        <v>0</v>
      </c>
      <c r="L179" s="28">
        <v>7352083.4152177498</v>
      </c>
      <c r="M179" s="28">
        <v>9074.17</v>
      </c>
      <c r="N179" s="31">
        <v>76</v>
      </c>
      <c r="O179" s="28">
        <v>60507.554640604802</v>
      </c>
    </row>
    <row r="180" spans="1:15" x14ac:dyDescent="0.2">
      <c r="A180" s="29" t="s">
        <v>409</v>
      </c>
      <c r="B180" s="27" t="s">
        <v>227</v>
      </c>
      <c r="C180" s="27" t="s">
        <v>230</v>
      </c>
      <c r="D180" s="6">
        <v>181.3</v>
      </c>
      <c r="E180" s="6">
        <v>91</v>
      </c>
      <c r="F180" s="28">
        <v>15911.193108879999</v>
      </c>
      <c r="G180" s="28">
        <v>173750.23</v>
      </c>
      <c r="H180" s="6">
        <v>155</v>
      </c>
      <c r="I180" s="28">
        <v>3071178.49</v>
      </c>
      <c r="J180" s="28">
        <v>-113070.96683962856</v>
      </c>
      <c r="K180" s="28">
        <v>0</v>
      </c>
      <c r="L180" s="28">
        <v>2958107.5231603715</v>
      </c>
      <c r="M180" s="28">
        <v>9074.17</v>
      </c>
      <c r="N180" s="31">
        <v>10</v>
      </c>
      <c r="O180" s="28">
        <v>12728.954487104</v>
      </c>
    </row>
    <row r="181" spans="1:15" x14ac:dyDescent="0.2">
      <c r="A181" s="29" t="s">
        <v>410</v>
      </c>
      <c r="B181" s="27" t="s">
        <v>227</v>
      </c>
      <c r="C181" s="27" t="s">
        <v>231</v>
      </c>
      <c r="D181" s="6">
        <v>59.5</v>
      </c>
      <c r="E181" s="6">
        <v>24.6</v>
      </c>
      <c r="F181" s="28">
        <v>20415.90897638</v>
      </c>
      <c r="G181" s="28">
        <v>60267.76</v>
      </c>
      <c r="H181" s="6">
        <v>57</v>
      </c>
      <c r="I181" s="28">
        <v>1276647.6100000001</v>
      </c>
      <c r="J181" s="28">
        <v>-47002.080812372791</v>
      </c>
      <c r="K181" s="28">
        <v>0</v>
      </c>
      <c r="L181" s="28">
        <v>1229645.5291876274</v>
      </c>
      <c r="M181" s="28">
        <v>9074.17</v>
      </c>
      <c r="N181" s="31">
        <v>1</v>
      </c>
      <c r="O181" s="28">
        <v>1633.2727181104001</v>
      </c>
    </row>
    <row r="182" spans="1:15" x14ac:dyDescent="0.2">
      <c r="L182" s="28">
        <f t="shared" ref="L182:L183" si="0">I182+J182</f>
        <v>0</v>
      </c>
    </row>
    <row r="183" spans="1:15" x14ac:dyDescent="0.2">
      <c r="D183" s="28">
        <f t="shared" ref="D183:H183" si="1">SUM(D4:D181)</f>
        <v>879477.30000000028</v>
      </c>
      <c r="E183" s="28">
        <f t="shared" si="1"/>
        <v>352196.70000000007</v>
      </c>
      <c r="F183" s="28">
        <f t="shared" si="1"/>
        <v>2126450.552558694</v>
      </c>
      <c r="G183" s="28">
        <f t="shared" si="1"/>
        <v>448301501.13000011</v>
      </c>
      <c r="H183" s="28">
        <f t="shared" si="1"/>
        <v>841889</v>
      </c>
      <c r="I183" s="28">
        <f>SUM(I4:I181)</f>
        <v>8760545917.1299973</v>
      </c>
      <c r="J183" s="28">
        <f t="shared" ref="J183:K183" si="2">SUM(J4:J181)</f>
        <v>-321243483.99999988</v>
      </c>
      <c r="K183" s="28">
        <f t="shared" si="2"/>
        <v>0</v>
      </c>
      <c r="L183" s="28">
        <f t="shared" si="0"/>
        <v>8439302433.1299973</v>
      </c>
      <c r="N183" s="31">
        <f>SUM(N4:N182)</f>
        <v>61359</v>
      </c>
      <c r="O183" s="28">
        <f>SUM(O4:O182)</f>
        <v>46026938.670459062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187"/>
  <sheetViews>
    <sheetView workbookViewId="0">
      <pane xSplit="2" ySplit="1" topLeftCell="M2" activePane="bottomRight" state="frozen"/>
      <selection activeCell="A4" sqref="A4"/>
      <selection pane="topRight" activeCell="A4" sqref="A4"/>
      <selection pane="bottomLeft" activeCell="A4" sqref="A4"/>
      <selection pane="bottomRight" activeCell="O2" sqref="O2:O4"/>
    </sheetView>
  </sheetViews>
  <sheetFormatPr defaultRowHeight="15" x14ac:dyDescent="0.25"/>
  <cols>
    <col min="1" max="1" width="15.140625" style="33" customWidth="1"/>
    <col min="2" max="2" width="15.140625" style="33" bestFit="1" customWidth="1"/>
    <col min="3" max="4" width="18.5703125" style="34" bestFit="1" customWidth="1"/>
    <col min="5" max="5" width="20.140625" style="34" bestFit="1" customWidth="1"/>
    <col min="6" max="6" width="16.42578125" style="35" bestFit="1" customWidth="1"/>
    <col min="7" max="7" width="13.5703125" style="35" bestFit="1" customWidth="1"/>
    <col min="8" max="8" width="17.5703125" style="35" bestFit="1" customWidth="1"/>
    <col min="9" max="9" width="15" style="35" customWidth="1"/>
    <col min="10" max="10" width="15.85546875" style="33" customWidth="1"/>
    <col min="11" max="11" width="17.28515625" style="33" customWidth="1"/>
    <col min="12" max="12" width="18.28515625" style="33" customWidth="1"/>
    <col min="13" max="13" width="19.5703125" style="33" bestFit="1" customWidth="1"/>
    <col min="14" max="15" width="9.140625" style="33"/>
    <col min="16" max="16" width="13.140625" style="33" bestFit="1" customWidth="1"/>
    <col min="17" max="20" width="9.140625" style="33"/>
    <col min="21" max="21" width="18.140625" style="36" bestFit="1" customWidth="1"/>
    <col min="22" max="252" width="9.140625" style="36"/>
    <col min="253" max="253" width="15.140625" style="36" customWidth="1"/>
    <col min="254" max="254" width="15.140625" style="36" bestFit="1" customWidth="1"/>
    <col min="255" max="256" width="18.5703125" style="36" bestFit="1" customWidth="1"/>
    <col min="257" max="257" width="16.42578125" style="36" bestFit="1" customWidth="1"/>
    <col min="258" max="258" width="13.5703125" style="36" bestFit="1" customWidth="1"/>
    <col min="259" max="259" width="17.5703125" style="36" bestFit="1" customWidth="1"/>
    <col min="260" max="260" width="17.28515625" style="36" bestFit="1" customWidth="1"/>
    <col min="261" max="261" width="22.5703125" style="36" bestFit="1" customWidth="1"/>
    <col min="262" max="262" width="15.85546875" style="36" bestFit="1" customWidth="1"/>
    <col min="263" max="263" width="17.28515625" style="36" bestFit="1" customWidth="1"/>
    <col min="264" max="264" width="18.28515625" style="36" bestFit="1" customWidth="1"/>
    <col min="265" max="265" width="19.5703125" style="36" bestFit="1" customWidth="1"/>
    <col min="266" max="508" width="9.140625" style="36"/>
    <col min="509" max="509" width="15.140625" style="36" customWidth="1"/>
    <col min="510" max="510" width="15.140625" style="36" bestFit="1" customWidth="1"/>
    <col min="511" max="512" width="18.5703125" style="36" bestFit="1" customWidth="1"/>
    <col min="513" max="513" width="16.42578125" style="36" bestFit="1" customWidth="1"/>
    <col min="514" max="514" width="13.5703125" style="36" bestFit="1" customWidth="1"/>
    <col min="515" max="515" width="17.5703125" style="36" bestFit="1" customWidth="1"/>
    <col min="516" max="516" width="17.28515625" style="36" bestFit="1" customWidth="1"/>
    <col min="517" max="517" width="22.5703125" style="36" bestFit="1" customWidth="1"/>
    <col min="518" max="518" width="15.85546875" style="36" bestFit="1" customWidth="1"/>
    <col min="519" max="519" width="17.28515625" style="36" bestFit="1" customWidth="1"/>
    <col min="520" max="520" width="18.28515625" style="36" bestFit="1" customWidth="1"/>
    <col min="521" max="521" width="19.5703125" style="36" bestFit="1" customWidth="1"/>
    <col min="522" max="764" width="9.140625" style="36"/>
    <col min="765" max="765" width="15.140625" style="36" customWidth="1"/>
    <col min="766" max="766" width="15.140625" style="36" bestFit="1" customWidth="1"/>
    <col min="767" max="768" width="18.5703125" style="36" bestFit="1" customWidth="1"/>
    <col min="769" max="769" width="16.42578125" style="36" bestFit="1" customWidth="1"/>
    <col min="770" max="770" width="13.5703125" style="36" bestFit="1" customWidth="1"/>
    <col min="771" max="771" width="17.5703125" style="36" bestFit="1" customWidth="1"/>
    <col min="772" max="772" width="17.28515625" style="36" bestFit="1" customWidth="1"/>
    <col min="773" max="773" width="22.5703125" style="36" bestFit="1" customWidth="1"/>
    <col min="774" max="774" width="15.85546875" style="36" bestFit="1" customWidth="1"/>
    <col min="775" max="775" width="17.28515625" style="36" bestFit="1" customWidth="1"/>
    <col min="776" max="776" width="18.28515625" style="36" bestFit="1" customWidth="1"/>
    <col min="777" max="777" width="19.5703125" style="36" bestFit="1" customWidth="1"/>
    <col min="778" max="1020" width="9.140625" style="36"/>
    <col min="1021" max="1021" width="15.140625" style="36" customWidth="1"/>
    <col min="1022" max="1022" width="15.140625" style="36" bestFit="1" customWidth="1"/>
    <col min="1023" max="1024" width="18.5703125" style="36" bestFit="1" customWidth="1"/>
    <col min="1025" max="1025" width="16.42578125" style="36" bestFit="1" customWidth="1"/>
    <col min="1026" max="1026" width="13.5703125" style="36" bestFit="1" customWidth="1"/>
    <col min="1027" max="1027" width="17.5703125" style="36" bestFit="1" customWidth="1"/>
    <col min="1028" max="1028" width="17.28515625" style="36" bestFit="1" customWidth="1"/>
    <col min="1029" max="1029" width="22.5703125" style="36" bestFit="1" customWidth="1"/>
    <col min="1030" max="1030" width="15.85546875" style="36" bestFit="1" customWidth="1"/>
    <col min="1031" max="1031" width="17.28515625" style="36" bestFit="1" customWidth="1"/>
    <col min="1032" max="1032" width="18.28515625" style="36" bestFit="1" customWidth="1"/>
    <col min="1033" max="1033" width="19.5703125" style="36" bestFit="1" customWidth="1"/>
    <col min="1034" max="1276" width="9.140625" style="36"/>
    <col min="1277" max="1277" width="15.140625" style="36" customWidth="1"/>
    <col min="1278" max="1278" width="15.140625" style="36" bestFit="1" customWidth="1"/>
    <col min="1279" max="1280" width="18.5703125" style="36" bestFit="1" customWidth="1"/>
    <col min="1281" max="1281" width="16.42578125" style="36" bestFit="1" customWidth="1"/>
    <col min="1282" max="1282" width="13.5703125" style="36" bestFit="1" customWidth="1"/>
    <col min="1283" max="1283" width="17.5703125" style="36" bestFit="1" customWidth="1"/>
    <col min="1284" max="1284" width="17.28515625" style="36" bestFit="1" customWidth="1"/>
    <col min="1285" max="1285" width="22.5703125" style="36" bestFit="1" customWidth="1"/>
    <col min="1286" max="1286" width="15.85546875" style="36" bestFit="1" customWidth="1"/>
    <col min="1287" max="1287" width="17.28515625" style="36" bestFit="1" customWidth="1"/>
    <col min="1288" max="1288" width="18.28515625" style="36" bestFit="1" customWidth="1"/>
    <col min="1289" max="1289" width="19.5703125" style="36" bestFit="1" customWidth="1"/>
    <col min="1290" max="1532" width="9.140625" style="36"/>
    <col min="1533" max="1533" width="15.140625" style="36" customWidth="1"/>
    <col min="1534" max="1534" width="15.140625" style="36" bestFit="1" customWidth="1"/>
    <col min="1535" max="1536" width="18.5703125" style="36" bestFit="1" customWidth="1"/>
    <col min="1537" max="1537" width="16.42578125" style="36" bestFit="1" customWidth="1"/>
    <col min="1538" max="1538" width="13.5703125" style="36" bestFit="1" customWidth="1"/>
    <col min="1539" max="1539" width="17.5703125" style="36" bestFit="1" customWidth="1"/>
    <col min="1540" max="1540" width="17.28515625" style="36" bestFit="1" customWidth="1"/>
    <col min="1541" max="1541" width="22.5703125" style="36" bestFit="1" customWidth="1"/>
    <col min="1542" max="1542" width="15.85546875" style="36" bestFit="1" customWidth="1"/>
    <col min="1543" max="1543" width="17.28515625" style="36" bestFit="1" customWidth="1"/>
    <col min="1544" max="1544" width="18.28515625" style="36" bestFit="1" customWidth="1"/>
    <col min="1545" max="1545" width="19.5703125" style="36" bestFit="1" customWidth="1"/>
    <col min="1546" max="1788" width="9.140625" style="36"/>
    <col min="1789" max="1789" width="15.140625" style="36" customWidth="1"/>
    <col min="1790" max="1790" width="15.140625" style="36" bestFit="1" customWidth="1"/>
    <col min="1791" max="1792" width="18.5703125" style="36" bestFit="1" customWidth="1"/>
    <col min="1793" max="1793" width="16.42578125" style="36" bestFit="1" customWidth="1"/>
    <col min="1794" max="1794" width="13.5703125" style="36" bestFit="1" customWidth="1"/>
    <col min="1795" max="1795" width="17.5703125" style="36" bestFit="1" customWidth="1"/>
    <col min="1796" max="1796" width="17.28515625" style="36" bestFit="1" customWidth="1"/>
    <col min="1797" max="1797" width="22.5703125" style="36" bestFit="1" customWidth="1"/>
    <col min="1798" max="1798" width="15.85546875" style="36" bestFit="1" customWidth="1"/>
    <col min="1799" max="1799" width="17.28515625" style="36" bestFit="1" customWidth="1"/>
    <col min="1800" max="1800" width="18.28515625" style="36" bestFit="1" customWidth="1"/>
    <col min="1801" max="1801" width="19.5703125" style="36" bestFit="1" customWidth="1"/>
    <col min="1802" max="2044" width="9.140625" style="36"/>
    <col min="2045" max="2045" width="15.140625" style="36" customWidth="1"/>
    <col min="2046" max="2046" width="15.140625" style="36" bestFit="1" customWidth="1"/>
    <col min="2047" max="2048" width="18.5703125" style="36" bestFit="1" customWidth="1"/>
    <col min="2049" max="2049" width="16.42578125" style="36" bestFit="1" customWidth="1"/>
    <col min="2050" max="2050" width="13.5703125" style="36" bestFit="1" customWidth="1"/>
    <col min="2051" max="2051" width="17.5703125" style="36" bestFit="1" customWidth="1"/>
    <col min="2052" max="2052" width="17.28515625" style="36" bestFit="1" customWidth="1"/>
    <col min="2053" max="2053" width="22.5703125" style="36" bestFit="1" customWidth="1"/>
    <col min="2054" max="2054" width="15.85546875" style="36" bestFit="1" customWidth="1"/>
    <col min="2055" max="2055" width="17.28515625" style="36" bestFit="1" customWidth="1"/>
    <col min="2056" max="2056" width="18.28515625" style="36" bestFit="1" customWidth="1"/>
    <col min="2057" max="2057" width="19.5703125" style="36" bestFit="1" customWidth="1"/>
    <col min="2058" max="2300" width="9.140625" style="36"/>
    <col min="2301" max="2301" width="15.140625" style="36" customWidth="1"/>
    <col min="2302" max="2302" width="15.140625" style="36" bestFit="1" customWidth="1"/>
    <col min="2303" max="2304" width="18.5703125" style="36" bestFit="1" customWidth="1"/>
    <col min="2305" max="2305" width="16.42578125" style="36" bestFit="1" customWidth="1"/>
    <col min="2306" max="2306" width="13.5703125" style="36" bestFit="1" customWidth="1"/>
    <col min="2307" max="2307" width="17.5703125" style="36" bestFit="1" customWidth="1"/>
    <col min="2308" max="2308" width="17.28515625" style="36" bestFit="1" customWidth="1"/>
    <col min="2309" max="2309" width="22.5703125" style="36" bestFit="1" customWidth="1"/>
    <col min="2310" max="2310" width="15.85546875" style="36" bestFit="1" customWidth="1"/>
    <col min="2311" max="2311" width="17.28515625" style="36" bestFit="1" customWidth="1"/>
    <col min="2312" max="2312" width="18.28515625" style="36" bestFit="1" customWidth="1"/>
    <col min="2313" max="2313" width="19.5703125" style="36" bestFit="1" customWidth="1"/>
    <col min="2314" max="2556" width="9.140625" style="36"/>
    <col min="2557" max="2557" width="15.140625" style="36" customWidth="1"/>
    <col min="2558" max="2558" width="15.140625" style="36" bestFit="1" customWidth="1"/>
    <col min="2559" max="2560" width="18.5703125" style="36" bestFit="1" customWidth="1"/>
    <col min="2561" max="2561" width="16.42578125" style="36" bestFit="1" customWidth="1"/>
    <col min="2562" max="2562" width="13.5703125" style="36" bestFit="1" customWidth="1"/>
    <col min="2563" max="2563" width="17.5703125" style="36" bestFit="1" customWidth="1"/>
    <col min="2564" max="2564" width="17.28515625" style="36" bestFit="1" customWidth="1"/>
    <col min="2565" max="2565" width="22.5703125" style="36" bestFit="1" customWidth="1"/>
    <col min="2566" max="2566" width="15.85546875" style="36" bestFit="1" customWidth="1"/>
    <col min="2567" max="2567" width="17.28515625" style="36" bestFit="1" customWidth="1"/>
    <col min="2568" max="2568" width="18.28515625" style="36" bestFit="1" customWidth="1"/>
    <col min="2569" max="2569" width="19.5703125" style="36" bestFit="1" customWidth="1"/>
    <col min="2570" max="2812" width="9.140625" style="36"/>
    <col min="2813" max="2813" width="15.140625" style="36" customWidth="1"/>
    <col min="2814" max="2814" width="15.140625" style="36" bestFit="1" customWidth="1"/>
    <col min="2815" max="2816" width="18.5703125" style="36" bestFit="1" customWidth="1"/>
    <col min="2817" max="2817" width="16.42578125" style="36" bestFit="1" customWidth="1"/>
    <col min="2818" max="2818" width="13.5703125" style="36" bestFit="1" customWidth="1"/>
    <col min="2819" max="2819" width="17.5703125" style="36" bestFit="1" customWidth="1"/>
    <col min="2820" max="2820" width="17.28515625" style="36" bestFit="1" customWidth="1"/>
    <col min="2821" max="2821" width="22.5703125" style="36" bestFit="1" customWidth="1"/>
    <col min="2822" max="2822" width="15.85546875" style="36" bestFit="1" customWidth="1"/>
    <col min="2823" max="2823" width="17.28515625" style="36" bestFit="1" customWidth="1"/>
    <col min="2824" max="2824" width="18.28515625" style="36" bestFit="1" customWidth="1"/>
    <col min="2825" max="2825" width="19.5703125" style="36" bestFit="1" customWidth="1"/>
    <col min="2826" max="3068" width="9.140625" style="36"/>
    <col min="3069" max="3069" width="15.140625" style="36" customWidth="1"/>
    <col min="3070" max="3070" width="15.140625" style="36" bestFit="1" customWidth="1"/>
    <col min="3071" max="3072" width="18.5703125" style="36" bestFit="1" customWidth="1"/>
    <col min="3073" max="3073" width="16.42578125" style="36" bestFit="1" customWidth="1"/>
    <col min="3074" max="3074" width="13.5703125" style="36" bestFit="1" customWidth="1"/>
    <col min="3075" max="3075" width="17.5703125" style="36" bestFit="1" customWidth="1"/>
    <col min="3076" max="3076" width="17.28515625" style="36" bestFit="1" customWidth="1"/>
    <col min="3077" max="3077" width="22.5703125" style="36" bestFit="1" customWidth="1"/>
    <col min="3078" max="3078" width="15.85546875" style="36" bestFit="1" customWidth="1"/>
    <col min="3079" max="3079" width="17.28515625" style="36" bestFit="1" customWidth="1"/>
    <col min="3080" max="3080" width="18.28515625" style="36" bestFit="1" customWidth="1"/>
    <col min="3081" max="3081" width="19.5703125" style="36" bestFit="1" customWidth="1"/>
    <col min="3082" max="3324" width="9.140625" style="36"/>
    <col min="3325" max="3325" width="15.140625" style="36" customWidth="1"/>
    <col min="3326" max="3326" width="15.140625" style="36" bestFit="1" customWidth="1"/>
    <col min="3327" max="3328" width="18.5703125" style="36" bestFit="1" customWidth="1"/>
    <col min="3329" max="3329" width="16.42578125" style="36" bestFit="1" customWidth="1"/>
    <col min="3330" max="3330" width="13.5703125" style="36" bestFit="1" customWidth="1"/>
    <col min="3331" max="3331" width="17.5703125" style="36" bestFit="1" customWidth="1"/>
    <col min="3332" max="3332" width="17.28515625" style="36" bestFit="1" customWidth="1"/>
    <col min="3333" max="3333" width="22.5703125" style="36" bestFit="1" customWidth="1"/>
    <col min="3334" max="3334" width="15.85546875" style="36" bestFit="1" customWidth="1"/>
    <col min="3335" max="3335" width="17.28515625" style="36" bestFit="1" customWidth="1"/>
    <col min="3336" max="3336" width="18.28515625" style="36" bestFit="1" customWidth="1"/>
    <col min="3337" max="3337" width="19.5703125" style="36" bestFit="1" customWidth="1"/>
    <col min="3338" max="3580" width="9.140625" style="36"/>
    <col min="3581" max="3581" width="15.140625" style="36" customWidth="1"/>
    <col min="3582" max="3582" width="15.140625" style="36" bestFit="1" customWidth="1"/>
    <col min="3583" max="3584" width="18.5703125" style="36" bestFit="1" customWidth="1"/>
    <col min="3585" max="3585" width="16.42578125" style="36" bestFit="1" customWidth="1"/>
    <col min="3586" max="3586" width="13.5703125" style="36" bestFit="1" customWidth="1"/>
    <col min="3587" max="3587" width="17.5703125" style="36" bestFit="1" customWidth="1"/>
    <col min="3588" max="3588" width="17.28515625" style="36" bestFit="1" customWidth="1"/>
    <col min="3589" max="3589" width="22.5703125" style="36" bestFit="1" customWidth="1"/>
    <col min="3590" max="3590" width="15.85546875" style="36" bestFit="1" customWidth="1"/>
    <col min="3591" max="3591" width="17.28515625" style="36" bestFit="1" customWidth="1"/>
    <col min="3592" max="3592" width="18.28515625" style="36" bestFit="1" customWidth="1"/>
    <col min="3593" max="3593" width="19.5703125" style="36" bestFit="1" customWidth="1"/>
    <col min="3594" max="3836" width="9.140625" style="36"/>
    <col min="3837" max="3837" width="15.140625" style="36" customWidth="1"/>
    <col min="3838" max="3838" width="15.140625" style="36" bestFit="1" customWidth="1"/>
    <col min="3839" max="3840" width="18.5703125" style="36" bestFit="1" customWidth="1"/>
    <col min="3841" max="3841" width="16.42578125" style="36" bestFit="1" customWidth="1"/>
    <col min="3842" max="3842" width="13.5703125" style="36" bestFit="1" customWidth="1"/>
    <col min="3843" max="3843" width="17.5703125" style="36" bestFit="1" customWidth="1"/>
    <col min="3844" max="3844" width="17.28515625" style="36" bestFit="1" customWidth="1"/>
    <col min="3845" max="3845" width="22.5703125" style="36" bestFit="1" customWidth="1"/>
    <col min="3846" max="3846" width="15.85546875" style="36" bestFit="1" customWidth="1"/>
    <col min="3847" max="3847" width="17.28515625" style="36" bestFit="1" customWidth="1"/>
    <col min="3848" max="3848" width="18.28515625" style="36" bestFit="1" customWidth="1"/>
    <col min="3849" max="3849" width="19.5703125" style="36" bestFit="1" customWidth="1"/>
    <col min="3850" max="4092" width="9.140625" style="36"/>
    <col min="4093" max="4093" width="15.140625" style="36" customWidth="1"/>
    <col min="4094" max="4094" width="15.140625" style="36" bestFit="1" customWidth="1"/>
    <col min="4095" max="4096" width="18.5703125" style="36" bestFit="1" customWidth="1"/>
    <col min="4097" max="4097" width="16.42578125" style="36" bestFit="1" customWidth="1"/>
    <col min="4098" max="4098" width="13.5703125" style="36" bestFit="1" customWidth="1"/>
    <col min="4099" max="4099" width="17.5703125" style="36" bestFit="1" customWidth="1"/>
    <col min="4100" max="4100" width="17.28515625" style="36" bestFit="1" customWidth="1"/>
    <col min="4101" max="4101" width="22.5703125" style="36" bestFit="1" customWidth="1"/>
    <col min="4102" max="4102" width="15.85546875" style="36" bestFit="1" customWidth="1"/>
    <col min="4103" max="4103" width="17.28515625" style="36" bestFit="1" customWidth="1"/>
    <col min="4104" max="4104" width="18.28515625" style="36" bestFit="1" customWidth="1"/>
    <col min="4105" max="4105" width="19.5703125" style="36" bestFit="1" customWidth="1"/>
    <col min="4106" max="4348" width="9.140625" style="36"/>
    <col min="4349" max="4349" width="15.140625" style="36" customWidth="1"/>
    <col min="4350" max="4350" width="15.140625" style="36" bestFit="1" customWidth="1"/>
    <col min="4351" max="4352" width="18.5703125" style="36" bestFit="1" customWidth="1"/>
    <col min="4353" max="4353" width="16.42578125" style="36" bestFit="1" customWidth="1"/>
    <col min="4354" max="4354" width="13.5703125" style="36" bestFit="1" customWidth="1"/>
    <col min="4355" max="4355" width="17.5703125" style="36" bestFit="1" customWidth="1"/>
    <col min="4356" max="4356" width="17.28515625" style="36" bestFit="1" customWidth="1"/>
    <col min="4357" max="4357" width="22.5703125" style="36" bestFit="1" customWidth="1"/>
    <col min="4358" max="4358" width="15.85546875" style="36" bestFit="1" customWidth="1"/>
    <col min="4359" max="4359" width="17.28515625" style="36" bestFit="1" customWidth="1"/>
    <col min="4360" max="4360" width="18.28515625" style="36" bestFit="1" customWidth="1"/>
    <col min="4361" max="4361" width="19.5703125" style="36" bestFit="1" customWidth="1"/>
    <col min="4362" max="4604" width="9.140625" style="36"/>
    <col min="4605" max="4605" width="15.140625" style="36" customWidth="1"/>
    <col min="4606" max="4606" width="15.140625" style="36" bestFit="1" customWidth="1"/>
    <col min="4607" max="4608" width="18.5703125" style="36" bestFit="1" customWidth="1"/>
    <col min="4609" max="4609" width="16.42578125" style="36" bestFit="1" customWidth="1"/>
    <col min="4610" max="4610" width="13.5703125" style="36" bestFit="1" customWidth="1"/>
    <col min="4611" max="4611" width="17.5703125" style="36" bestFit="1" customWidth="1"/>
    <col min="4612" max="4612" width="17.28515625" style="36" bestFit="1" customWidth="1"/>
    <col min="4613" max="4613" width="22.5703125" style="36" bestFit="1" customWidth="1"/>
    <col min="4614" max="4614" width="15.85546875" style="36" bestFit="1" customWidth="1"/>
    <col min="4615" max="4615" width="17.28515625" style="36" bestFit="1" customWidth="1"/>
    <col min="4616" max="4616" width="18.28515625" style="36" bestFit="1" customWidth="1"/>
    <col min="4617" max="4617" width="19.5703125" style="36" bestFit="1" customWidth="1"/>
    <col min="4618" max="4860" width="9.140625" style="36"/>
    <col min="4861" max="4861" width="15.140625" style="36" customWidth="1"/>
    <col min="4862" max="4862" width="15.140625" style="36" bestFit="1" customWidth="1"/>
    <col min="4863" max="4864" width="18.5703125" style="36" bestFit="1" customWidth="1"/>
    <col min="4865" max="4865" width="16.42578125" style="36" bestFit="1" customWidth="1"/>
    <col min="4866" max="4866" width="13.5703125" style="36" bestFit="1" customWidth="1"/>
    <col min="4867" max="4867" width="17.5703125" style="36" bestFit="1" customWidth="1"/>
    <col min="4868" max="4868" width="17.28515625" style="36" bestFit="1" customWidth="1"/>
    <col min="4869" max="4869" width="22.5703125" style="36" bestFit="1" customWidth="1"/>
    <col min="4870" max="4870" width="15.85546875" style="36" bestFit="1" customWidth="1"/>
    <col min="4871" max="4871" width="17.28515625" style="36" bestFit="1" customWidth="1"/>
    <col min="4872" max="4872" width="18.28515625" style="36" bestFit="1" customWidth="1"/>
    <col min="4873" max="4873" width="19.5703125" style="36" bestFit="1" customWidth="1"/>
    <col min="4874" max="5116" width="9.140625" style="36"/>
    <col min="5117" max="5117" width="15.140625" style="36" customWidth="1"/>
    <col min="5118" max="5118" width="15.140625" style="36" bestFit="1" customWidth="1"/>
    <col min="5119" max="5120" width="18.5703125" style="36" bestFit="1" customWidth="1"/>
    <col min="5121" max="5121" width="16.42578125" style="36" bestFit="1" customWidth="1"/>
    <col min="5122" max="5122" width="13.5703125" style="36" bestFit="1" customWidth="1"/>
    <col min="5123" max="5123" width="17.5703125" style="36" bestFit="1" customWidth="1"/>
    <col min="5124" max="5124" width="17.28515625" style="36" bestFit="1" customWidth="1"/>
    <col min="5125" max="5125" width="22.5703125" style="36" bestFit="1" customWidth="1"/>
    <col min="5126" max="5126" width="15.85546875" style="36" bestFit="1" customWidth="1"/>
    <col min="5127" max="5127" width="17.28515625" style="36" bestFit="1" customWidth="1"/>
    <col min="5128" max="5128" width="18.28515625" style="36" bestFit="1" customWidth="1"/>
    <col min="5129" max="5129" width="19.5703125" style="36" bestFit="1" customWidth="1"/>
    <col min="5130" max="5372" width="9.140625" style="36"/>
    <col min="5373" max="5373" width="15.140625" style="36" customWidth="1"/>
    <col min="5374" max="5374" width="15.140625" style="36" bestFit="1" customWidth="1"/>
    <col min="5375" max="5376" width="18.5703125" style="36" bestFit="1" customWidth="1"/>
    <col min="5377" max="5377" width="16.42578125" style="36" bestFit="1" customWidth="1"/>
    <col min="5378" max="5378" width="13.5703125" style="36" bestFit="1" customWidth="1"/>
    <col min="5379" max="5379" width="17.5703125" style="36" bestFit="1" customWidth="1"/>
    <col min="5380" max="5380" width="17.28515625" style="36" bestFit="1" customWidth="1"/>
    <col min="5381" max="5381" width="22.5703125" style="36" bestFit="1" customWidth="1"/>
    <col min="5382" max="5382" width="15.85546875" style="36" bestFit="1" customWidth="1"/>
    <col min="5383" max="5383" width="17.28515625" style="36" bestFit="1" customWidth="1"/>
    <col min="5384" max="5384" width="18.28515625" style="36" bestFit="1" customWidth="1"/>
    <col min="5385" max="5385" width="19.5703125" style="36" bestFit="1" customWidth="1"/>
    <col min="5386" max="5628" width="9.140625" style="36"/>
    <col min="5629" max="5629" width="15.140625" style="36" customWidth="1"/>
    <col min="5630" max="5630" width="15.140625" style="36" bestFit="1" customWidth="1"/>
    <col min="5631" max="5632" width="18.5703125" style="36" bestFit="1" customWidth="1"/>
    <col min="5633" max="5633" width="16.42578125" style="36" bestFit="1" customWidth="1"/>
    <col min="5634" max="5634" width="13.5703125" style="36" bestFit="1" customWidth="1"/>
    <col min="5635" max="5635" width="17.5703125" style="36" bestFit="1" customWidth="1"/>
    <col min="5636" max="5636" width="17.28515625" style="36" bestFit="1" customWidth="1"/>
    <col min="5637" max="5637" width="22.5703125" style="36" bestFit="1" customWidth="1"/>
    <col min="5638" max="5638" width="15.85546875" style="36" bestFit="1" customWidth="1"/>
    <col min="5639" max="5639" width="17.28515625" style="36" bestFit="1" customWidth="1"/>
    <col min="5640" max="5640" width="18.28515625" style="36" bestFit="1" customWidth="1"/>
    <col min="5641" max="5641" width="19.5703125" style="36" bestFit="1" customWidth="1"/>
    <col min="5642" max="5884" width="9.140625" style="36"/>
    <col min="5885" max="5885" width="15.140625" style="36" customWidth="1"/>
    <col min="5886" max="5886" width="15.140625" style="36" bestFit="1" customWidth="1"/>
    <col min="5887" max="5888" width="18.5703125" style="36" bestFit="1" customWidth="1"/>
    <col min="5889" max="5889" width="16.42578125" style="36" bestFit="1" customWidth="1"/>
    <col min="5890" max="5890" width="13.5703125" style="36" bestFit="1" customWidth="1"/>
    <col min="5891" max="5891" width="17.5703125" style="36" bestFit="1" customWidth="1"/>
    <col min="5892" max="5892" width="17.28515625" style="36" bestFit="1" customWidth="1"/>
    <col min="5893" max="5893" width="22.5703125" style="36" bestFit="1" customWidth="1"/>
    <col min="5894" max="5894" width="15.85546875" style="36" bestFit="1" customWidth="1"/>
    <col min="5895" max="5895" width="17.28515625" style="36" bestFit="1" customWidth="1"/>
    <col min="5896" max="5896" width="18.28515625" style="36" bestFit="1" customWidth="1"/>
    <col min="5897" max="5897" width="19.5703125" style="36" bestFit="1" customWidth="1"/>
    <col min="5898" max="6140" width="9.140625" style="36"/>
    <col min="6141" max="6141" width="15.140625" style="36" customWidth="1"/>
    <col min="6142" max="6142" width="15.140625" style="36" bestFit="1" customWidth="1"/>
    <col min="6143" max="6144" width="18.5703125" style="36" bestFit="1" customWidth="1"/>
    <col min="6145" max="6145" width="16.42578125" style="36" bestFit="1" customWidth="1"/>
    <col min="6146" max="6146" width="13.5703125" style="36" bestFit="1" customWidth="1"/>
    <col min="6147" max="6147" width="17.5703125" style="36" bestFit="1" customWidth="1"/>
    <col min="6148" max="6148" width="17.28515625" style="36" bestFit="1" customWidth="1"/>
    <col min="6149" max="6149" width="22.5703125" style="36" bestFit="1" customWidth="1"/>
    <col min="6150" max="6150" width="15.85546875" style="36" bestFit="1" customWidth="1"/>
    <col min="6151" max="6151" width="17.28515625" style="36" bestFit="1" customWidth="1"/>
    <col min="6152" max="6152" width="18.28515625" style="36" bestFit="1" customWidth="1"/>
    <col min="6153" max="6153" width="19.5703125" style="36" bestFit="1" customWidth="1"/>
    <col min="6154" max="6396" width="9.140625" style="36"/>
    <col min="6397" max="6397" width="15.140625" style="36" customWidth="1"/>
    <col min="6398" max="6398" width="15.140625" style="36" bestFit="1" customWidth="1"/>
    <col min="6399" max="6400" width="18.5703125" style="36" bestFit="1" customWidth="1"/>
    <col min="6401" max="6401" width="16.42578125" style="36" bestFit="1" customWidth="1"/>
    <col min="6402" max="6402" width="13.5703125" style="36" bestFit="1" customWidth="1"/>
    <col min="6403" max="6403" width="17.5703125" style="36" bestFit="1" customWidth="1"/>
    <col min="6404" max="6404" width="17.28515625" style="36" bestFit="1" customWidth="1"/>
    <col min="6405" max="6405" width="22.5703125" style="36" bestFit="1" customWidth="1"/>
    <col min="6406" max="6406" width="15.85546875" style="36" bestFit="1" customWidth="1"/>
    <col min="6407" max="6407" width="17.28515625" style="36" bestFit="1" customWidth="1"/>
    <col min="6408" max="6408" width="18.28515625" style="36" bestFit="1" customWidth="1"/>
    <col min="6409" max="6409" width="19.5703125" style="36" bestFit="1" customWidth="1"/>
    <col min="6410" max="6652" width="9.140625" style="36"/>
    <col min="6653" max="6653" width="15.140625" style="36" customWidth="1"/>
    <col min="6654" max="6654" width="15.140625" style="36" bestFit="1" customWidth="1"/>
    <col min="6655" max="6656" width="18.5703125" style="36" bestFit="1" customWidth="1"/>
    <col min="6657" max="6657" width="16.42578125" style="36" bestFit="1" customWidth="1"/>
    <col min="6658" max="6658" width="13.5703125" style="36" bestFit="1" customWidth="1"/>
    <col min="6659" max="6659" width="17.5703125" style="36" bestFit="1" customWidth="1"/>
    <col min="6660" max="6660" width="17.28515625" style="36" bestFit="1" customWidth="1"/>
    <col min="6661" max="6661" width="22.5703125" style="36" bestFit="1" customWidth="1"/>
    <col min="6662" max="6662" width="15.85546875" style="36" bestFit="1" customWidth="1"/>
    <col min="6663" max="6663" width="17.28515625" style="36" bestFit="1" customWidth="1"/>
    <col min="6664" max="6664" width="18.28515625" style="36" bestFit="1" customWidth="1"/>
    <col min="6665" max="6665" width="19.5703125" style="36" bestFit="1" customWidth="1"/>
    <col min="6666" max="6908" width="9.140625" style="36"/>
    <col min="6909" max="6909" width="15.140625" style="36" customWidth="1"/>
    <col min="6910" max="6910" width="15.140625" style="36" bestFit="1" customWidth="1"/>
    <col min="6911" max="6912" width="18.5703125" style="36" bestFit="1" customWidth="1"/>
    <col min="6913" max="6913" width="16.42578125" style="36" bestFit="1" customWidth="1"/>
    <col min="6914" max="6914" width="13.5703125" style="36" bestFit="1" customWidth="1"/>
    <col min="6915" max="6915" width="17.5703125" style="36" bestFit="1" customWidth="1"/>
    <col min="6916" max="6916" width="17.28515625" style="36" bestFit="1" customWidth="1"/>
    <col min="6917" max="6917" width="22.5703125" style="36" bestFit="1" customWidth="1"/>
    <col min="6918" max="6918" width="15.85546875" style="36" bestFit="1" customWidth="1"/>
    <col min="6919" max="6919" width="17.28515625" style="36" bestFit="1" customWidth="1"/>
    <col min="6920" max="6920" width="18.28515625" style="36" bestFit="1" customWidth="1"/>
    <col min="6921" max="6921" width="19.5703125" style="36" bestFit="1" customWidth="1"/>
    <col min="6922" max="7164" width="9.140625" style="36"/>
    <col min="7165" max="7165" width="15.140625" style="36" customWidth="1"/>
    <col min="7166" max="7166" width="15.140625" style="36" bestFit="1" customWidth="1"/>
    <col min="7167" max="7168" width="18.5703125" style="36" bestFit="1" customWidth="1"/>
    <col min="7169" max="7169" width="16.42578125" style="36" bestFit="1" customWidth="1"/>
    <col min="7170" max="7170" width="13.5703125" style="36" bestFit="1" customWidth="1"/>
    <col min="7171" max="7171" width="17.5703125" style="36" bestFit="1" customWidth="1"/>
    <col min="7172" max="7172" width="17.28515625" style="36" bestFit="1" customWidth="1"/>
    <col min="7173" max="7173" width="22.5703125" style="36" bestFit="1" customWidth="1"/>
    <col min="7174" max="7174" width="15.85546875" style="36" bestFit="1" customWidth="1"/>
    <col min="7175" max="7175" width="17.28515625" style="36" bestFit="1" customWidth="1"/>
    <col min="7176" max="7176" width="18.28515625" style="36" bestFit="1" customWidth="1"/>
    <col min="7177" max="7177" width="19.5703125" style="36" bestFit="1" customWidth="1"/>
    <col min="7178" max="7420" width="9.140625" style="36"/>
    <col min="7421" max="7421" width="15.140625" style="36" customWidth="1"/>
    <col min="7422" max="7422" width="15.140625" style="36" bestFit="1" customWidth="1"/>
    <col min="7423" max="7424" width="18.5703125" style="36" bestFit="1" customWidth="1"/>
    <col min="7425" max="7425" width="16.42578125" style="36" bestFit="1" customWidth="1"/>
    <col min="7426" max="7426" width="13.5703125" style="36" bestFit="1" customWidth="1"/>
    <col min="7427" max="7427" width="17.5703125" style="36" bestFit="1" customWidth="1"/>
    <col min="7428" max="7428" width="17.28515625" style="36" bestFit="1" customWidth="1"/>
    <col min="7429" max="7429" width="22.5703125" style="36" bestFit="1" customWidth="1"/>
    <col min="7430" max="7430" width="15.85546875" style="36" bestFit="1" customWidth="1"/>
    <col min="7431" max="7431" width="17.28515625" style="36" bestFit="1" customWidth="1"/>
    <col min="7432" max="7432" width="18.28515625" style="36" bestFit="1" customWidth="1"/>
    <col min="7433" max="7433" width="19.5703125" style="36" bestFit="1" customWidth="1"/>
    <col min="7434" max="7676" width="9.140625" style="36"/>
    <col min="7677" max="7677" width="15.140625" style="36" customWidth="1"/>
    <col min="7678" max="7678" width="15.140625" style="36" bestFit="1" customWidth="1"/>
    <col min="7679" max="7680" width="18.5703125" style="36" bestFit="1" customWidth="1"/>
    <col min="7681" max="7681" width="16.42578125" style="36" bestFit="1" customWidth="1"/>
    <col min="7682" max="7682" width="13.5703125" style="36" bestFit="1" customWidth="1"/>
    <col min="7683" max="7683" width="17.5703125" style="36" bestFit="1" customWidth="1"/>
    <col min="7684" max="7684" width="17.28515625" style="36" bestFit="1" customWidth="1"/>
    <col min="7685" max="7685" width="22.5703125" style="36" bestFit="1" customWidth="1"/>
    <col min="7686" max="7686" width="15.85546875" style="36" bestFit="1" customWidth="1"/>
    <col min="7687" max="7687" width="17.28515625" style="36" bestFit="1" customWidth="1"/>
    <col min="7688" max="7688" width="18.28515625" style="36" bestFit="1" customWidth="1"/>
    <col min="7689" max="7689" width="19.5703125" style="36" bestFit="1" customWidth="1"/>
    <col min="7690" max="7932" width="9.140625" style="36"/>
    <col min="7933" max="7933" width="15.140625" style="36" customWidth="1"/>
    <col min="7934" max="7934" width="15.140625" style="36" bestFit="1" customWidth="1"/>
    <col min="7935" max="7936" width="18.5703125" style="36" bestFit="1" customWidth="1"/>
    <col min="7937" max="7937" width="16.42578125" style="36" bestFit="1" customWidth="1"/>
    <col min="7938" max="7938" width="13.5703125" style="36" bestFit="1" customWidth="1"/>
    <col min="7939" max="7939" width="17.5703125" style="36" bestFit="1" customWidth="1"/>
    <col min="7940" max="7940" width="17.28515625" style="36" bestFit="1" customWidth="1"/>
    <col min="7941" max="7941" width="22.5703125" style="36" bestFit="1" customWidth="1"/>
    <col min="7942" max="7942" width="15.85546875" style="36" bestFit="1" customWidth="1"/>
    <col min="7943" max="7943" width="17.28515625" style="36" bestFit="1" customWidth="1"/>
    <col min="7944" max="7944" width="18.28515625" style="36" bestFit="1" customWidth="1"/>
    <col min="7945" max="7945" width="19.5703125" style="36" bestFit="1" customWidth="1"/>
    <col min="7946" max="8188" width="9.140625" style="36"/>
    <col min="8189" max="8189" width="15.140625" style="36" customWidth="1"/>
    <col min="8190" max="8190" width="15.140625" style="36" bestFit="1" customWidth="1"/>
    <col min="8191" max="8192" width="18.5703125" style="36" bestFit="1" customWidth="1"/>
    <col min="8193" max="8193" width="16.42578125" style="36" bestFit="1" customWidth="1"/>
    <col min="8194" max="8194" width="13.5703125" style="36" bestFit="1" customWidth="1"/>
    <col min="8195" max="8195" width="17.5703125" style="36" bestFit="1" customWidth="1"/>
    <col min="8196" max="8196" width="17.28515625" style="36" bestFit="1" customWidth="1"/>
    <col min="8197" max="8197" width="22.5703125" style="36" bestFit="1" customWidth="1"/>
    <col min="8198" max="8198" width="15.85546875" style="36" bestFit="1" customWidth="1"/>
    <col min="8199" max="8199" width="17.28515625" style="36" bestFit="1" customWidth="1"/>
    <col min="8200" max="8200" width="18.28515625" style="36" bestFit="1" customWidth="1"/>
    <col min="8201" max="8201" width="19.5703125" style="36" bestFit="1" customWidth="1"/>
    <col min="8202" max="8444" width="9.140625" style="36"/>
    <col min="8445" max="8445" width="15.140625" style="36" customWidth="1"/>
    <col min="8446" max="8446" width="15.140625" style="36" bestFit="1" customWidth="1"/>
    <col min="8447" max="8448" width="18.5703125" style="36" bestFit="1" customWidth="1"/>
    <col min="8449" max="8449" width="16.42578125" style="36" bestFit="1" customWidth="1"/>
    <col min="8450" max="8450" width="13.5703125" style="36" bestFit="1" customWidth="1"/>
    <col min="8451" max="8451" width="17.5703125" style="36" bestFit="1" customWidth="1"/>
    <col min="8452" max="8452" width="17.28515625" style="36" bestFit="1" customWidth="1"/>
    <col min="8453" max="8453" width="22.5703125" style="36" bestFit="1" customWidth="1"/>
    <col min="8454" max="8454" width="15.85546875" style="36" bestFit="1" customWidth="1"/>
    <col min="8455" max="8455" width="17.28515625" style="36" bestFit="1" customWidth="1"/>
    <col min="8456" max="8456" width="18.28515625" style="36" bestFit="1" customWidth="1"/>
    <col min="8457" max="8457" width="19.5703125" style="36" bestFit="1" customWidth="1"/>
    <col min="8458" max="8700" width="9.140625" style="36"/>
    <col min="8701" max="8701" width="15.140625" style="36" customWidth="1"/>
    <col min="8702" max="8702" width="15.140625" style="36" bestFit="1" customWidth="1"/>
    <col min="8703" max="8704" width="18.5703125" style="36" bestFit="1" customWidth="1"/>
    <col min="8705" max="8705" width="16.42578125" style="36" bestFit="1" customWidth="1"/>
    <col min="8706" max="8706" width="13.5703125" style="36" bestFit="1" customWidth="1"/>
    <col min="8707" max="8707" width="17.5703125" style="36" bestFit="1" customWidth="1"/>
    <col min="8708" max="8708" width="17.28515625" style="36" bestFit="1" customWidth="1"/>
    <col min="8709" max="8709" width="22.5703125" style="36" bestFit="1" customWidth="1"/>
    <col min="8710" max="8710" width="15.85546875" style="36" bestFit="1" customWidth="1"/>
    <col min="8711" max="8711" width="17.28515625" style="36" bestFit="1" customWidth="1"/>
    <col min="8712" max="8712" width="18.28515625" style="36" bestFit="1" customWidth="1"/>
    <col min="8713" max="8713" width="19.5703125" style="36" bestFit="1" customWidth="1"/>
    <col min="8714" max="8956" width="9.140625" style="36"/>
    <col min="8957" max="8957" width="15.140625" style="36" customWidth="1"/>
    <col min="8958" max="8958" width="15.140625" style="36" bestFit="1" customWidth="1"/>
    <col min="8959" max="8960" width="18.5703125" style="36" bestFit="1" customWidth="1"/>
    <col min="8961" max="8961" width="16.42578125" style="36" bestFit="1" customWidth="1"/>
    <col min="8962" max="8962" width="13.5703125" style="36" bestFit="1" customWidth="1"/>
    <col min="8963" max="8963" width="17.5703125" style="36" bestFit="1" customWidth="1"/>
    <col min="8964" max="8964" width="17.28515625" style="36" bestFit="1" customWidth="1"/>
    <col min="8965" max="8965" width="22.5703125" style="36" bestFit="1" customWidth="1"/>
    <col min="8966" max="8966" width="15.85546875" style="36" bestFit="1" customWidth="1"/>
    <col min="8967" max="8967" width="17.28515625" style="36" bestFit="1" customWidth="1"/>
    <col min="8968" max="8968" width="18.28515625" style="36" bestFit="1" customWidth="1"/>
    <col min="8969" max="8969" width="19.5703125" style="36" bestFit="1" customWidth="1"/>
    <col min="8970" max="9212" width="9.140625" style="36"/>
    <col min="9213" max="9213" width="15.140625" style="36" customWidth="1"/>
    <col min="9214" max="9214" width="15.140625" style="36" bestFit="1" customWidth="1"/>
    <col min="9215" max="9216" width="18.5703125" style="36" bestFit="1" customWidth="1"/>
    <col min="9217" max="9217" width="16.42578125" style="36" bestFit="1" customWidth="1"/>
    <col min="9218" max="9218" width="13.5703125" style="36" bestFit="1" customWidth="1"/>
    <col min="9219" max="9219" width="17.5703125" style="36" bestFit="1" customWidth="1"/>
    <col min="9220" max="9220" width="17.28515625" style="36" bestFit="1" customWidth="1"/>
    <col min="9221" max="9221" width="22.5703125" style="36" bestFit="1" customWidth="1"/>
    <col min="9222" max="9222" width="15.85546875" style="36" bestFit="1" customWidth="1"/>
    <col min="9223" max="9223" width="17.28515625" style="36" bestFit="1" customWidth="1"/>
    <col min="9224" max="9224" width="18.28515625" style="36" bestFit="1" customWidth="1"/>
    <col min="9225" max="9225" width="19.5703125" style="36" bestFit="1" customWidth="1"/>
    <col min="9226" max="9468" width="9.140625" style="36"/>
    <col min="9469" max="9469" width="15.140625" style="36" customWidth="1"/>
    <col min="9470" max="9470" width="15.140625" style="36" bestFit="1" customWidth="1"/>
    <col min="9471" max="9472" width="18.5703125" style="36" bestFit="1" customWidth="1"/>
    <col min="9473" max="9473" width="16.42578125" style="36" bestFit="1" customWidth="1"/>
    <col min="9474" max="9474" width="13.5703125" style="36" bestFit="1" customWidth="1"/>
    <col min="9475" max="9475" width="17.5703125" style="36" bestFit="1" customWidth="1"/>
    <col min="9476" max="9476" width="17.28515625" style="36" bestFit="1" customWidth="1"/>
    <col min="9477" max="9477" width="22.5703125" style="36" bestFit="1" customWidth="1"/>
    <col min="9478" max="9478" width="15.85546875" style="36" bestFit="1" customWidth="1"/>
    <col min="9479" max="9479" width="17.28515625" style="36" bestFit="1" customWidth="1"/>
    <col min="9480" max="9480" width="18.28515625" style="36" bestFit="1" customWidth="1"/>
    <col min="9481" max="9481" width="19.5703125" style="36" bestFit="1" customWidth="1"/>
    <col min="9482" max="9724" width="9.140625" style="36"/>
    <col min="9725" max="9725" width="15.140625" style="36" customWidth="1"/>
    <col min="9726" max="9726" width="15.140625" style="36" bestFit="1" customWidth="1"/>
    <col min="9727" max="9728" width="18.5703125" style="36" bestFit="1" customWidth="1"/>
    <col min="9729" max="9729" width="16.42578125" style="36" bestFit="1" customWidth="1"/>
    <col min="9730" max="9730" width="13.5703125" style="36" bestFit="1" customWidth="1"/>
    <col min="9731" max="9731" width="17.5703125" style="36" bestFit="1" customWidth="1"/>
    <col min="9732" max="9732" width="17.28515625" style="36" bestFit="1" customWidth="1"/>
    <col min="9733" max="9733" width="22.5703125" style="36" bestFit="1" customWidth="1"/>
    <col min="9734" max="9734" width="15.85546875" style="36" bestFit="1" customWidth="1"/>
    <col min="9735" max="9735" width="17.28515625" style="36" bestFit="1" customWidth="1"/>
    <col min="9736" max="9736" width="18.28515625" style="36" bestFit="1" customWidth="1"/>
    <col min="9737" max="9737" width="19.5703125" style="36" bestFit="1" customWidth="1"/>
    <col min="9738" max="9980" width="9.140625" style="36"/>
    <col min="9981" max="9981" width="15.140625" style="36" customWidth="1"/>
    <col min="9982" max="9982" width="15.140625" style="36" bestFit="1" customWidth="1"/>
    <col min="9983" max="9984" width="18.5703125" style="36" bestFit="1" customWidth="1"/>
    <col min="9985" max="9985" width="16.42578125" style="36" bestFit="1" customWidth="1"/>
    <col min="9986" max="9986" width="13.5703125" style="36" bestFit="1" customWidth="1"/>
    <col min="9987" max="9987" width="17.5703125" style="36" bestFit="1" customWidth="1"/>
    <col min="9988" max="9988" width="17.28515625" style="36" bestFit="1" customWidth="1"/>
    <col min="9989" max="9989" width="22.5703125" style="36" bestFit="1" customWidth="1"/>
    <col min="9990" max="9990" width="15.85546875" style="36" bestFit="1" customWidth="1"/>
    <col min="9991" max="9991" width="17.28515625" style="36" bestFit="1" customWidth="1"/>
    <col min="9992" max="9992" width="18.28515625" style="36" bestFit="1" customWidth="1"/>
    <col min="9993" max="9993" width="19.5703125" style="36" bestFit="1" customWidth="1"/>
    <col min="9994" max="10236" width="9.140625" style="36"/>
    <col min="10237" max="10237" width="15.140625" style="36" customWidth="1"/>
    <col min="10238" max="10238" width="15.140625" style="36" bestFit="1" customWidth="1"/>
    <col min="10239" max="10240" width="18.5703125" style="36" bestFit="1" customWidth="1"/>
    <col min="10241" max="10241" width="16.42578125" style="36" bestFit="1" customWidth="1"/>
    <col min="10242" max="10242" width="13.5703125" style="36" bestFit="1" customWidth="1"/>
    <col min="10243" max="10243" width="17.5703125" style="36" bestFit="1" customWidth="1"/>
    <col min="10244" max="10244" width="17.28515625" style="36" bestFit="1" customWidth="1"/>
    <col min="10245" max="10245" width="22.5703125" style="36" bestFit="1" customWidth="1"/>
    <col min="10246" max="10246" width="15.85546875" style="36" bestFit="1" customWidth="1"/>
    <col min="10247" max="10247" width="17.28515625" style="36" bestFit="1" customWidth="1"/>
    <col min="10248" max="10248" width="18.28515625" style="36" bestFit="1" customWidth="1"/>
    <col min="10249" max="10249" width="19.5703125" style="36" bestFit="1" customWidth="1"/>
    <col min="10250" max="10492" width="9.140625" style="36"/>
    <col min="10493" max="10493" width="15.140625" style="36" customWidth="1"/>
    <col min="10494" max="10494" width="15.140625" style="36" bestFit="1" customWidth="1"/>
    <col min="10495" max="10496" width="18.5703125" style="36" bestFit="1" customWidth="1"/>
    <col min="10497" max="10497" width="16.42578125" style="36" bestFit="1" customWidth="1"/>
    <col min="10498" max="10498" width="13.5703125" style="36" bestFit="1" customWidth="1"/>
    <col min="10499" max="10499" width="17.5703125" style="36" bestFit="1" customWidth="1"/>
    <col min="10500" max="10500" width="17.28515625" style="36" bestFit="1" customWidth="1"/>
    <col min="10501" max="10501" width="22.5703125" style="36" bestFit="1" customWidth="1"/>
    <col min="10502" max="10502" width="15.85546875" style="36" bestFit="1" customWidth="1"/>
    <col min="10503" max="10503" width="17.28515625" style="36" bestFit="1" customWidth="1"/>
    <col min="10504" max="10504" width="18.28515625" style="36" bestFit="1" customWidth="1"/>
    <col min="10505" max="10505" width="19.5703125" style="36" bestFit="1" customWidth="1"/>
    <col min="10506" max="10748" width="9.140625" style="36"/>
    <col min="10749" max="10749" width="15.140625" style="36" customWidth="1"/>
    <col min="10750" max="10750" width="15.140625" style="36" bestFit="1" customWidth="1"/>
    <col min="10751" max="10752" width="18.5703125" style="36" bestFit="1" customWidth="1"/>
    <col min="10753" max="10753" width="16.42578125" style="36" bestFit="1" customWidth="1"/>
    <col min="10754" max="10754" width="13.5703125" style="36" bestFit="1" customWidth="1"/>
    <col min="10755" max="10755" width="17.5703125" style="36" bestFit="1" customWidth="1"/>
    <col min="10756" max="10756" width="17.28515625" style="36" bestFit="1" customWidth="1"/>
    <col min="10757" max="10757" width="22.5703125" style="36" bestFit="1" customWidth="1"/>
    <col min="10758" max="10758" width="15.85546875" style="36" bestFit="1" customWidth="1"/>
    <col min="10759" max="10759" width="17.28515625" style="36" bestFit="1" customWidth="1"/>
    <col min="10760" max="10760" width="18.28515625" style="36" bestFit="1" customWidth="1"/>
    <col min="10761" max="10761" width="19.5703125" style="36" bestFit="1" customWidth="1"/>
    <col min="10762" max="11004" width="9.140625" style="36"/>
    <col min="11005" max="11005" width="15.140625" style="36" customWidth="1"/>
    <col min="11006" max="11006" width="15.140625" style="36" bestFit="1" customWidth="1"/>
    <col min="11007" max="11008" width="18.5703125" style="36" bestFit="1" customWidth="1"/>
    <col min="11009" max="11009" width="16.42578125" style="36" bestFit="1" customWidth="1"/>
    <col min="11010" max="11010" width="13.5703125" style="36" bestFit="1" customWidth="1"/>
    <col min="11011" max="11011" width="17.5703125" style="36" bestFit="1" customWidth="1"/>
    <col min="11012" max="11012" width="17.28515625" style="36" bestFit="1" customWidth="1"/>
    <col min="11013" max="11013" width="22.5703125" style="36" bestFit="1" customWidth="1"/>
    <col min="11014" max="11014" width="15.85546875" style="36" bestFit="1" customWidth="1"/>
    <col min="11015" max="11015" width="17.28515625" style="36" bestFit="1" customWidth="1"/>
    <col min="11016" max="11016" width="18.28515625" style="36" bestFit="1" customWidth="1"/>
    <col min="11017" max="11017" width="19.5703125" style="36" bestFit="1" customWidth="1"/>
    <col min="11018" max="11260" width="9.140625" style="36"/>
    <col min="11261" max="11261" width="15.140625" style="36" customWidth="1"/>
    <col min="11262" max="11262" width="15.140625" style="36" bestFit="1" customWidth="1"/>
    <col min="11263" max="11264" width="18.5703125" style="36" bestFit="1" customWidth="1"/>
    <col min="11265" max="11265" width="16.42578125" style="36" bestFit="1" customWidth="1"/>
    <col min="11266" max="11266" width="13.5703125" style="36" bestFit="1" customWidth="1"/>
    <col min="11267" max="11267" width="17.5703125" style="36" bestFit="1" customWidth="1"/>
    <col min="11268" max="11268" width="17.28515625" style="36" bestFit="1" customWidth="1"/>
    <col min="11269" max="11269" width="22.5703125" style="36" bestFit="1" customWidth="1"/>
    <col min="11270" max="11270" width="15.85546875" style="36" bestFit="1" customWidth="1"/>
    <col min="11271" max="11271" width="17.28515625" style="36" bestFit="1" customWidth="1"/>
    <col min="11272" max="11272" width="18.28515625" style="36" bestFit="1" customWidth="1"/>
    <col min="11273" max="11273" width="19.5703125" style="36" bestFit="1" customWidth="1"/>
    <col min="11274" max="11516" width="9.140625" style="36"/>
    <col min="11517" max="11517" width="15.140625" style="36" customWidth="1"/>
    <col min="11518" max="11518" width="15.140625" style="36" bestFit="1" customWidth="1"/>
    <col min="11519" max="11520" width="18.5703125" style="36" bestFit="1" customWidth="1"/>
    <col min="11521" max="11521" width="16.42578125" style="36" bestFit="1" customWidth="1"/>
    <col min="11522" max="11522" width="13.5703125" style="36" bestFit="1" customWidth="1"/>
    <col min="11523" max="11523" width="17.5703125" style="36" bestFit="1" customWidth="1"/>
    <col min="11524" max="11524" width="17.28515625" style="36" bestFit="1" customWidth="1"/>
    <col min="11525" max="11525" width="22.5703125" style="36" bestFit="1" customWidth="1"/>
    <col min="11526" max="11526" width="15.85546875" style="36" bestFit="1" customWidth="1"/>
    <col min="11527" max="11527" width="17.28515625" style="36" bestFit="1" customWidth="1"/>
    <col min="11528" max="11528" width="18.28515625" style="36" bestFit="1" customWidth="1"/>
    <col min="11529" max="11529" width="19.5703125" style="36" bestFit="1" customWidth="1"/>
    <col min="11530" max="11772" width="9.140625" style="36"/>
    <col min="11773" max="11773" width="15.140625" style="36" customWidth="1"/>
    <col min="11774" max="11774" width="15.140625" style="36" bestFit="1" customWidth="1"/>
    <col min="11775" max="11776" width="18.5703125" style="36" bestFit="1" customWidth="1"/>
    <col min="11777" max="11777" width="16.42578125" style="36" bestFit="1" customWidth="1"/>
    <col min="11778" max="11778" width="13.5703125" style="36" bestFit="1" customWidth="1"/>
    <col min="11779" max="11779" width="17.5703125" style="36" bestFit="1" customWidth="1"/>
    <col min="11780" max="11780" width="17.28515625" style="36" bestFit="1" customWidth="1"/>
    <col min="11781" max="11781" width="22.5703125" style="36" bestFit="1" customWidth="1"/>
    <col min="11782" max="11782" width="15.85546875" style="36" bestFit="1" customWidth="1"/>
    <col min="11783" max="11783" width="17.28515625" style="36" bestFit="1" customWidth="1"/>
    <col min="11784" max="11784" width="18.28515625" style="36" bestFit="1" customWidth="1"/>
    <col min="11785" max="11785" width="19.5703125" style="36" bestFit="1" customWidth="1"/>
    <col min="11786" max="12028" width="9.140625" style="36"/>
    <col min="12029" max="12029" width="15.140625" style="36" customWidth="1"/>
    <col min="12030" max="12030" width="15.140625" style="36" bestFit="1" customWidth="1"/>
    <col min="12031" max="12032" width="18.5703125" style="36" bestFit="1" customWidth="1"/>
    <col min="12033" max="12033" width="16.42578125" style="36" bestFit="1" customWidth="1"/>
    <col min="12034" max="12034" width="13.5703125" style="36" bestFit="1" customWidth="1"/>
    <col min="12035" max="12035" width="17.5703125" style="36" bestFit="1" customWidth="1"/>
    <col min="12036" max="12036" width="17.28515625" style="36" bestFit="1" customWidth="1"/>
    <col min="12037" max="12037" width="22.5703125" style="36" bestFit="1" customWidth="1"/>
    <col min="12038" max="12038" width="15.85546875" style="36" bestFit="1" customWidth="1"/>
    <col min="12039" max="12039" width="17.28515625" style="36" bestFit="1" customWidth="1"/>
    <col min="12040" max="12040" width="18.28515625" style="36" bestFit="1" customWidth="1"/>
    <col min="12041" max="12041" width="19.5703125" style="36" bestFit="1" customWidth="1"/>
    <col min="12042" max="12284" width="9.140625" style="36"/>
    <col min="12285" max="12285" width="15.140625" style="36" customWidth="1"/>
    <col min="12286" max="12286" width="15.140625" style="36" bestFit="1" customWidth="1"/>
    <col min="12287" max="12288" width="18.5703125" style="36" bestFit="1" customWidth="1"/>
    <col min="12289" max="12289" width="16.42578125" style="36" bestFit="1" customWidth="1"/>
    <col min="12290" max="12290" width="13.5703125" style="36" bestFit="1" customWidth="1"/>
    <col min="12291" max="12291" width="17.5703125" style="36" bestFit="1" customWidth="1"/>
    <col min="12292" max="12292" width="17.28515625" style="36" bestFit="1" customWidth="1"/>
    <col min="12293" max="12293" width="22.5703125" style="36" bestFit="1" customWidth="1"/>
    <col min="12294" max="12294" width="15.85546875" style="36" bestFit="1" customWidth="1"/>
    <col min="12295" max="12295" width="17.28515625" style="36" bestFit="1" customWidth="1"/>
    <col min="12296" max="12296" width="18.28515625" style="36" bestFit="1" customWidth="1"/>
    <col min="12297" max="12297" width="19.5703125" style="36" bestFit="1" customWidth="1"/>
    <col min="12298" max="12540" width="9.140625" style="36"/>
    <col min="12541" max="12541" width="15.140625" style="36" customWidth="1"/>
    <col min="12542" max="12542" width="15.140625" style="36" bestFit="1" customWidth="1"/>
    <col min="12543" max="12544" width="18.5703125" style="36" bestFit="1" customWidth="1"/>
    <col min="12545" max="12545" width="16.42578125" style="36" bestFit="1" customWidth="1"/>
    <col min="12546" max="12546" width="13.5703125" style="36" bestFit="1" customWidth="1"/>
    <col min="12547" max="12547" width="17.5703125" style="36" bestFit="1" customWidth="1"/>
    <col min="12548" max="12548" width="17.28515625" style="36" bestFit="1" customWidth="1"/>
    <col min="12549" max="12549" width="22.5703125" style="36" bestFit="1" customWidth="1"/>
    <col min="12550" max="12550" width="15.85546875" style="36" bestFit="1" customWidth="1"/>
    <col min="12551" max="12551" width="17.28515625" style="36" bestFit="1" customWidth="1"/>
    <col min="12552" max="12552" width="18.28515625" style="36" bestFit="1" customWidth="1"/>
    <col min="12553" max="12553" width="19.5703125" style="36" bestFit="1" customWidth="1"/>
    <col min="12554" max="12796" width="9.140625" style="36"/>
    <col min="12797" max="12797" width="15.140625" style="36" customWidth="1"/>
    <col min="12798" max="12798" width="15.140625" style="36" bestFit="1" customWidth="1"/>
    <col min="12799" max="12800" width="18.5703125" style="36" bestFit="1" customWidth="1"/>
    <col min="12801" max="12801" width="16.42578125" style="36" bestFit="1" customWidth="1"/>
    <col min="12802" max="12802" width="13.5703125" style="36" bestFit="1" customWidth="1"/>
    <col min="12803" max="12803" width="17.5703125" style="36" bestFit="1" customWidth="1"/>
    <col min="12804" max="12804" width="17.28515625" style="36" bestFit="1" customWidth="1"/>
    <col min="12805" max="12805" width="22.5703125" style="36" bestFit="1" customWidth="1"/>
    <col min="12806" max="12806" width="15.85546875" style="36" bestFit="1" customWidth="1"/>
    <col min="12807" max="12807" width="17.28515625" style="36" bestFit="1" customWidth="1"/>
    <col min="12808" max="12808" width="18.28515625" style="36" bestFit="1" customWidth="1"/>
    <col min="12809" max="12809" width="19.5703125" style="36" bestFit="1" customWidth="1"/>
    <col min="12810" max="13052" width="9.140625" style="36"/>
    <col min="13053" max="13053" width="15.140625" style="36" customWidth="1"/>
    <col min="13054" max="13054" width="15.140625" style="36" bestFit="1" customWidth="1"/>
    <col min="13055" max="13056" width="18.5703125" style="36" bestFit="1" customWidth="1"/>
    <col min="13057" max="13057" width="16.42578125" style="36" bestFit="1" customWidth="1"/>
    <col min="13058" max="13058" width="13.5703125" style="36" bestFit="1" customWidth="1"/>
    <col min="13059" max="13059" width="17.5703125" style="36" bestFit="1" customWidth="1"/>
    <col min="13060" max="13060" width="17.28515625" style="36" bestFit="1" customWidth="1"/>
    <col min="13061" max="13061" width="22.5703125" style="36" bestFit="1" customWidth="1"/>
    <col min="13062" max="13062" width="15.85546875" style="36" bestFit="1" customWidth="1"/>
    <col min="13063" max="13063" width="17.28515625" style="36" bestFit="1" customWidth="1"/>
    <col min="13064" max="13064" width="18.28515625" style="36" bestFit="1" customWidth="1"/>
    <col min="13065" max="13065" width="19.5703125" style="36" bestFit="1" customWidth="1"/>
    <col min="13066" max="13308" width="9.140625" style="36"/>
    <col min="13309" max="13309" width="15.140625" style="36" customWidth="1"/>
    <col min="13310" max="13310" width="15.140625" style="36" bestFit="1" customWidth="1"/>
    <col min="13311" max="13312" width="18.5703125" style="36" bestFit="1" customWidth="1"/>
    <col min="13313" max="13313" width="16.42578125" style="36" bestFit="1" customWidth="1"/>
    <col min="13314" max="13314" width="13.5703125" style="36" bestFit="1" customWidth="1"/>
    <col min="13315" max="13315" width="17.5703125" style="36" bestFit="1" customWidth="1"/>
    <col min="13316" max="13316" width="17.28515625" style="36" bestFit="1" customWidth="1"/>
    <col min="13317" max="13317" width="22.5703125" style="36" bestFit="1" customWidth="1"/>
    <col min="13318" max="13318" width="15.85546875" style="36" bestFit="1" customWidth="1"/>
    <col min="13319" max="13319" width="17.28515625" style="36" bestFit="1" customWidth="1"/>
    <col min="13320" max="13320" width="18.28515625" style="36" bestFit="1" customWidth="1"/>
    <col min="13321" max="13321" width="19.5703125" style="36" bestFit="1" customWidth="1"/>
    <col min="13322" max="13564" width="9.140625" style="36"/>
    <col min="13565" max="13565" width="15.140625" style="36" customWidth="1"/>
    <col min="13566" max="13566" width="15.140625" style="36" bestFit="1" customWidth="1"/>
    <col min="13567" max="13568" width="18.5703125" style="36" bestFit="1" customWidth="1"/>
    <col min="13569" max="13569" width="16.42578125" style="36" bestFit="1" customWidth="1"/>
    <col min="13570" max="13570" width="13.5703125" style="36" bestFit="1" customWidth="1"/>
    <col min="13571" max="13571" width="17.5703125" style="36" bestFit="1" customWidth="1"/>
    <col min="13572" max="13572" width="17.28515625" style="36" bestFit="1" customWidth="1"/>
    <col min="13573" max="13573" width="22.5703125" style="36" bestFit="1" customWidth="1"/>
    <col min="13574" max="13574" width="15.85546875" style="36" bestFit="1" customWidth="1"/>
    <col min="13575" max="13575" width="17.28515625" style="36" bestFit="1" customWidth="1"/>
    <col min="13576" max="13576" width="18.28515625" style="36" bestFit="1" customWidth="1"/>
    <col min="13577" max="13577" width="19.5703125" style="36" bestFit="1" customWidth="1"/>
    <col min="13578" max="13820" width="9.140625" style="36"/>
    <col min="13821" max="13821" width="15.140625" style="36" customWidth="1"/>
    <col min="13822" max="13822" width="15.140625" style="36" bestFit="1" customWidth="1"/>
    <col min="13823" max="13824" width="18.5703125" style="36" bestFit="1" customWidth="1"/>
    <col min="13825" max="13825" width="16.42578125" style="36" bestFit="1" customWidth="1"/>
    <col min="13826" max="13826" width="13.5703125" style="36" bestFit="1" customWidth="1"/>
    <col min="13827" max="13827" width="17.5703125" style="36" bestFit="1" customWidth="1"/>
    <col min="13828" max="13828" width="17.28515625" style="36" bestFit="1" customWidth="1"/>
    <col min="13829" max="13829" width="22.5703125" style="36" bestFit="1" customWidth="1"/>
    <col min="13830" max="13830" width="15.85546875" style="36" bestFit="1" customWidth="1"/>
    <col min="13831" max="13831" width="17.28515625" style="36" bestFit="1" customWidth="1"/>
    <col min="13832" max="13832" width="18.28515625" style="36" bestFit="1" customWidth="1"/>
    <col min="13833" max="13833" width="19.5703125" style="36" bestFit="1" customWidth="1"/>
    <col min="13834" max="14076" width="9.140625" style="36"/>
    <col min="14077" max="14077" width="15.140625" style="36" customWidth="1"/>
    <col min="14078" max="14078" width="15.140625" style="36" bestFit="1" customWidth="1"/>
    <col min="14079" max="14080" width="18.5703125" style="36" bestFit="1" customWidth="1"/>
    <col min="14081" max="14081" width="16.42578125" style="36" bestFit="1" customWidth="1"/>
    <col min="14082" max="14082" width="13.5703125" style="36" bestFit="1" customWidth="1"/>
    <col min="14083" max="14083" width="17.5703125" style="36" bestFit="1" customWidth="1"/>
    <col min="14084" max="14084" width="17.28515625" style="36" bestFit="1" customWidth="1"/>
    <col min="14085" max="14085" width="22.5703125" style="36" bestFit="1" customWidth="1"/>
    <col min="14086" max="14086" width="15.85546875" style="36" bestFit="1" customWidth="1"/>
    <col min="14087" max="14087" width="17.28515625" style="36" bestFit="1" customWidth="1"/>
    <col min="14088" max="14088" width="18.28515625" style="36" bestFit="1" customWidth="1"/>
    <col min="14089" max="14089" width="19.5703125" style="36" bestFit="1" customWidth="1"/>
    <col min="14090" max="14332" width="9.140625" style="36"/>
    <col min="14333" max="14333" width="15.140625" style="36" customWidth="1"/>
    <col min="14334" max="14334" width="15.140625" style="36" bestFit="1" customWidth="1"/>
    <col min="14335" max="14336" width="18.5703125" style="36" bestFit="1" customWidth="1"/>
    <col min="14337" max="14337" width="16.42578125" style="36" bestFit="1" customWidth="1"/>
    <col min="14338" max="14338" width="13.5703125" style="36" bestFit="1" customWidth="1"/>
    <col min="14339" max="14339" width="17.5703125" style="36" bestFit="1" customWidth="1"/>
    <col min="14340" max="14340" width="17.28515625" style="36" bestFit="1" customWidth="1"/>
    <col min="14341" max="14341" width="22.5703125" style="36" bestFit="1" customWidth="1"/>
    <col min="14342" max="14342" width="15.85546875" style="36" bestFit="1" customWidth="1"/>
    <col min="14343" max="14343" width="17.28515625" style="36" bestFit="1" customWidth="1"/>
    <col min="14344" max="14344" width="18.28515625" style="36" bestFit="1" customWidth="1"/>
    <col min="14345" max="14345" width="19.5703125" style="36" bestFit="1" customWidth="1"/>
    <col min="14346" max="14588" width="9.140625" style="36"/>
    <col min="14589" max="14589" width="15.140625" style="36" customWidth="1"/>
    <col min="14590" max="14590" width="15.140625" style="36" bestFit="1" customWidth="1"/>
    <col min="14591" max="14592" width="18.5703125" style="36" bestFit="1" customWidth="1"/>
    <col min="14593" max="14593" width="16.42578125" style="36" bestFit="1" customWidth="1"/>
    <col min="14594" max="14594" width="13.5703125" style="36" bestFit="1" customWidth="1"/>
    <col min="14595" max="14595" width="17.5703125" style="36" bestFit="1" customWidth="1"/>
    <col min="14596" max="14596" width="17.28515625" style="36" bestFit="1" customWidth="1"/>
    <col min="14597" max="14597" width="22.5703125" style="36" bestFit="1" customWidth="1"/>
    <col min="14598" max="14598" width="15.85546875" style="36" bestFit="1" customWidth="1"/>
    <col min="14599" max="14599" width="17.28515625" style="36" bestFit="1" customWidth="1"/>
    <col min="14600" max="14600" width="18.28515625" style="36" bestFit="1" customWidth="1"/>
    <col min="14601" max="14601" width="19.5703125" style="36" bestFit="1" customWidth="1"/>
    <col min="14602" max="14844" width="9.140625" style="36"/>
    <col min="14845" max="14845" width="15.140625" style="36" customWidth="1"/>
    <col min="14846" max="14846" width="15.140625" style="36" bestFit="1" customWidth="1"/>
    <col min="14847" max="14848" width="18.5703125" style="36" bestFit="1" customWidth="1"/>
    <col min="14849" max="14849" width="16.42578125" style="36" bestFit="1" customWidth="1"/>
    <col min="14850" max="14850" width="13.5703125" style="36" bestFit="1" customWidth="1"/>
    <col min="14851" max="14851" width="17.5703125" style="36" bestFit="1" customWidth="1"/>
    <col min="14852" max="14852" width="17.28515625" style="36" bestFit="1" customWidth="1"/>
    <col min="14853" max="14853" width="22.5703125" style="36" bestFit="1" customWidth="1"/>
    <col min="14854" max="14854" width="15.85546875" style="36" bestFit="1" customWidth="1"/>
    <col min="14855" max="14855" width="17.28515625" style="36" bestFit="1" customWidth="1"/>
    <col min="14856" max="14856" width="18.28515625" style="36" bestFit="1" customWidth="1"/>
    <col min="14857" max="14857" width="19.5703125" style="36" bestFit="1" customWidth="1"/>
    <col min="14858" max="15100" width="9.140625" style="36"/>
    <col min="15101" max="15101" width="15.140625" style="36" customWidth="1"/>
    <col min="15102" max="15102" width="15.140625" style="36" bestFit="1" customWidth="1"/>
    <col min="15103" max="15104" width="18.5703125" style="36" bestFit="1" customWidth="1"/>
    <col min="15105" max="15105" width="16.42578125" style="36" bestFit="1" customWidth="1"/>
    <col min="15106" max="15106" width="13.5703125" style="36" bestFit="1" customWidth="1"/>
    <col min="15107" max="15107" width="17.5703125" style="36" bestFit="1" customWidth="1"/>
    <col min="15108" max="15108" width="17.28515625" style="36" bestFit="1" customWidth="1"/>
    <col min="15109" max="15109" width="22.5703125" style="36" bestFit="1" customWidth="1"/>
    <col min="15110" max="15110" width="15.85546875" style="36" bestFit="1" customWidth="1"/>
    <col min="15111" max="15111" width="17.28515625" style="36" bestFit="1" customWidth="1"/>
    <col min="15112" max="15112" width="18.28515625" style="36" bestFit="1" customWidth="1"/>
    <col min="15113" max="15113" width="19.5703125" style="36" bestFit="1" customWidth="1"/>
    <col min="15114" max="15356" width="9.140625" style="36"/>
    <col min="15357" max="15357" width="15.140625" style="36" customWidth="1"/>
    <col min="15358" max="15358" width="15.140625" style="36" bestFit="1" customWidth="1"/>
    <col min="15359" max="15360" width="18.5703125" style="36" bestFit="1" customWidth="1"/>
    <col min="15361" max="15361" width="16.42578125" style="36" bestFit="1" customWidth="1"/>
    <col min="15362" max="15362" width="13.5703125" style="36" bestFit="1" customWidth="1"/>
    <col min="15363" max="15363" width="17.5703125" style="36" bestFit="1" customWidth="1"/>
    <col min="15364" max="15364" width="17.28515625" style="36" bestFit="1" customWidth="1"/>
    <col min="15365" max="15365" width="22.5703125" style="36" bestFit="1" customWidth="1"/>
    <col min="15366" max="15366" width="15.85546875" style="36" bestFit="1" customWidth="1"/>
    <col min="15367" max="15367" width="17.28515625" style="36" bestFit="1" customWidth="1"/>
    <col min="15368" max="15368" width="18.28515625" style="36" bestFit="1" customWidth="1"/>
    <col min="15369" max="15369" width="19.5703125" style="36" bestFit="1" customWidth="1"/>
    <col min="15370" max="15612" width="9.140625" style="36"/>
    <col min="15613" max="15613" width="15.140625" style="36" customWidth="1"/>
    <col min="15614" max="15614" width="15.140625" style="36" bestFit="1" customWidth="1"/>
    <col min="15615" max="15616" width="18.5703125" style="36" bestFit="1" customWidth="1"/>
    <col min="15617" max="15617" width="16.42578125" style="36" bestFit="1" customWidth="1"/>
    <col min="15618" max="15618" width="13.5703125" style="36" bestFit="1" customWidth="1"/>
    <col min="15619" max="15619" width="17.5703125" style="36" bestFit="1" customWidth="1"/>
    <col min="15620" max="15620" width="17.28515625" style="36" bestFit="1" customWidth="1"/>
    <col min="15621" max="15621" width="22.5703125" style="36" bestFit="1" customWidth="1"/>
    <col min="15622" max="15622" width="15.85546875" style="36" bestFit="1" customWidth="1"/>
    <col min="15623" max="15623" width="17.28515625" style="36" bestFit="1" customWidth="1"/>
    <col min="15624" max="15624" width="18.28515625" style="36" bestFit="1" customWidth="1"/>
    <col min="15625" max="15625" width="19.5703125" style="36" bestFit="1" customWidth="1"/>
    <col min="15626" max="15868" width="9.140625" style="36"/>
    <col min="15869" max="15869" width="15.140625" style="36" customWidth="1"/>
    <col min="15870" max="15870" width="15.140625" style="36" bestFit="1" customWidth="1"/>
    <col min="15871" max="15872" width="18.5703125" style="36" bestFit="1" customWidth="1"/>
    <col min="15873" max="15873" width="16.42578125" style="36" bestFit="1" customWidth="1"/>
    <col min="15874" max="15874" width="13.5703125" style="36" bestFit="1" customWidth="1"/>
    <col min="15875" max="15875" width="17.5703125" style="36" bestFit="1" customWidth="1"/>
    <col min="15876" max="15876" width="17.28515625" style="36" bestFit="1" customWidth="1"/>
    <col min="15877" max="15877" width="22.5703125" style="36" bestFit="1" customWidth="1"/>
    <col min="15878" max="15878" width="15.85546875" style="36" bestFit="1" customWidth="1"/>
    <col min="15879" max="15879" width="17.28515625" style="36" bestFit="1" customWidth="1"/>
    <col min="15880" max="15880" width="18.28515625" style="36" bestFit="1" customWidth="1"/>
    <col min="15881" max="15881" width="19.5703125" style="36" bestFit="1" customWidth="1"/>
    <col min="15882" max="16124" width="9.140625" style="36"/>
    <col min="16125" max="16125" width="15.140625" style="36" customWidth="1"/>
    <col min="16126" max="16126" width="15.140625" style="36" bestFit="1" customWidth="1"/>
    <col min="16127" max="16128" width="18.5703125" style="36" bestFit="1" customWidth="1"/>
    <col min="16129" max="16129" width="16.42578125" style="36" bestFit="1" customWidth="1"/>
    <col min="16130" max="16130" width="13.5703125" style="36" bestFit="1" customWidth="1"/>
    <col min="16131" max="16131" width="17.5703125" style="36" bestFit="1" customWidth="1"/>
    <col min="16132" max="16132" width="17.28515625" style="36" bestFit="1" customWidth="1"/>
    <col min="16133" max="16133" width="22.5703125" style="36" bestFit="1" customWidth="1"/>
    <col min="16134" max="16134" width="15.85546875" style="36" bestFit="1" customWidth="1"/>
    <col min="16135" max="16135" width="17.28515625" style="36" bestFit="1" customWidth="1"/>
    <col min="16136" max="16136" width="18.28515625" style="36" bestFit="1" customWidth="1"/>
    <col min="16137" max="16137" width="19.5703125" style="36" bestFit="1" customWidth="1"/>
    <col min="16383" max="16384" width="8.7109375" style="33" customWidth="1"/>
  </cols>
  <sheetData>
    <row r="1" spans="1:22 16138:16382" s="36" customFormat="1" x14ac:dyDescent="0.25">
      <c r="A1" s="33" t="s">
        <v>232</v>
      </c>
      <c r="B1" s="33" t="s">
        <v>431</v>
      </c>
      <c r="C1" s="34" t="s">
        <v>432</v>
      </c>
      <c r="D1" s="34" t="s">
        <v>433</v>
      </c>
      <c r="E1" s="34" t="s">
        <v>434</v>
      </c>
      <c r="F1" s="35" t="s">
        <v>435</v>
      </c>
      <c r="G1" s="35" t="s">
        <v>436</v>
      </c>
      <c r="H1" s="35" t="s">
        <v>437</v>
      </c>
      <c r="I1" s="35" t="s">
        <v>438</v>
      </c>
      <c r="J1" s="35" t="s">
        <v>501</v>
      </c>
      <c r="K1" s="35" t="s">
        <v>502</v>
      </c>
      <c r="L1" s="35" t="s">
        <v>439</v>
      </c>
      <c r="M1" s="35" t="s">
        <v>440</v>
      </c>
      <c r="N1" s="33" t="s">
        <v>441</v>
      </c>
      <c r="O1" s="33" t="s">
        <v>442</v>
      </c>
      <c r="P1" s="33" t="s">
        <v>443</v>
      </c>
      <c r="Q1" s="33"/>
      <c r="R1" s="46"/>
      <c r="S1" s="46"/>
      <c r="T1" s="33"/>
      <c r="U1" s="33" t="s">
        <v>503</v>
      </c>
      <c r="V1" s="33" t="s">
        <v>504</v>
      </c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</row>
    <row r="2" spans="1:22 16138:16382" s="36" customFormat="1" x14ac:dyDescent="0.25">
      <c r="A2" s="37" t="s">
        <v>234</v>
      </c>
      <c r="B2" s="37" t="s">
        <v>428</v>
      </c>
      <c r="C2" s="38">
        <v>1850</v>
      </c>
      <c r="D2" s="38">
        <v>128</v>
      </c>
      <c r="E2" s="38">
        <v>0</v>
      </c>
      <c r="F2" s="39">
        <v>0</v>
      </c>
      <c r="G2" s="39">
        <v>0</v>
      </c>
      <c r="H2" s="38">
        <v>0</v>
      </c>
      <c r="I2" s="40">
        <v>0</v>
      </c>
      <c r="J2" s="40">
        <v>290</v>
      </c>
      <c r="K2" s="40">
        <v>493</v>
      </c>
      <c r="L2" s="40">
        <v>1161</v>
      </c>
      <c r="M2" s="40">
        <v>1850</v>
      </c>
      <c r="N2" s="38">
        <v>1850</v>
      </c>
      <c r="O2" s="41">
        <v>79</v>
      </c>
      <c r="P2" s="40">
        <v>493</v>
      </c>
      <c r="Q2" s="42"/>
      <c r="R2" s="41"/>
      <c r="S2" s="41"/>
      <c r="T2" s="33"/>
      <c r="U2" s="33" t="s">
        <v>428</v>
      </c>
      <c r="V2" s="33" t="s">
        <v>516</v>
      </c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</row>
    <row r="3" spans="1:22 16138:16382" s="36" customFormat="1" x14ac:dyDescent="0.25">
      <c r="A3" s="37" t="s">
        <v>234</v>
      </c>
      <c r="B3" s="37" t="s">
        <v>429</v>
      </c>
      <c r="C3" s="38">
        <v>832</v>
      </c>
      <c r="D3" s="38">
        <v>122</v>
      </c>
      <c r="E3" s="38">
        <v>0</v>
      </c>
      <c r="F3" s="39">
        <v>0</v>
      </c>
      <c r="G3" s="39">
        <v>0</v>
      </c>
      <c r="H3" s="38">
        <v>0</v>
      </c>
      <c r="I3" s="38">
        <v>0</v>
      </c>
      <c r="J3" s="40">
        <v>375</v>
      </c>
      <c r="K3" s="40">
        <v>431</v>
      </c>
      <c r="L3" s="40">
        <v>710</v>
      </c>
      <c r="M3" s="40">
        <v>832</v>
      </c>
      <c r="N3" s="38">
        <v>832</v>
      </c>
      <c r="O3" s="41">
        <v>130</v>
      </c>
      <c r="P3" s="40">
        <v>431</v>
      </c>
      <c r="Q3" s="42"/>
      <c r="R3" s="41"/>
      <c r="S3" s="41"/>
      <c r="T3" s="33"/>
      <c r="U3" s="33" t="s">
        <v>429</v>
      </c>
      <c r="V3" s="33" t="s">
        <v>517</v>
      </c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pans="1:22 16138:16382" s="36" customFormat="1" x14ac:dyDescent="0.25">
      <c r="A4" s="37" t="s">
        <v>234</v>
      </c>
      <c r="B4" s="37" t="s">
        <v>444</v>
      </c>
      <c r="C4" s="38">
        <v>1938.5</v>
      </c>
      <c r="D4" s="38">
        <v>108</v>
      </c>
      <c r="E4" s="38">
        <v>0</v>
      </c>
      <c r="F4" s="39">
        <v>0</v>
      </c>
      <c r="G4" s="39">
        <v>0</v>
      </c>
      <c r="H4" s="38">
        <v>0</v>
      </c>
      <c r="I4" s="40">
        <v>3.5</v>
      </c>
      <c r="J4" s="40">
        <v>930</v>
      </c>
      <c r="K4" s="40">
        <v>1422</v>
      </c>
      <c r="L4" s="40">
        <v>1215</v>
      </c>
      <c r="M4" s="40">
        <v>1939</v>
      </c>
      <c r="N4" s="38">
        <v>1938.5</v>
      </c>
      <c r="O4" s="41">
        <v>434</v>
      </c>
      <c r="P4" s="40">
        <v>1422</v>
      </c>
      <c r="Q4" s="42"/>
      <c r="R4" s="41"/>
      <c r="S4" s="41"/>
      <c r="T4" s="33"/>
      <c r="U4" s="37" t="s">
        <v>444</v>
      </c>
      <c r="V4" s="33" t="s">
        <v>518</v>
      </c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</row>
    <row r="5" spans="1:22 16138:16382" s="36" customFormat="1" x14ac:dyDescent="0.25">
      <c r="A5" s="37" t="s">
        <v>235</v>
      </c>
      <c r="B5" s="37" t="s">
        <v>445</v>
      </c>
      <c r="C5" s="38">
        <v>291</v>
      </c>
      <c r="D5" s="38">
        <v>46</v>
      </c>
      <c r="E5" s="38">
        <v>0</v>
      </c>
      <c r="F5" s="39">
        <v>0</v>
      </c>
      <c r="G5" s="39">
        <v>13</v>
      </c>
      <c r="H5" s="38">
        <v>1.5</v>
      </c>
      <c r="I5" s="40">
        <v>0</v>
      </c>
      <c r="J5" s="40">
        <v>203</v>
      </c>
      <c r="K5" s="40">
        <v>241</v>
      </c>
      <c r="L5" s="40">
        <v>245</v>
      </c>
      <c r="M5" s="40">
        <v>291</v>
      </c>
      <c r="N5" s="38">
        <v>305.5</v>
      </c>
      <c r="O5" s="41">
        <v>142</v>
      </c>
      <c r="P5" s="40">
        <v>241</v>
      </c>
      <c r="Q5" s="42"/>
      <c r="R5" s="41"/>
      <c r="S5" s="41"/>
      <c r="T5" s="33"/>
      <c r="U5" s="33" t="s">
        <v>477</v>
      </c>
      <c r="V5" s="33" t="s">
        <v>519</v>
      </c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spans="1:22 16138:16382" s="36" customFormat="1" x14ac:dyDescent="0.25">
      <c r="A6" s="37" t="s">
        <v>235</v>
      </c>
      <c r="B6" s="37" t="s">
        <v>446</v>
      </c>
      <c r="C6" s="38">
        <v>139</v>
      </c>
      <c r="D6" s="38">
        <v>0</v>
      </c>
      <c r="E6" s="38">
        <v>0</v>
      </c>
      <c r="F6" s="39">
        <v>0</v>
      </c>
      <c r="G6" s="39">
        <v>0</v>
      </c>
      <c r="H6" s="38">
        <v>0</v>
      </c>
      <c r="I6" s="40">
        <v>0</v>
      </c>
      <c r="J6" s="40">
        <v>0</v>
      </c>
      <c r="K6" s="40">
        <v>117</v>
      </c>
      <c r="L6" s="40">
        <v>0</v>
      </c>
      <c r="M6" s="40">
        <v>139</v>
      </c>
      <c r="N6" s="38">
        <v>139</v>
      </c>
      <c r="O6" s="41">
        <v>2</v>
      </c>
      <c r="P6" s="40">
        <v>117</v>
      </c>
      <c r="Q6" s="42"/>
      <c r="R6" s="41"/>
      <c r="S6" s="41"/>
      <c r="T6" s="33"/>
      <c r="U6" s="33" t="s">
        <v>448</v>
      </c>
      <c r="V6" s="33" t="s">
        <v>520</v>
      </c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spans="1:22 16138:16382" s="36" customFormat="1" x14ac:dyDescent="0.25">
      <c r="A7" s="37" t="s">
        <v>235</v>
      </c>
      <c r="B7" s="37" t="s">
        <v>447</v>
      </c>
      <c r="C7" s="38">
        <v>165</v>
      </c>
      <c r="D7" s="38">
        <v>0</v>
      </c>
      <c r="E7" s="38">
        <v>0</v>
      </c>
      <c r="F7" s="39">
        <v>0</v>
      </c>
      <c r="G7" s="39">
        <v>0</v>
      </c>
      <c r="H7" s="38">
        <v>0</v>
      </c>
      <c r="I7" s="40">
        <v>0</v>
      </c>
      <c r="J7" s="40">
        <v>138</v>
      </c>
      <c r="K7" s="40">
        <v>138</v>
      </c>
      <c r="L7" s="40">
        <v>165</v>
      </c>
      <c r="M7" s="40">
        <v>165</v>
      </c>
      <c r="N7" s="38">
        <v>165</v>
      </c>
      <c r="O7" s="41">
        <v>3</v>
      </c>
      <c r="P7" s="40">
        <v>138</v>
      </c>
      <c r="Q7" s="42"/>
      <c r="R7" s="41"/>
      <c r="S7" s="41"/>
      <c r="T7" s="33"/>
      <c r="U7" s="33" t="s">
        <v>343</v>
      </c>
      <c r="V7" s="33" t="s">
        <v>521</v>
      </c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spans="1:22 16138:16382" s="36" customFormat="1" x14ac:dyDescent="0.25">
      <c r="A8" s="37" t="s">
        <v>236</v>
      </c>
      <c r="B8" s="37" t="s">
        <v>448</v>
      </c>
      <c r="C8" s="38">
        <v>670</v>
      </c>
      <c r="D8" s="38">
        <v>80</v>
      </c>
      <c r="E8" s="38">
        <v>0</v>
      </c>
      <c r="F8" s="39">
        <v>0</v>
      </c>
      <c r="G8" s="39">
        <v>39.5</v>
      </c>
      <c r="H8" s="38">
        <v>0.5</v>
      </c>
      <c r="I8" s="40">
        <v>0</v>
      </c>
      <c r="J8" s="40">
        <v>347</v>
      </c>
      <c r="K8" s="40">
        <v>395</v>
      </c>
      <c r="L8" s="40">
        <v>590</v>
      </c>
      <c r="M8" s="40">
        <v>670</v>
      </c>
      <c r="N8" s="38">
        <v>710</v>
      </c>
      <c r="O8" s="41">
        <v>92</v>
      </c>
      <c r="P8" s="40">
        <v>395</v>
      </c>
      <c r="Q8" s="42"/>
      <c r="R8" s="41"/>
      <c r="S8" s="41"/>
      <c r="T8" s="33"/>
      <c r="U8" s="33" t="s">
        <v>449</v>
      </c>
      <c r="V8" s="33" t="s">
        <v>522</v>
      </c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</row>
    <row r="9" spans="1:22 16138:16382" s="36" customFormat="1" x14ac:dyDescent="0.25">
      <c r="A9" s="37" t="s">
        <v>239</v>
      </c>
      <c r="B9" s="37" t="s">
        <v>343</v>
      </c>
      <c r="C9" s="38">
        <v>458</v>
      </c>
      <c r="D9" s="38">
        <v>51</v>
      </c>
      <c r="E9" s="38">
        <v>0</v>
      </c>
      <c r="F9" s="39">
        <v>0</v>
      </c>
      <c r="G9" s="39">
        <v>0</v>
      </c>
      <c r="H9" s="38">
        <v>0</v>
      </c>
      <c r="I9" s="40">
        <v>0</v>
      </c>
      <c r="J9" s="40">
        <v>236</v>
      </c>
      <c r="K9" s="40">
        <v>271</v>
      </c>
      <c r="L9" s="40">
        <v>407</v>
      </c>
      <c r="M9" s="40">
        <v>458</v>
      </c>
      <c r="N9" s="38">
        <v>458</v>
      </c>
      <c r="O9" s="41">
        <v>89</v>
      </c>
      <c r="P9" s="40">
        <v>271</v>
      </c>
      <c r="Q9" s="42"/>
      <c r="R9" s="41"/>
      <c r="S9" s="41"/>
      <c r="T9" s="33"/>
      <c r="U9" s="33" t="s">
        <v>450</v>
      </c>
      <c r="V9" s="33" t="s">
        <v>523</v>
      </c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</row>
    <row r="10" spans="1:22 16138:16382" s="36" customFormat="1" x14ac:dyDescent="0.25">
      <c r="A10" s="37" t="s">
        <v>239</v>
      </c>
      <c r="B10" s="37" t="s">
        <v>449</v>
      </c>
      <c r="C10" s="38">
        <v>207.5</v>
      </c>
      <c r="D10" s="38">
        <v>0</v>
      </c>
      <c r="E10" s="38">
        <v>0</v>
      </c>
      <c r="F10" s="39">
        <v>0</v>
      </c>
      <c r="G10" s="39">
        <v>0</v>
      </c>
      <c r="H10" s="38">
        <v>0</v>
      </c>
      <c r="I10" s="40">
        <v>0</v>
      </c>
      <c r="J10" s="40">
        <v>38</v>
      </c>
      <c r="K10" s="40">
        <v>143</v>
      </c>
      <c r="L10" s="40">
        <v>49</v>
      </c>
      <c r="M10" s="40">
        <v>208</v>
      </c>
      <c r="N10" s="38">
        <v>207.5</v>
      </c>
      <c r="O10" s="41">
        <v>8</v>
      </c>
      <c r="P10" s="40">
        <v>143</v>
      </c>
      <c r="Q10" s="42"/>
      <c r="R10" s="41"/>
      <c r="S10" s="41"/>
      <c r="T10" s="33"/>
      <c r="U10" s="33" t="s">
        <v>451</v>
      </c>
      <c r="V10" s="33" t="s">
        <v>524</v>
      </c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</row>
    <row r="11" spans="1:22 16138:16382" s="36" customFormat="1" x14ac:dyDescent="0.25">
      <c r="A11" s="37" t="s">
        <v>239</v>
      </c>
      <c r="B11" s="37" t="s">
        <v>450</v>
      </c>
      <c r="C11" s="38">
        <v>253</v>
      </c>
      <c r="D11" s="38">
        <v>23</v>
      </c>
      <c r="E11" s="38">
        <v>0</v>
      </c>
      <c r="F11" s="39">
        <v>0</v>
      </c>
      <c r="G11" s="39">
        <v>0</v>
      </c>
      <c r="H11" s="38">
        <v>0</v>
      </c>
      <c r="I11" s="40">
        <v>0</v>
      </c>
      <c r="J11" s="40">
        <v>173</v>
      </c>
      <c r="K11" s="40">
        <v>190</v>
      </c>
      <c r="L11" s="40">
        <v>230</v>
      </c>
      <c r="M11" s="40">
        <v>253</v>
      </c>
      <c r="N11" s="38">
        <v>253</v>
      </c>
      <c r="O11" s="41">
        <v>111</v>
      </c>
      <c r="P11" s="40">
        <v>190</v>
      </c>
      <c r="Q11" s="42"/>
      <c r="R11" s="41"/>
      <c r="S11" s="41"/>
      <c r="T11" s="33"/>
      <c r="U11" s="33" t="s">
        <v>453</v>
      </c>
      <c r="V11" s="33" t="s">
        <v>525</v>
      </c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</row>
    <row r="12" spans="1:22 16138:16382" s="36" customFormat="1" x14ac:dyDescent="0.25">
      <c r="A12" s="37" t="s">
        <v>247</v>
      </c>
      <c r="B12" s="37" t="s">
        <v>451</v>
      </c>
      <c r="C12" s="38">
        <v>477</v>
      </c>
      <c r="D12" s="38">
        <v>0</v>
      </c>
      <c r="E12" s="38">
        <v>0</v>
      </c>
      <c r="F12" s="39">
        <v>0</v>
      </c>
      <c r="G12" s="39">
        <v>0</v>
      </c>
      <c r="H12" s="38">
        <v>0</v>
      </c>
      <c r="I12" s="40">
        <v>0</v>
      </c>
      <c r="J12" s="40">
        <v>0</v>
      </c>
      <c r="K12" s="40">
        <v>256</v>
      </c>
      <c r="L12" s="40">
        <v>0</v>
      </c>
      <c r="M12" s="40">
        <v>477</v>
      </c>
      <c r="N12" s="38">
        <v>477</v>
      </c>
      <c r="O12" s="41">
        <v>22</v>
      </c>
      <c r="P12" s="40">
        <v>256</v>
      </c>
      <c r="Q12" s="42"/>
      <c r="R12" s="41"/>
      <c r="S12" s="41"/>
      <c r="T12" s="33"/>
      <c r="U12" s="33" t="s">
        <v>454</v>
      </c>
      <c r="V12" s="33" t="s">
        <v>526</v>
      </c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</row>
    <row r="13" spans="1:22 16138:16382" s="36" customFormat="1" x14ac:dyDescent="0.25">
      <c r="A13" s="37" t="s">
        <v>247</v>
      </c>
      <c r="B13" s="37" t="s">
        <v>452</v>
      </c>
      <c r="C13" s="38">
        <v>0</v>
      </c>
      <c r="D13" s="38">
        <v>0</v>
      </c>
      <c r="E13" s="38">
        <v>0</v>
      </c>
      <c r="F13" s="39">
        <v>0</v>
      </c>
      <c r="G13" s="39">
        <v>7.5</v>
      </c>
      <c r="H13" s="38">
        <v>0.5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38">
        <v>8</v>
      </c>
      <c r="O13" s="41">
        <v>0</v>
      </c>
      <c r="P13" s="40">
        <v>0</v>
      </c>
      <c r="Q13" s="42"/>
      <c r="R13" s="41"/>
      <c r="S13" s="41"/>
      <c r="T13" s="33"/>
      <c r="U13" s="33" t="s">
        <v>478</v>
      </c>
      <c r="V13" s="33" t="s">
        <v>527</v>
      </c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</row>
    <row r="14" spans="1:22 16138:16382" s="36" customFormat="1" x14ac:dyDescent="0.25">
      <c r="A14" s="37" t="s">
        <v>247</v>
      </c>
      <c r="B14" s="37" t="s">
        <v>453</v>
      </c>
      <c r="C14" s="38">
        <v>233</v>
      </c>
      <c r="D14" s="38">
        <v>53</v>
      </c>
      <c r="E14" s="38">
        <v>0</v>
      </c>
      <c r="F14" s="39">
        <v>0</v>
      </c>
      <c r="G14" s="39">
        <v>35</v>
      </c>
      <c r="H14" s="38">
        <v>2.5</v>
      </c>
      <c r="I14" s="40">
        <v>0</v>
      </c>
      <c r="J14" s="40">
        <v>72</v>
      </c>
      <c r="K14" s="40">
        <v>95</v>
      </c>
      <c r="L14" s="40">
        <v>180</v>
      </c>
      <c r="M14" s="40">
        <v>233</v>
      </c>
      <c r="N14" s="38">
        <v>270.5</v>
      </c>
      <c r="O14" s="41">
        <v>101</v>
      </c>
      <c r="P14" s="40">
        <v>95</v>
      </c>
      <c r="Q14" s="42"/>
      <c r="R14" s="41"/>
      <c r="S14" s="41"/>
      <c r="T14" s="33"/>
      <c r="U14" s="33" t="s">
        <v>456</v>
      </c>
      <c r="V14" s="33" t="s">
        <v>528</v>
      </c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</row>
    <row r="15" spans="1:22 16138:16382" s="36" customFormat="1" x14ac:dyDescent="0.25">
      <c r="A15" s="37" t="s">
        <v>247</v>
      </c>
      <c r="B15" s="37" t="s">
        <v>454</v>
      </c>
      <c r="C15" s="38">
        <v>109</v>
      </c>
      <c r="D15" s="38">
        <v>0</v>
      </c>
      <c r="E15" s="38">
        <v>0</v>
      </c>
      <c r="F15" s="39">
        <v>0</v>
      </c>
      <c r="G15" s="39">
        <v>0</v>
      </c>
      <c r="H15" s="38">
        <v>0</v>
      </c>
      <c r="I15" s="40">
        <v>0</v>
      </c>
      <c r="J15" s="40">
        <v>0</v>
      </c>
      <c r="K15" s="40">
        <v>85</v>
      </c>
      <c r="L15" s="40">
        <v>0</v>
      </c>
      <c r="M15" s="40">
        <v>109</v>
      </c>
      <c r="N15" s="38">
        <v>109</v>
      </c>
      <c r="O15" s="41">
        <v>42</v>
      </c>
      <c r="P15" s="40">
        <v>85</v>
      </c>
      <c r="Q15" s="42"/>
      <c r="R15" s="41"/>
      <c r="S15" s="41"/>
      <c r="T15" s="33"/>
      <c r="U15" s="33" t="s">
        <v>479</v>
      </c>
      <c r="V15" s="33" t="s">
        <v>529</v>
      </c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</row>
    <row r="16" spans="1:22 16138:16382" s="36" customFormat="1" x14ac:dyDescent="0.25">
      <c r="A16" s="37" t="s">
        <v>247</v>
      </c>
      <c r="B16" s="37" t="s">
        <v>455</v>
      </c>
      <c r="C16" s="38">
        <v>101</v>
      </c>
      <c r="D16" s="38">
        <v>0</v>
      </c>
      <c r="E16" s="38">
        <v>0</v>
      </c>
      <c r="F16" s="39">
        <v>0</v>
      </c>
      <c r="G16" s="39">
        <v>0</v>
      </c>
      <c r="H16" s="38">
        <v>0</v>
      </c>
      <c r="I16" s="40">
        <v>0</v>
      </c>
      <c r="J16" s="40">
        <v>0</v>
      </c>
      <c r="K16" s="40">
        <v>97</v>
      </c>
      <c r="L16" s="40">
        <v>0</v>
      </c>
      <c r="M16" s="40">
        <v>101</v>
      </c>
      <c r="N16" s="38">
        <v>101</v>
      </c>
      <c r="O16" s="41">
        <v>15</v>
      </c>
      <c r="P16" s="40">
        <v>97</v>
      </c>
      <c r="Q16" s="42"/>
      <c r="R16" s="41"/>
      <c r="S16" s="41"/>
      <c r="T16" s="33"/>
      <c r="U16" s="33" t="s">
        <v>457</v>
      </c>
      <c r="V16" s="33" t="s">
        <v>530</v>
      </c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</row>
    <row r="17" spans="1:22 16138:16382" s="36" customFormat="1" x14ac:dyDescent="0.25">
      <c r="A17" s="37" t="s">
        <v>260</v>
      </c>
      <c r="B17" s="37" t="s">
        <v>456</v>
      </c>
      <c r="C17" s="38">
        <v>128</v>
      </c>
      <c r="D17" s="38">
        <v>16</v>
      </c>
      <c r="E17" s="38">
        <v>0</v>
      </c>
      <c r="F17" s="39">
        <v>0</v>
      </c>
      <c r="G17" s="39">
        <v>0</v>
      </c>
      <c r="H17" s="38">
        <v>0</v>
      </c>
      <c r="I17" s="38">
        <v>0</v>
      </c>
      <c r="J17" s="40">
        <v>15</v>
      </c>
      <c r="K17" s="40">
        <v>17</v>
      </c>
      <c r="L17" s="40">
        <v>112</v>
      </c>
      <c r="M17" s="40">
        <v>128</v>
      </c>
      <c r="N17" s="38">
        <v>128</v>
      </c>
      <c r="O17" s="41">
        <v>0</v>
      </c>
      <c r="P17" s="40">
        <v>17</v>
      </c>
      <c r="Q17" s="42"/>
      <c r="R17" s="41"/>
      <c r="S17" s="41"/>
      <c r="T17" s="33"/>
      <c r="U17" s="33" t="s">
        <v>458</v>
      </c>
      <c r="V17" s="33" t="s">
        <v>531</v>
      </c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</row>
    <row r="18" spans="1:22 16138:16382" s="36" customFormat="1" x14ac:dyDescent="0.25">
      <c r="A18" s="37" t="s">
        <v>274</v>
      </c>
      <c r="B18" s="37" t="s">
        <v>479</v>
      </c>
      <c r="C18" s="38">
        <v>923</v>
      </c>
      <c r="D18" s="38">
        <v>67</v>
      </c>
      <c r="E18" s="38">
        <v>37</v>
      </c>
      <c r="F18" s="39">
        <v>0</v>
      </c>
      <c r="G18" s="39">
        <v>0</v>
      </c>
      <c r="H18" s="38">
        <v>0</v>
      </c>
      <c r="I18" s="38">
        <v>0</v>
      </c>
      <c r="J18" s="40">
        <v>46</v>
      </c>
      <c r="K18" s="40">
        <v>55</v>
      </c>
      <c r="L18" s="40">
        <v>793</v>
      </c>
      <c r="M18" s="40">
        <v>1036</v>
      </c>
      <c r="N18" s="38">
        <v>928.9</v>
      </c>
      <c r="O18" s="41">
        <v>9</v>
      </c>
      <c r="P18" s="40">
        <v>55</v>
      </c>
      <c r="Q18" s="42"/>
      <c r="R18" s="41"/>
      <c r="S18" s="41"/>
      <c r="T18" s="33"/>
      <c r="U18" s="33" t="s">
        <v>459</v>
      </c>
      <c r="V18" s="33" t="s">
        <v>505</v>
      </c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</row>
    <row r="19" spans="1:22 16138:16382" s="36" customFormat="1" x14ac:dyDescent="0.25">
      <c r="A19" s="37" t="s">
        <v>274</v>
      </c>
      <c r="B19" s="37" t="s">
        <v>457</v>
      </c>
      <c r="C19" s="38">
        <v>1149</v>
      </c>
      <c r="D19" s="38">
        <v>0</v>
      </c>
      <c r="E19" s="38">
        <v>0</v>
      </c>
      <c r="F19" s="39">
        <v>0</v>
      </c>
      <c r="G19" s="39">
        <v>0</v>
      </c>
      <c r="H19" s="38">
        <v>0</v>
      </c>
      <c r="I19" s="40">
        <v>0</v>
      </c>
      <c r="J19" s="40">
        <v>0</v>
      </c>
      <c r="K19" s="40">
        <v>83</v>
      </c>
      <c r="L19" s="40">
        <v>11</v>
      </c>
      <c r="M19" s="40">
        <v>1320</v>
      </c>
      <c r="N19" s="38">
        <v>1149</v>
      </c>
      <c r="O19" s="41">
        <v>9</v>
      </c>
      <c r="P19" s="40">
        <v>83</v>
      </c>
      <c r="Q19" s="42"/>
      <c r="R19" s="41"/>
      <c r="S19" s="41"/>
      <c r="T19" s="33"/>
      <c r="U19" s="33" t="s">
        <v>460</v>
      </c>
      <c r="V19" s="33" t="s">
        <v>506</v>
      </c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</row>
    <row r="20" spans="1:22 16138:16382" s="36" customFormat="1" x14ac:dyDescent="0.25">
      <c r="A20" s="37" t="s">
        <v>275</v>
      </c>
      <c r="B20" s="37" t="s">
        <v>458</v>
      </c>
      <c r="C20" s="38">
        <v>295</v>
      </c>
      <c r="D20" s="38">
        <v>17</v>
      </c>
      <c r="E20" s="38">
        <v>0</v>
      </c>
      <c r="F20" s="39">
        <v>0</v>
      </c>
      <c r="G20" s="39">
        <v>0</v>
      </c>
      <c r="H20" s="38">
        <v>0</v>
      </c>
      <c r="I20" s="40">
        <v>0</v>
      </c>
      <c r="J20" s="40">
        <v>48</v>
      </c>
      <c r="K20" s="40">
        <v>50</v>
      </c>
      <c r="L20" s="40">
        <v>278</v>
      </c>
      <c r="M20" s="40">
        <v>295</v>
      </c>
      <c r="N20" s="38">
        <v>295</v>
      </c>
      <c r="O20" s="41">
        <v>35</v>
      </c>
      <c r="P20" s="40">
        <v>50</v>
      </c>
      <c r="Q20" s="42"/>
      <c r="R20" s="41"/>
      <c r="S20" s="41"/>
      <c r="T20" s="33"/>
      <c r="U20" s="33" t="s">
        <v>461</v>
      </c>
      <c r="V20" s="33" t="s">
        <v>507</v>
      </c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</row>
    <row r="21" spans="1:22 16138:16382" s="36" customFormat="1" x14ac:dyDescent="0.25">
      <c r="A21" s="37" t="s">
        <v>285</v>
      </c>
      <c r="B21" s="37" t="s">
        <v>459</v>
      </c>
      <c r="C21" s="38">
        <v>292</v>
      </c>
      <c r="D21" s="38">
        <v>41</v>
      </c>
      <c r="E21" s="38">
        <v>0</v>
      </c>
      <c r="F21" s="39">
        <v>0</v>
      </c>
      <c r="G21" s="39">
        <v>0</v>
      </c>
      <c r="H21" s="38">
        <v>0</v>
      </c>
      <c r="I21" s="38">
        <v>0</v>
      </c>
      <c r="J21" s="40">
        <v>176</v>
      </c>
      <c r="K21" s="40">
        <v>199</v>
      </c>
      <c r="L21" s="40">
        <v>251</v>
      </c>
      <c r="M21" s="40">
        <v>292</v>
      </c>
      <c r="N21" s="38">
        <v>292</v>
      </c>
      <c r="O21" s="41">
        <v>14</v>
      </c>
      <c r="P21" s="40">
        <v>199</v>
      </c>
      <c r="Q21" s="42"/>
      <c r="R21" s="41"/>
      <c r="S21" s="41"/>
      <c r="T21" s="33"/>
      <c r="U21" s="33" t="s">
        <v>462</v>
      </c>
      <c r="V21" s="33" t="s">
        <v>532</v>
      </c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</row>
    <row r="22" spans="1:22 16138:16382" s="36" customFormat="1" ht="13.5" customHeight="1" x14ac:dyDescent="0.25">
      <c r="A22" s="37" t="s">
        <v>285</v>
      </c>
      <c r="B22" s="37" t="s">
        <v>460</v>
      </c>
      <c r="C22" s="38">
        <v>688.5</v>
      </c>
      <c r="D22" s="38">
        <v>67</v>
      </c>
      <c r="E22" s="38">
        <v>0</v>
      </c>
      <c r="F22" s="39">
        <v>0</v>
      </c>
      <c r="G22" s="39">
        <v>0</v>
      </c>
      <c r="H22" s="38">
        <v>0</v>
      </c>
      <c r="I22" s="38">
        <v>0</v>
      </c>
      <c r="J22" s="40">
        <v>165</v>
      </c>
      <c r="K22" s="40">
        <v>237</v>
      </c>
      <c r="L22" s="40">
        <v>541</v>
      </c>
      <c r="M22" s="40">
        <v>787</v>
      </c>
      <c r="N22" s="38">
        <v>688.5</v>
      </c>
      <c r="O22" s="41">
        <v>32</v>
      </c>
      <c r="P22" s="40">
        <v>237</v>
      </c>
      <c r="Q22" s="42"/>
      <c r="R22" s="41"/>
      <c r="S22" s="41"/>
      <c r="T22" s="33"/>
      <c r="U22" s="33" t="s">
        <v>463</v>
      </c>
      <c r="V22" s="33" t="s">
        <v>533</v>
      </c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</row>
    <row r="23" spans="1:22 16138:16382" s="36" customFormat="1" x14ac:dyDescent="0.25">
      <c r="A23" s="37" t="s">
        <v>285</v>
      </c>
      <c r="B23" s="37" t="s">
        <v>461</v>
      </c>
      <c r="C23" s="38">
        <v>308</v>
      </c>
      <c r="D23" s="38">
        <v>43</v>
      </c>
      <c r="E23" s="38">
        <v>0</v>
      </c>
      <c r="F23" s="39">
        <v>0</v>
      </c>
      <c r="G23" s="39">
        <v>0</v>
      </c>
      <c r="H23" s="38">
        <v>0</v>
      </c>
      <c r="I23" s="40">
        <v>0</v>
      </c>
      <c r="J23" s="40">
        <v>91</v>
      </c>
      <c r="K23" s="40">
        <v>105</v>
      </c>
      <c r="L23" s="40">
        <v>265</v>
      </c>
      <c r="M23" s="40">
        <v>308</v>
      </c>
      <c r="N23" s="38">
        <v>308</v>
      </c>
      <c r="O23" s="41">
        <v>14</v>
      </c>
      <c r="P23" s="40">
        <v>105</v>
      </c>
      <c r="Q23" s="42"/>
      <c r="R23" s="41"/>
      <c r="S23" s="41"/>
      <c r="T23" s="33"/>
      <c r="U23" s="33" t="s">
        <v>464</v>
      </c>
      <c r="V23" s="33" t="s">
        <v>534</v>
      </c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</row>
    <row r="24" spans="1:22 16138:16382" s="36" customFormat="1" x14ac:dyDescent="0.25">
      <c r="A24" s="37" t="s">
        <v>285</v>
      </c>
      <c r="B24" s="37" t="s">
        <v>462</v>
      </c>
      <c r="C24" s="38">
        <v>635.5</v>
      </c>
      <c r="D24" s="38">
        <v>0</v>
      </c>
      <c r="E24" s="38">
        <v>0</v>
      </c>
      <c r="F24" s="39">
        <v>0</v>
      </c>
      <c r="G24" s="39">
        <v>0</v>
      </c>
      <c r="H24" s="38">
        <v>0</v>
      </c>
      <c r="I24" s="40">
        <v>0</v>
      </c>
      <c r="J24" s="40">
        <v>54</v>
      </c>
      <c r="K24" s="40">
        <v>173</v>
      </c>
      <c r="L24" s="40">
        <v>139</v>
      </c>
      <c r="M24" s="40">
        <v>641</v>
      </c>
      <c r="N24" s="38">
        <v>635.5</v>
      </c>
      <c r="O24" s="41">
        <v>11</v>
      </c>
      <c r="P24" s="40">
        <v>173</v>
      </c>
      <c r="Q24" s="42"/>
      <c r="R24" s="41"/>
      <c r="S24" s="41"/>
      <c r="T24" s="33"/>
      <c r="U24" s="33" t="s">
        <v>467</v>
      </c>
      <c r="V24" s="33" t="s">
        <v>508</v>
      </c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</row>
    <row r="25" spans="1:22 16138:16382" s="36" customFormat="1" x14ac:dyDescent="0.25">
      <c r="A25" s="37" t="s">
        <v>285</v>
      </c>
      <c r="B25" s="37" t="s">
        <v>463</v>
      </c>
      <c r="C25" s="38">
        <v>290</v>
      </c>
      <c r="D25" s="38">
        <v>65</v>
      </c>
      <c r="E25" s="38">
        <v>5</v>
      </c>
      <c r="F25" s="39">
        <v>0</v>
      </c>
      <c r="G25" s="39">
        <v>0</v>
      </c>
      <c r="H25" s="38">
        <v>0</v>
      </c>
      <c r="I25" s="40">
        <v>0</v>
      </c>
      <c r="J25" s="40">
        <v>102</v>
      </c>
      <c r="K25" s="40">
        <v>140</v>
      </c>
      <c r="L25" s="40">
        <v>239</v>
      </c>
      <c r="M25" s="40">
        <v>309</v>
      </c>
      <c r="N25" s="38">
        <v>290.8</v>
      </c>
      <c r="O25" s="41">
        <v>37</v>
      </c>
      <c r="P25" s="40">
        <v>140</v>
      </c>
      <c r="Q25" s="42"/>
      <c r="R25" s="41"/>
      <c r="S25" s="41"/>
      <c r="T25" s="33"/>
      <c r="U25" s="33" t="s">
        <v>465</v>
      </c>
      <c r="V25" s="33" t="s">
        <v>509</v>
      </c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  <row r="26" spans="1:22 16138:16382" s="36" customFormat="1" x14ac:dyDescent="0.25">
      <c r="A26" s="37" t="s">
        <v>285</v>
      </c>
      <c r="B26" s="37" t="s">
        <v>464</v>
      </c>
      <c r="C26" s="38">
        <v>299</v>
      </c>
      <c r="D26" s="38">
        <v>52</v>
      </c>
      <c r="E26" s="38">
        <v>0</v>
      </c>
      <c r="F26" s="39">
        <v>0</v>
      </c>
      <c r="G26" s="39">
        <v>0</v>
      </c>
      <c r="H26" s="38">
        <v>0</v>
      </c>
      <c r="I26" s="40">
        <v>0</v>
      </c>
      <c r="J26" s="40">
        <v>117</v>
      </c>
      <c r="K26" s="40">
        <v>139</v>
      </c>
      <c r="L26" s="40">
        <v>247</v>
      </c>
      <c r="M26" s="40">
        <v>299</v>
      </c>
      <c r="N26" s="38">
        <v>299</v>
      </c>
      <c r="O26" s="41">
        <v>12</v>
      </c>
      <c r="P26" s="40">
        <v>139</v>
      </c>
      <c r="Q26" s="42"/>
      <c r="R26" s="41"/>
      <c r="S26" s="41"/>
      <c r="T26" s="33"/>
      <c r="U26" s="33" t="s">
        <v>466</v>
      </c>
      <c r="V26" s="33" t="s">
        <v>535</v>
      </c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</row>
    <row r="27" spans="1:22 16138:16382" s="36" customFormat="1" x14ac:dyDescent="0.25">
      <c r="A27" s="37" t="s">
        <v>285</v>
      </c>
      <c r="B27" s="37" t="s">
        <v>467</v>
      </c>
      <c r="C27" s="38">
        <v>185</v>
      </c>
      <c r="D27" s="38">
        <v>16</v>
      </c>
      <c r="E27" s="38">
        <v>0</v>
      </c>
      <c r="F27" s="39">
        <v>0</v>
      </c>
      <c r="G27" s="39">
        <v>0</v>
      </c>
      <c r="H27" s="38">
        <v>0</v>
      </c>
      <c r="I27" s="40">
        <v>0</v>
      </c>
      <c r="J27" s="40">
        <v>102</v>
      </c>
      <c r="K27" s="40">
        <v>110</v>
      </c>
      <c r="L27" s="40">
        <v>169</v>
      </c>
      <c r="M27" s="40">
        <v>185</v>
      </c>
      <c r="N27" s="38">
        <v>185</v>
      </c>
      <c r="O27" s="41">
        <v>12</v>
      </c>
      <c r="P27" s="40">
        <v>110</v>
      </c>
      <c r="Q27" s="42"/>
      <c r="R27" s="41"/>
      <c r="S27" s="41"/>
      <c r="T27" s="33"/>
      <c r="U27" s="33" t="s">
        <v>468</v>
      </c>
      <c r="V27" s="33" t="s">
        <v>536</v>
      </c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</row>
    <row r="28" spans="1:22 16138:16382" s="36" customFormat="1" x14ac:dyDescent="0.25">
      <c r="A28" s="37" t="s">
        <v>285</v>
      </c>
      <c r="B28" s="37" t="s">
        <v>465</v>
      </c>
      <c r="C28" s="38">
        <v>358</v>
      </c>
      <c r="D28" s="38">
        <v>59</v>
      </c>
      <c r="E28" s="38">
        <v>8</v>
      </c>
      <c r="F28" s="39">
        <v>0</v>
      </c>
      <c r="G28" s="39">
        <v>0</v>
      </c>
      <c r="H28" s="38">
        <v>0</v>
      </c>
      <c r="I28" s="40">
        <v>0</v>
      </c>
      <c r="J28" s="40">
        <v>109</v>
      </c>
      <c r="K28" s="40">
        <v>129</v>
      </c>
      <c r="L28" s="40">
        <v>336</v>
      </c>
      <c r="M28" s="40">
        <v>403</v>
      </c>
      <c r="N28" s="38">
        <v>359.3</v>
      </c>
      <c r="O28" s="41">
        <v>4</v>
      </c>
      <c r="P28" s="40">
        <v>129</v>
      </c>
      <c r="Q28" s="42"/>
      <c r="R28" s="41"/>
      <c r="S28" s="41"/>
      <c r="T28" s="33"/>
      <c r="U28" s="33" t="s">
        <v>469</v>
      </c>
      <c r="V28" s="33" t="s">
        <v>537</v>
      </c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</row>
    <row r="29" spans="1:22 16138:16382" s="36" customFormat="1" x14ac:dyDescent="0.25">
      <c r="A29" s="37" t="s">
        <v>285</v>
      </c>
      <c r="B29" s="37" t="s">
        <v>466</v>
      </c>
      <c r="C29" s="38">
        <v>926.5</v>
      </c>
      <c r="D29" s="38">
        <v>83</v>
      </c>
      <c r="E29" s="38">
        <v>0</v>
      </c>
      <c r="F29" s="39">
        <v>0</v>
      </c>
      <c r="G29" s="39">
        <v>0</v>
      </c>
      <c r="H29" s="38">
        <v>0</v>
      </c>
      <c r="I29" s="40">
        <v>0</v>
      </c>
      <c r="J29" s="40">
        <v>178</v>
      </c>
      <c r="K29" s="40">
        <v>251</v>
      </c>
      <c r="L29" s="40">
        <v>606</v>
      </c>
      <c r="M29" s="40">
        <v>927</v>
      </c>
      <c r="N29" s="38">
        <v>926.5</v>
      </c>
      <c r="O29" s="41">
        <v>29</v>
      </c>
      <c r="P29" s="40">
        <v>251</v>
      </c>
      <c r="Q29" s="42"/>
      <c r="R29" s="41"/>
      <c r="S29" s="41"/>
      <c r="T29" s="33"/>
      <c r="U29" s="33" t="s">
        <v>470</v>
      </c>
      <c r="V29" s="33" t="s">
        <v>511</v>
      </c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</row>
    <row r="30" spans="1:22 16138:16382" s="36" customFormat="1" x14ac:dyDescent="0.25">
      <c r="A30" s="37" t="s">
        <v>299</v>
      </c>
      <c r="B30" s="37" t="s">
        <v>468</v>
      </c>
      <c r="C30" s="38">
        <v>250</v>
      </c>
      <c r="D30" s="38">
        <v>20</v>
      </c>
      <c r="E30" s="38">
        <v>0</v>
      </c>
      <c r="F30" s="39">
        <v>0</v>
      </c>
      <c r="G30" s="39">
        <v>0</v>
      </c>
      <c r="H30" s="38">
        <v>0</v>
      </c>
      <c r="I30" s="40">
        <v>0</v>
      </c>
      <c r="J30" s="40">
        <v>49</v>
      </c>
      <c r="K30" s="40">
        <v>49</v>
      </c>
      <c r="L30" s="40">
        <v>230</v>
      </c>
      <c r="M30" s="40">
        <v>250</v>
      </c>
      <c r="N30" s="38">
        <v>250</v>
      </c>
      <c r="O30" s="41">
        <v>31</v>
      </c>
      <c r="P30" s="40">
        <v>49</v>
      </c>
      <c r="Q30" s="42"/>
      <c r="R30" s="41"/>
      <c r="S30" s="41"/>
      <c r="T30" s="33"/>
      <c r="U30" s="33" t="s">
        <v>471</v>
      </c>
      <c r="V30" s="33" t="s">
        <v>538</v>
      </c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</row>
    <row r="31" spans="1:22 16138:16382" s="36" customFormat="1" x14ac:dyDescent="0.25">
      <c r="A31" s="37" t="s">
        <v>299</v>
      </c>
      <c r="B31" s="37" t="s">
        <v>469</v>
      </c>
      <c r="C31" s="38">
        <v>0</v>
      </c>
      <c r="D31" s="38">
        <v>0</v>
      </c>
      <c r="E31" s="38">
        <v>0</v>
      </c>
      <c r="F31" s="39">
        <v>0</v>
      </c>
      <c r="G31" s="39">
        <v>0</v>
      </c>
      <c r="H31" s="38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38">
        <v>0</v>
      </c>
      <c r="O31" s="41">
        <v>0</v>
      </c>
      <c r="P31" s="40">
        <v>0</v>
      </c>
      <c r="Q31" s="42"/>
      <c r="R31" s="41"/>
      <c r="S31" s="41"/>
      <c r="T31" s="33"/>
      <c r="U31" s="33" t="s">
        <v>472</v>
      </c>
      <c r="V31" s="33" t="s">
        <v>510</v>
      </c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</row>
    <row r="32" spans="1:22 16138:16382" s="36" customFormat="1" x14ac:dyDescent="0.25">
      <c r="A32" s="37" t="s">
        <v>310</v>
      </c>
      <c r="B32" s="37" t="s">
        <v>470</v>
      </c>
      <c r="C32" s="38">
        <v>753.5</v>
      </c>
      <c r="D32" s="38">
        <v>62.5</v>
      </c>
      <c r="E32" s="38">
        <v>2.5</v>
      </c>
      <c r="F32" s="39">
        <v>0</v>
      </c>
      <c r="G32" s="39">
        <v>0</v>
      </c>
      <c r="H32" s="38">
        <v>0</v>
      </c>
      <c r="I32" s="40">
        <v>0</v>
      </c>
      <c r="J32" s="40">
        <v>13</v>
      </c>
      <c r="K32" s="40">
        <v>24</v>
      </c>
      <c r="L32" s="40">
        <v>508</v>
      </c>
      <c r="M32" s="40">
        <v>757</v>
      </c>
      <c r="N32" s="38">
        <v>753.9</v>
      </c>
      <c r="O32" s="41">
        <v>1</v>
      </c>
      <c r="P32" s="40">
        <v>24</v>
      </c>
      <c r="Q32" s="42"/>
      <c r="R32" s="41"/>
      <c r="S32" s="41"/>
      <c r="T32" s="33"/>
      <c r="U32" s="33" t="s">
        <v>474</v>
      </c>
      <c r="V32" s="33" t="s">
        <v>539</v>
      </c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</row>
    <row r="33" spans="1:22 16138:16382" x14ac:dyDescent="0.25">
      <c r="A33" s="37" t="s">
        <v>310</v>
      </c>
      <c r="B33" s="37" t="s">
        <v>548</v>
      </c>
      <c r="C33" s="38">
        <v>59</v>
      </c>
      <c r="D33" s="38">
        <v>0</v>
      </c>
      <c r="E33" s="38">
        <v>0</v>
      </c>
      <c r="F33" s="39">
        <v>0</v>
      </c>
      <c r="G33" s="39">
        <v>0</v>
      </c>
      <c r="H33" s="38">
        <v>0</v>
      </c>
      <c r="I33" s="40">
        <v>0</v>
      </c>
      <c r="J33" s="40">
        <v>20</v>
      </c>
      <c r="K33" s="40">
        <v>20</v>
      </c>
      <c r="L33" s="40">
        <v>59</v>
      </c>
      <c r="M33" s="40">
        <v>59</v>
      </c>
      <c r="N33" s="38">
        <v>59</v>
      </c>
      <c r="O33" s="41">
        <v>0</v>
      </c>
      <c r="P33" s="40">
        <v>20</v>
      </c>
      <c r="Q33" s="42"/>
      <c r="R33" s="41"/>
      <c r="S33" s="41"/>
      <c r="U33" s="33" t="s">
        <v>475</v>
      </c>
      <c r="V33" s="33" t="s">
        <v>513</v>
      </c>
    </row>
    <row r="34" spans="1:22 16138:16382" x14ac:dyDescent="0.25">
      <c r="A34" s="37" t="s">
        <v>319</v>
      </c>
      <c r="B34" s="37" t="s">
        <v>471</v>
      </c>
      <c r="C34" s="38">
        <v>217.5</v>
      </c>
      <c r="D34" s="38">
        <v>0</v>
      </c>
      <c r="E34" s="38">
        <v>0</v>
      </c>
      <c r="F34" s="39">
        <v>0</v>
      </c>
      <c r="G34" s="39">
        <v>0</v>
      </c>
      <c r="H34" s="38">
        <v>0</v>
      </c>
      <c r="I34" s="40">
        <v>0</v>
      </c>
      <c r="J34" s="40">
        <v>0</v>
      </c>
      <c r="K34" s="40">
        <v>42</v>
      </c>
      <c r="L34" s="40">
        <v>0</v>
      </c>
      <c r="M34" s="40">
        <v>229</v>
      </c>
      <c r="N34" s="38">
        <v>217.5</v>
      </c>
      <c r="O34" s="41">
        <v>1</v>
      </c>
      <c r="P34" s="40">
        <v>42</v>
      </c>
      <c r="Q34" s="42"/>
      <c r="R34" s="41"/>
      <c r="S34" s="41"/>
      <c r="U34" s="33" t="s">
        <v>473</v>
      </c>
      <c r="V34" s="33" t="s">
        <v>540</v>
      </c>
    </row>
    <row r="35" spans="1:22 16138:16382" x14ac:dyDescent="0.25">
      <c r="A35" s="37" t="s">
        <v>319</v>
      </c>
      <c r="B35" s="37" t="s">
        <v>472</v>
      </c>
      <c r="C35" s="38">
        <v>331.5</v>
      </c>
      <c r="D35" s="38">
        <v>0.5</v>
      </c>
      <c r="E35" s="38">
        <v>0.5</v>
      </c>
      <c r="F35" s="39">
        <v>0</v>
      </c>
      <c r="G35" s="39">
        <v>0</v>
      </c>
      <c r="H35" s="38">
        <v>0</v>
      </c>
      <c r="I35" s="40">
        <v>0</v>
      </c>
      <c r="J35" s="40">
        <v>25</v>
      </c>
      <c r="K35" s="40">
        <v>25</v>
      </c>
      <c r="L35" s="40">
        <v>361</v>
      </c>
      <c r="M35" s="40">
        <v>362</v>
      </c>
      <c r="N35" s="38">
        <v>331.6</v>
      </c>
      <c r="O35" s="41">
        <v>2</v>
      </c>
      <c r="P35" s="40">
        <v>25</v>
      </c>
      <c r="Q35" s="42"/>
      <c r="R35" s="41"/>
      <c r="S35" s="41"/>
      <c r="U35" s="33" t="s">
        <v>480</v>
      </c>
      <c r="V35" s="33" t="s">
        <v>541</v>
      </c>
    </row>
    <row r="36" spans="1:22 16138:16382" x14ac:dyDescent="0.25">
      <c r="A36" s="37" t="s">
        <v>322</v>
      </c>
      <c r="B36" s="37" t="s">
        <v>549</v>
      </c>
      <c r="C36" s="38">
        <v>247</v>
      </c>
      <c r="D36" s="38">
        <v>0</v>
      </c>
      <c r="E36" s="38">
        <v>0</v>
      </c>
      <c r="F36" s="39">
        <v>247</v>
      </c>
      <c r="G36" s="39">
        <v>0</v>
      </c>
      <c r="H36" s="38">
        <v>0</v>
      </c>
      <c r="I36" s="40">
        <v>0</v>
      </c>
      <c r="J36" s="40">
        <v>4</v>
      </c>
      <c r="K36" s="40">
        <v>25</v>
      </c>
      <c r="L36" s="40">
        <v>68</v>
      </c>
      <c r="M36" s="40">
        <v>255</v>
      </c>
      <c r="N36" s="38">
        <v>247</v>
      </c>
      <c r="O36" s="41">
        <v>2</v>
      </c>
      <c r="P36" s="40">
        <v>25</v>
      </c>
      <c r="Q36" s="42"/>
      <c r="R36" s="41"/>
      <c r="S36" s="41"/>
      <c r="U36" s="33" t="s">
        <v>476</v>
      </c>
      <c r="V36" s="33" t="s">
        <v>542</v>
      </c>
    </row>
    <row r="37" spans="1:22 16138:16382" x14ac:dyDescent="0.25">
      <c r="A37" s="37" t="s">
        <v>322</v>
      </c>
      <c r="B37" s="37" t="s">
        <v>475</v>
      </c>
      <c r="C37" s="38">
        <v>171</v>
      </c>
      <c r="D37" s="38">
        <v>36</v>
      </c>
      <c r="E37" s="38">
        <v>1</v>
      </c>
      <c r="F37" s="39">
        <v>0</v>
      </c>
      <c r="G37" s="39">
        <v>0</v>
      </c>
      <c r="H37" s="38">
        <v>0</v>
      </c>
      <c r="I37" s="40">
        <v>0</v>
      </c>
      <c r="J37" s="40">
        <v>61</v>
      </c>
      <c r="K37" s="40">
        <v>70</v>
      </c>
      <c r="L37" s="40">
        <v>137</v>
      </c>
      <c r="M37" s="40">
        <v>174</v>
      </c>
      <c r="N37" s="38">
        <v>171.2</v>
      </c>
      <c r="O37" s="41">
        <v>19</v>
      </c>
      <c r="P37" s="40">
        <v>70</v>
      </c>
      <c r="Q37" s="42"/>
      <c r="R37" s="41"/>
      <c r="S37" s="41"/>
      <c r="U37" s="33" t="s">
        <v>495</v>
      </c>
      <c r="V37" s="33" t="s">
        <v>543</v>
      </c>
    </row>
    <row r="38" spans="1:22 16138:16382" x14ac:dyDescent="0.25">
      <c r="A38" s="37" t="s">
        <v>322</v>
      </c>
      <c r="B38" s="37" t="s">
        <v>473</v>
      </c>
      <c r="C38" s="38">
        <v>173.5</v>
      </c>
      <c r="D38" s="38">
        <v>29.5</v>
      </c>
      <c r="E38" s="38">
        <v>0.5</v>
      </c>
      <c r="F38" s="39">
        <v>0</v>
      </c>
      <c r="G38" s="39">
        <v>0</v>
      </c>
      <c r="H38" s="38">
        <v>0</v>
      </c>
      <c r="I38" s="40">
        <v>0</v>
      </c>
      <c r="J38" s="40">
        <v>68</v>
      </c>
      <c r="K38" s="40">
        <v>81</v>
      </c>
      <c r="L38" s="40">
        <v>146</v>
      </c>
      <c r="M38" s="40">
        <v>176</v>
      </c>
      <c r="N38" s="38">
        <v>173.6</v>
      </c>
      <c r="O38" s="41">
        <v>12</v>
      </c>
      <c r="P38" s="40">
        <v>81</v>
      </c>
      <c r="Q38" s="42"/>
      <c r="R38" s="41"/>
      <c r="S38" s="41"/>
      <c r="U38" s="33" t="s">
        <v>496</v>
      </c>
      <c r="V38" s="33" t="s">
        <v>544</v>
      </c>
    </row>
    <row r="39" spans="1:22 16138:16382" x14ac:dyDescent="0.25">
      <c r="A39" s="37" t="s">
        <v>322</v>
      </c>
      <c r="B39" s="37" t="s">
        <v>480</v>
      </c>
      <c r="C39" s="38">
        <v>601.5</v>
      </c>
      <c r="D39" s="38">
        <v>36.5</v>
      </c>
      <c r="E39" s="38">
        <v>36.5</v>
      </c>
      <c r="F39" s="39">
        <v>0</v>
      </c>
      <c r="G39" s="39">
        <v>0</v>
      </c>
      <c r="H39" s="38">
        <v>0</v>
      </c>
      <c r="I39" s="40">
        <v>0</v>
      </c>
      <c r="J39" s="40">
        <v>55</v>
      </c>
      <c r="K39" s="40">
        <v>61</v>
      </c>
      <c r="L39" s="40">
        <v>554</v>
      </c>
      <c r="M39" s="40">
        <v>668</v>
      </c>
      <c r="N39" s="38">
        <v>607.29999999999995</v>
      </c>
      <c r="O39" s="41">
        <v>1</v>
      </c>
      <c r="P39" s="40">
        <v>61</v>
      </c>
      <c r="Q39" s="42"/>
      <c r="R39" s="41"/>
      <c r="S39" s="41"/>
      <c r="U39" s="33" t="s">
        <v>497</v>
      </c>
      <c r="V39" s="33" t="s">
        <v>512</v>
      </c>
    </row>
    <row r="40" spans="1:22 16138:16382" x14ac:dyDescent="0.25">
      <c r="A40" s="37" t="s">
        <v>322</v>
      </c>
      <c r="B40" s="37" t="s">
        <v>476</v>
      </c>
      <c r="C40" s="38">
        <v>1009</v>
      </c>
      <c r="D40" s="38">
        <v>80</v>
      </c>
      <c r="E40" s="38">
        <v>80</v>
      </c>
      <c r="F40" s="39">
        <v>0</v>
      </c>
      <c r="G40" s="39">
        <v>0</v>
      </c>
      <c r="H40" s="38">
        <v>0</v>
      </c>
      <c r="I40" s="40">
        <v>0</v>
      </c>
      <c r="J40" s="40">
        <v>112</v>
      </c>
      <c r="K40" s="40">
        <v>138</v>
      </c>
      <c r="L40" s="40">
        <v>1643</v>
      </c>
      <c r="M40" s="40">
        <v>1877</v>
      </c>
      <c r="N40" s="38">
        <v>1021.8</v>
      </c>
      <c r="O40" s="41">
        <v>4</v>
      </c>
      <c r="P40" s="40">
        <v>138</v>
      </c>
      <c r="Q40" s="42"/>
      <c r="R40" s="41"/>
      <c r="S40" s="41"/>
      <c r="U40" s="33" t="s">
        <v>498</v>
      </c>
      <c r="V40" s="33" t="s">
        <v>545</v>
      </c>
    </row>
    <row r="41" spans="1:22 16138:16382" x14ac:dyDescent="0.25">
      <c r="A41" s="37" t="s">
        <v>322</v>
      </c>
      <c r="B41" s="37" t="s">
        <v>495</v>
      </c>
      <c r="C41" s="38">
        <v>1043.5</v>
      </c>
      <c r="D41" s="38">
        <v>0</v>
      </c>
      <c r="E41" s="38">
        <v>0</v>
      </c>
      <c r="F41" s="39">
        <v>0</v>
      </c>
      <c r="G41" s="39">
        <v>0</v>
      </c>
      <c r="H41" s="38">
        <v>0</v>
      </c>
      <c r="I41" s="40">
        <v>0</v>
      </c>
      <c r="J41" s="40">
        <v>77</v>
      </c>
      <c r="K41" s="40">
        <v>188</v>
      </c>
      <c r="L41" s="40">
        <v>227</v>
      </c>
      <c r="M41" s="40">
        <v>1088</v>
      </c>
      <c r="N41" s="38">
        <v>1043.5</v>
      </c>
      <c r="O41" s="41">
        <v>7</v>
      </c>
      <c r="P41" s="40">
        <v>188</v>
      </c>
      <c r="Q41" s="42"/>
      <c r="R41" s="41"/>
      <c r="S41" s="41"/>
      <c r="U41" s="44" t="s">
        <v>499</v>
      </c>
      <c r="V41" s="33" t="s">
        <v>546</v>
      </c>
      <c r="WVR41" s="33"/>
      <c r="WVS41" s="33"/>
      <c r="WVT41" s="33"/>
      <c r="WVU41" s="33"/>
      <c r="WVV41" s="33"/>
      <c r="WVW41" s="33"/>
      <c r="WVX41" s="33"/>
      <c r="WVY41" s="33"/>
      <c r="WVZ41" s="33"/>
      <c r="WWA41" s="33"/>
      <c r="WWB41" s="33"/>
      <c r="WWC41" s="33"/>
      <c r="WWD41" s="33"/>
      <c r="WWE41" s="33"/>
      <c r="WWF41" s="33"/>
      <c r="WWG41" s="33"/>
      <c r="WWH41" s="33"/>
      <c r="WWI41" s="33"/>
      <c r="WWJ41" s="33"/>
      <c r="WWK41" s="33"/>
      <c r="WWL41" s="33"/>
      <c r="WWM41" s="33"/>
      <c r="WWN41" s="33"/>
      <c r="WWO41" s="33"/>
      <c r="WWP41" s="33"/>
      <c r="WWQ41" s="33"/>
      <c r="WWR41" s="33"/>
      <c r="WWS41" s="33"/>
      <c r="WWT41" s="33"/>
      <c r="WWU41" s="33"/>
      <c r="WWV41" s="33"/>
      <c r="WWW41" s="33"/>
      <c r="WWX41" s="33"/>
      <c r="WWY41" s="33"/>
      <c r="WWZ41" s="33"/>
      <c r="WXA41" s="33"/>
      <c r="WXB41" s="33"/>
      <c r="WXC41" s="33"/>
      <c r="WXD41" s="33"/>
      <c r="WXE41" s="33"/>
      <c r="WXF41" s="33"/>
      <c r="WXG41" s="33"/>
      <c r="WXH41" s="33"/>
      <c r="WXI41" s="33"/>
      <c r="WXJ41" s="33"/>
      <c r="WXK41" s="33"/>
      <c r="WXL41" s="33"/>
      <c r="WXM41" s="33"/>
      <c r="WXN41" s="33"/>
      <c r="WXO41" s="33"/>
      <c r="WXP41" s="33"/>
      <c r="WXQ41" s="33"/>
      <c r="WXR41" s="33"/>
      <c r="WXS41" s="33"/>
      <c r="WXT41" s="33"/>
      <c r="WXU41" s="33"/>
      <c r="WXV41" s="33"/>
      <c r="WXW41" s="33"/>
      <c r="WXX41" s="33"/>
      <c r="WXY41" s="33"/>
      <c r="WXZ41" s="33"/>
      <c r="WYA41" s="33"/>
      <c r="WYB41" s="33"/>
      <c r="WYC41" s="33"/>
      <c r="WYD41" s="33"/>
      <c r="WYE41" s="33"/>
      <c r="WYF41" s="33"/>
      <c r="WYG41" s="33"/>
      <c r="WYH41" s="33"/>
      <c r="WYI41" s="33"/>
      <c r="WYJ41" s="33"/>
      <c r="WYK41" s="33"/>
      <c r="WYL41" s="33"/>
      <c r="WYM41" s="33"/>
      <c r="WYN41" s="33"/>
      <c r="WYO41" s="33"/>
      <c r="WYP41" s="33"/>
      <c r="WYQ41" s="33"/>
      <c r="WYR41" s="33"/>
      <c r="WYS41" s="33"/>
      <c r="WYT41" s="33"/>
      <c r="WYU41" s="33"/>
      <c r="WYV41" s="33"/>
      <c r="WYW41" s="33"/>
      <c r="WYX41" s="33"/>
      <c r="WYY41" s="33"/>
      <c r="WYZ41" s="33"/>
      <c r="WZA41" s="33"/>
      <c r="WZB41" s="33"/>
      <c r="WZC41" s="33"/>
      <c r="WZD41" s="33"/>
      <c r="WZE41" s="33"/>
      <c r="WZF41" s="33"/>
      <c r="WZG41" s="33"/>
      <c r="WZH41" s="33"/>
      <c r="WZI41" s="33"/>
      <c r="WZJ41" s="33"/>
      <c r="WZK41" s="33"/>
      <c r="WZL41" s="33"/>
      <c r="WZM41" s="33"/>
      <c r="WZN41" s="33"/>
      <c r="WZO41" s="33"/>
      <c r="WZP41" s="33"/>
      <c r="WZQ41" s="33"/>
      <c r="WZR41" s="33"/>
      <c r="WZS41" s="33"/>
      <c r="WZT41" s="33"/>
      <c r="WZU41" s="33"/>
      <c r="WZV41" s="33"/>
      <c r="WZW41" s="33"/>
      <c r="WZX41" s="33"/>
      <c r="WZY41" s="33"/>
      <c r="WZZ41" s="33"/>
      <c r="XAA41" s="33"/>
      <c r="XAB41" s="33"/>
      <c r="XAC41" s="33"/>
      <c r="XAD41" s="33"/>
      <c r="XAE41" s="33"/>
      <c r="XAF41" s="33"/>
      <c r="XAG41" s="33"/>
      <c r="XAH41" s="33"/>
      <c r="XAI41" s="33"/>
      <c r="XAJ41" s="33"/>
      <c r="XAK41" s="33"/>
      <c r="XAL41" s="33"/>
      <c r="XAM41" s="33"/>
      <c r="XAN41" s="33"/>
      <c r="XAO41" s="33"/>
      <c r="XAP41" s="33"/>
      <c r="XAQ41" s="33"/>
      <c r="XAR41" s="33"/>
      <c r="XAS41" s="33"/>
      <c r="XAT41" s="33"/>
      <c r="XAU41" s="33"/>
      <c r="XAV41" s="33"/>
      <c r="XAW41" s="33"/>
      <c r="XAX41" s="33"/>
      <c r="XAY41" s="33"/>
      <c r="XAZ41" s="33"/>
      <c r="XBA41" s="33"/>
      <c r="XBB41" s="33"/>
      <c r="XBC41" s="33"/>
      <c r="XBD41" s="33"/>
      <c r="XBE41" s="33"/>
      <c r="XBF41" s="33"/>
      <c r="XBG41" s="33"/>
      <c r="XBH41" s="33"/>
      <c r="XBI41" s="33"/>
      <c r="XBJ41" s="33"/>
      <c r="XBK41" s="33"/>
      <c r="XBL41" s="33"/>
      <c r="XBM41" s="33"/>
      <c r="XBN41" s="33"/>
      <c r="XBO41" s="33"/>
      <c r="XBP41" s="33"/>
      <c r="XBQ41" s="33"/>
      <c r="XBR41" s="33"/>
      <c r="XBS41" s="33"/>
      <c r="XBT41" s="33"/>
      <c r="XBU41" s="33"/>
      <c r="XBV41" s="33"/>
      <c r="XBW41" s="33"/>
      <c r="XBX41" s="33"/>
      <c r="XBY41" s="33"/>
      <c r="XBZ41" s="33"/>
      <c r="XCA41" s="33"/>
      <c r="XCB41" s="33"/>
      <c r="XCC41" s="33"/>
      <c r="XCD41" s="33"/>
      <c r="XCE41" s="33"/>
      <c r="XCF41" s="33"/>
      <c r="XCG41" s="33"/>
      <c r="XCH41" s="33"/>
      <c r="XCI41" s="33"/>
      <c r="XCJ41" s="33"/>
      <c r="XCK41" s="33"/>
      <c r="XCL41" s="33"/>
      <c r="XCM41" s="33"/>
      <c r="XCN41" s="33"/>
      <c r="XCO41" s="33"/>
      <c r="XCP41" s="33"/>
      <c r="XCQ41" s="33"/>
      <c r="XCR41" s="33"/>
      <c r="XCS41" s="33"/>
      <c r="XCT41" s="33"/>
      <c r="XCU41" s="33"/>
      <c r="XCV41" s="33"/>
      <c r="XCW41" s="33"/>
      <c r="XCX41" s="33"/>
      <c r="XCY41" s="33"/>
      <c r="XCZ41" s="33"/>
      <c r="XDA41" s="33"/>
      <c r="XDB41" s="33"/>
      <c r="XDC41" s="33"/>
      <c r="XDD41" s="33"/>
      <c r="XDE41" s="33"/>
      <c r="XDF41" s="33"/>
      <c r="XDG41" s="33"/>
      <c r="XDH41" s="33"/>
      <c r="XDI41" s="33"/>
      <c r="XDJ41" s="33"/>
      <c r="XDK41" s="33"/>
      <c r="XDL41" s="33"/>
      <c r="XDM41" s="33"/>
      <c r="XDN41" s="33"/>
      <c r="XDO41" s="33"/>
      <c r="XDP41" s="33"/>
      <c r="XDQ41" s="33"/>
      <c r="XDR41" s="33"/>
      <c r="XDS41" s="33"/>
      <c r="XDT41" s="33"/>
      <c r="XDU41" s="33"/>
      <c r="XDV41" s="33"/>
      <c r="XDW41" s="33"/>
      <c r="XDX41" s="33"/>
      <c r="XDY41" s="33"/>
      <c r="XDZ41" s="33"/>
      <c r="XEA41" s="33"/>
      <c r="XEB41" s="33"/>
      <c r="XEC41" s="33"/>
      <c r="XED41" s="33"/>
      <c r="XEE41" s="33"/>
      <c r="XEF41" s="33"/>
      <c r="XEG41" s="33"/>
      <c r="XEH41" s="33"/>
      <c r="XEI41" s="33"/>
      <c r="XEJ41" s="33"/>
      <c r="XEK41" s="33"/>
      <c r="XEL41" s="33"/>
      <c r="XEM41" s="33"/>
      <c r="XEN41" s="33"/>
      <c r="XEO41" s="33"/>
      <c r="XEP41" s="33"/>
      <c r="XEQ41" s="33"/>
      <c r="XER41" s="33"/>
      <c r="XES41" s="33"/>
      <c r="XET41" s="33"/>
      <c r="XEU41" s="33"/>
      <c r="XEV41" s="33"/>
      <c r="XEW41" s="33"/>
      <c r="XEX41" s="33"/>
      <c r="XEY41" s="33"/>
      <c r="XEZ41" s="33"/>
      <c r="XFA41" s="33"/>
      <c r="XFB41" s="33"/>
    </row>
    <row r="42" spans="1:22 16138:16382" x14ac:dyDescent="0.25">
      <c r="A42" s="37" t="s">
        <v>322</v>
      </c>
      <c r="B42" s="37" t="s">
        <v>496</v>
      </c>
      <c r="C42" s="38">
        <v>0</v>
      </c>
      <c r="D42" s="38">
        <v>0</v>
      </c>
      <c r="E42" s="38">
        <v>0</v>
      </c>
      <c r="F42" s="39">
        <v>0</v>
      </c>
      <c r="G42" s="39">
        <v>0</v>
      </c>
      <c r="H42" s="38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38">
        <v>0</v>
      </c>
      <c r="O42" s="41">
        <v>0</v>
      </c>
      <c r="P42" s="40">
        <v>0</v>
      </c>
      <c r="Q42" s="42"/>
      <c r="R42" s="41"/>
      <c r="S42" s="41"/>
      <c r="U42" s="36" t="s">
        <v>500</v>
      </c>
      <c r="V42" s="36" t="s">
        <v>547</v>
      </c>
      <c r="WVR42" s="33"/>
      <c r="WVS42" s="33"/>
      <c r="WVT42" s="33"/>
      <c r="WVU42" s="33"/>
      <c r="WVV42" s="33"/>
      <c r="WVW42" s="33"/>
      <c r="WVX42" s="33"/>
      <c r="WVY42" s="33"/>
      <c r="WVZ42" s="33"/>
      <c r="WWA42" s="33"/>
      <c r="WWB42" s="33"/>
      <c r="WWC42" s="33"/>
      <c r="WWD42" s="33"/>
      <c r="WWE42" s="33"/>
      <c r="WWF42" s="33"/>
      <c r="WWG42" s="33"/>
      <c r="WWH42" s="33"/>
      <c r="WWI42" s="33"/>
      <c r="WWJ42" s="33"/>
      <c r="WWK42" s="33"/>
      <c r="WWL42" s="33"/>
      <c r="WWM42" s="33"/>
      <c r="WWN42" s="33"/>
      <c r="WWO42" s="33"/>
      <c r="WWP42" s="33"/>
      <c r="WWQ42" s="33"/>
      <c r="WWR42" s="33"/>
      <c r="WWS42" s="33"/>
      <c r="WWT42" s="33"/>
      <c r="WWU42" s="33"/>
      <c r="WWV42" s="33"/>
      <c r="WWW42" s="33"/>
      <c r="WWX42" s="33"/>
      <c r="WWY42" s="33"/>
      <c r="WWZ42" s="33"/>
      <c r="WXA42" s="33"/>
      <c r="WXB42" s="33"/>
      <c r="WXC42" s="33"/>
      <c r="WXD42" s="33"/>
      <c r="WXE42" s="33"/>
      <c r="WXF42" s="33"/>
      <c r="WXG42" s="33"/>
      <c r="WXH42" s="33"/>
      <c r="WXI42" s="33"/>
      <c r="WXJ42" s="33"/>
      <c r="WXK42" s="33"/>
      <c r="WXL42" s="33"/>
      <c r="WXM42" s="33"/>
      <c r="WXN42" s="33"/>
      <c r="WXO42" s="33"/>
      <c r="WXP42" s="33"/>
      <c r="WXQ42" s="33"/>
      <c r="WXR42" s="33"/>
      <c r="WXS42" s="33"/>
      <c r="WXT42" s="33"/>
      <c r="WXU42" s="33"/>
      <c r="WXV42" s="33"/>
      <c r="WXW42" s="33"/>
      <c r="WXX42" s="33"/>
      <c r="WXY42" s="33"/>
      <c r="WXZ42" s="33"/>
      <c r="WYA42" s="33"/>
      <c r="WYB42" s="33"/>
      <c r="WYC42" s="33"/>
      <c r="WYD42" s="33"/>
      <c r="WYE42" s="33"/>
      <c r="WYF42" s="33"/>
      <c r="WYG42" s="33"/>
      <c r="WYH42" s="33"/>
      <c r="WYI42" s="33"/>
      <c r="WYJ42" s="33"/>
      <c r="WYK42" s="33"/>
      <c r="WYL42" s="33"/>
      <c r="WYM42" s="33"/>
      <c r="WYN42" s="33"/>
      <c r="WYO42" s="33"/>
      <c r="WYP42" s="33"/>
      <c r="WYQ42" s="33"/>
      <c r="WYR42" s="33"/>
      <c r="WYS42" s="33"/>
      <c r="WYT42" s="33"/>
      <c r="WYU42" s="33"/>
      <c r="WYV42" s="33"/>
      <c r="WYW42" s="33"/>
      <c r="WYX42" s="33"/>
      <c r="WYY42" s="33"/>
      <c r="WYZ42" s="33"/>
      <c r="WZA42" s="33"/>
      <c r="WZB42" s="33"/>
      <c r="WZC42" s="33"/>
      <c r="WZD42" s="33"/>
      <c r="WZE42" s="33"/>
      <c r="WZF42" s="33"/>
      <c r="WZG42" s="33"/>
      <c r="WZH42" s="33"/>
      <c r="WZI42" s="33"/>
      <c r="WZJ42" s="33"/>
      <c r="WZK42" s="33"/>
      <c r="WZL42" s="33"/>
      <c r="WZM42" s="33"/>
      <c r="WZN42" s="33"/>
      <c r="WZO42" s="33"/>
      <c r="WZP42" s="33"/>
      <c r="WZQ42" s="33"/>
      <c r="WZR42" s="33"/>
      <c r="WZS42" s="33"/>
      <c r="WZT42" s="33"/>
      <c r="WZU42" s="33"/>
      <c r="WZV42" s="33"/>
      <c r="WZW42" s="33"/>
      <c r="WZX42" s="33"/>
      <c r="WZY42" s="33"/>
      <c r="WZZ42" s="33"/>
      <c r="XAA42" s="33"/>
      <c r="XAB42" s="33"/>
      <c r="XAC42" s="33"/>
      <c r="XAD42" s="33"/>
      <c r="XAE42" s="33"/>
      <c r="XAF42" s="33"/>
      <c r="XAG42" s="33"/>
      <c r="XAH42" s="33"/>
      <c r="XAI42" s="33"/>
      <c r="XAJ42" s="33"/>
      <c r="XAK42" s="33"/>
      <c r="XAL42" s="33"/>
      <c r="XAM42" s="33"/>
      <c r="XAN42" s="33"/>
      <c r="XAO42" s="33"/>
      <c r="XAP42" s="33"/>
      <c r="XAQ42" s="33"/>
      <c r="XAR42" s="33"/>
      <c r="XAS42" s="33"/>
      <c r="XAT42" s="33"/>
      <c r="XAU42" s="33"/>
      <c r="XAV42" s="33"/>
      <c r="XAW42" s="33"/>
      <c r="XAX42" s="33"/>
      <c r="XAY42" s="33"/>
      <c r="XAZ42" s="33"/>
      <c r="XBA42" s="33"/>
      <c r="XBB42" s="33"/>
      <c r="XBC42" s="33"/>
      <c r="XBD42" s="33"/>
      <c r="XBE42" s="33"/>
      <c r="XBF42" s="33"/>
      <c r="XBG42" s="33"/>
      <c r="XBH42" s="33"/>
      <c r="XBI42" s="33"/>
      <c r="XBJ42" s="33"/>
      <c r="XBK42" s="33"/>
      <c r="XBL42" s="33"/>
      <c r="XBM42" s="33"/>
      <c r="XBN42" s="33"/>
      <c r="XBO42" s="33"/>
      <c r="XBP42" s="33"/>
      <c r="XBQ42" s="33"/>
      <c r="XBR42" s="33"/>
      <c r="XBS42" s="33"/>
      <c r="XBT42" s="33"/>
      <c r="XBU42" s="33"/>
      <c r="XBV42" s="33"/>
      <c r="XBW42" s="33"/>
      <c r="XBX42" s="33"/>
      <c r="XBY42" s="33"/>
      <c r="XBZ42" s="33"/>
      <c r="XCA42" s="33"/>
      <c r="XCB42" s="33"/>
      <c r="XCC42" s="33"/>
      <c r="XCD42" s="33"/>
      <c r="XCE42" s="33"/>
      <c r="XCF42" s="33"/>
      <c r="XCG42" s="33"/>
      <c r="XCH42" s="33"/>
      <c r="XCI42" s="33"/>
      <c r="XCJ42" s="33"/>
      <c r="XCK42" s="33"/>
      <c r="XCL42" s="33"/>
      <c r="XCM42" s="33"/>
      <c r="XCN42" s="33"/>
      <c r="XCO42" s="33"/>
      <c r="XCP42" s="33"/>
      <c r="XCQ42" s="33"/>
      <c r="XCR42" s="33"/>
      <c r="XCS42" s="33"/>
      <c r="XCT42" s="33"/>
      <c r="XCU42" s="33"/>
      <c r="XCV42" s="33"/>
      <c r="XCW42" s="33"/>
      <c r="XCX42" s="33"/>
      <c r="XCY42" s="33"/>
      <c r="XCZ42" s="33"/>
      <c r="XDA42" s="33"/>
      <c r="XDB42" s="33"/>
      <c r="XDC42" s="33"/>
      <c r="XDD42" s="33"/>
      <c r="XDE42" s="33"/>
      <c r="XDF42" s="33"/>
      <c r="XDG42" s="33"/>
      <c r="XDH42" s="33"/>
      <c r="XDI42" s="33"/>
      <c r="XDJ42" s="33"/>
      <c r="XDK42" s="33"/>
      <c r="XDL42" s="33"/>
      <c r="XDM42" s="33"/>
      <c r="XDN42" s="33"/>
      <c r="XDO42" s="33"/>
      <c r="XDP42" s="33"/>
      <c r="XDQ42" s="33"/>
      <c r="XDR42" s="33"/>
      <c r="XDS42" s="33"/>
      <c r="XDT42" s="33"/>
      <c r="XDU42" s="33"/>
      <c r="XDV42" s="33"/>
      <c r="XDW42" s="33"/>
      <c r="XDX42" s="33"/>
      <c r="XDY42" s="33"/>
      <c r="XDZ42" s="33"/>
      <c r="XEA42" s="33"/>
      <c r="XEB42" s="33"/>
      <c r="XEC42" s="33"/>
      <c r="XED42" s="33"/>
      <c r="XEE42" s="33"/>
      <c r="XEF42" s="33"/>
      <c r="XEG42" s="33"/>
      <c r="XEH42" s="33"/>
      <c r="XEI42" s="33"/>
      <c r="XEJ42" s="33"/>
      <c r="XEK42" s="33"/>
      <c r="XEL42" s="33"/>
      <c r="XEM42" s="33"/>
      <c r="XEN42" s="33"/>
      <c r="XEO42" s="33"/>
      <c r="XEP42" s="33"/>
      <c r="XEQ42" s="33"/>
      <c r="XER42" s="33"/>
      <c r="XES42" s="33"/>
      <c r="XET42" s="33"/>
      <c r="XEU42" s="33"/>
      <c r="XEV42" s="33"/>
      <c r="XEW42" s="33"/>
      <c r="XEX42" s="33"/>
      <c r="XEY42" s="33"/>
      <c r="XEZ42" s="33"/>
      <c r="XFA42" s="33"/>
      <c r="XFB42" s="33"/>
    </row>
    <row r="43" spans="1:22 16138:16382" x14ac:dyDescent="0.25">
      <c r="A43" s="37" t="s">
        <v>340</v>
      </c>
      <c r="B43" s="37" t="s">
        <v>497</v>
      </c>
      <c r="C43" s="38">
        <v>886</v>
      </c>
      <c r="D43" s="38">
        <v>74</v>
      </c>
      <c r="E43" s="38">
        <v>8</v>
      </c>
      <c r="F43" s="39">
        <v>0</v>
      </c>
      <c r="G43" s="39">
        <v>0</v>
      </c>
      <c r="H43" s="38">
        <v>0</v>
      </c>
      <c r="I43" s="40">
        <v>0</v>
      </c>
      <c r="J43" s="40">
        <v>98</v>
      </c>
      <c r="K43" s="40">
        <v>135</v>
      </c>
      <c r="L43" s="40">
        <v>623</v>
      </c>
      <c r="M43" s="40">
        <v>894</v>
      </c>
      <c r="N43" s="38">
        <v>887.3</v>
      </c>
      <c r="O43" s="41">
        <v>4</v>
      </c>
      <c r="P43" s="40">
        <v>135</v>
      </c>
      <c r="Q43" s="42"/>
      <c r="R43" s="41"/>
      <c r="S43" s="41"/>
      <c r="WVR43" s="33"/>
      <c r="WVS43" s="33"/>
      <c r="WVT43" s="33"/>
      <c r="WVU43" s="33"/>
      <c r="WVV43" s="33"/>
      <c r="WVW43" s="33"/>
      <c r="WVX43" s="33"/>
      <c r="WVY43" s="33"/>
      <c r="WVZ43" s="33"/>
      <c r="WWA43" s="33"/>
      <c r="WWB43" s="33"/>
      <c r="WWC43" s="33"/>
      <c r="WWD43" s="33"/>
      <c r="WWE43" s="33"/>
      <c r="WWF43" s="33"/>
      <c r="WWG43" s="33"/>
      <c r="WWH43" s="33"/>
      <c r="WWI43" s="33"/>
      <c r="WWJ43" s="33"/>
      <c r="WWK43" s="33"/>
      <c r="WWL43" s="33"/>
      <c r="WWM43" s="33"/>
      <c r="WWN43" s="33"/>
      <c r="WWO43" s="33"/>
      <c r="WWP43" s="33"/>
      <c r="WWQ43" s="33"/>
      <c r="WWR43" s="33"/>
      <c r="WWS43" s="33"/>
      <c r="WWT43" s="33"/>
      <c r="WWU43" s="33"/>
      <c r="WWV43" s="33"/>
      <c r="WWW43" s="33"/>
      <c r="WWX43" s="33"/>
      <c r="WWY43" s="33"/>
      <c r="WWZ43" s="33"/>
      <c r="WXA43" s="33"/>
      <c r="WXB43" s="33"/>
      <c r="WXC43" s="33"/>
      <c r="WXD43" s="33"/>
      <c r="WXE43" s="33"/>
      <c r="WXF43" s="33"/>
      <c r="WXG43" s="33"/>
      <c r="WXH43" s="33"/>
      <c r="WXI43" s="33"/>
      <c r="WXJ43" s="33"/>
      <c r="WXK43" s="33"/>
      <c r="WXL43" s="33"/>
      <c r="WXM43" s="33"/>
      <c r="WXN43" s="33"/>
      <c r="WXO43" s="33"/>
      <c r="WXP43" s="33"/>
      <c r="WXQ43" s="33"/>
      <c r="WXR43" s="33"/>
      <c r="WXS43" s="33"/>
      <c r="WXT43" s="33"/>
      <c r="WXU43" s="33"/>
      <c r="WXV43" s="33"/>
      <c r="WXW43" s="33"/>
      <c r="WXX43" s="33"/>
      <c r="WXY43" s="33"/>
      <c r="WXZ43" s="33"/>
      <c r="WYA43" s="33"/>
      <c r="WYB43" s="33"/>
      <c r="WYC43" s="33"/>
      <c r="WYD43" s="33"/>
      <c r="WYE43" s="33"/>
      <c r="WYF43" s="33"/>
      <c r="WYG43" s="33"/>
      <c r="WYH43" s="33"/>
      <c r="WYI43" s="33"/>
      <c r="WYJ43" s="33"/>
      <c r="WYK43" s="33"/>
      <c r="WYL43" s="33"/>
      <c r="WYM43" s="33"/>
      <c r="WYN43" s="33"/>
      <c r="WYO43" s="33"/>
      <c r="WYP43" s="33"/>
      <c r="WYQ43" s="33"/>
      <c r="WYR43" s="33"/>
      <c r="WYS43" s="33"/>
      <c r="WYT43" s="33"/>
      <c r="WYU43" s="33"/>
      <c r="WYV43" s="33"/>
      <c r="WYW43" s="33"/>
      <c r="WYX43" s="33"/>
      <c r="WYY43" s="33"/>
      <c r="WYZ43" s="33"/>
      <c r="WZA43" s="33"/>
      <c r="WZB43" s="33"/>
      <c r="WZC43" s="33"/>
      <c r="WZD43" s="33"/>
      <c r="WZE43" s="33"/>
      <c r="WZF43" s="33"/>
      <c r="WZG43" s="33"/>
      <c r="WZH43" s="33"/>
      <c r="WZI43" s="33"/>
      <c r="WZJ43" s="33"/>
      <c r="WZK43" s="33"/>
      <c r="WZL43" s="33"/>
      <c r="WZM43" s="33"/>
      <c r="WZN43" s="33"/>
      <c r="WZO43" s="33"/>
      <c r="WZP43" s="33"/>
      <c r="WZQ43" s="33"/>
      <c r="WZR43" s="33"/>
      <c r="WZS43" s="33"/>
      <c r="WZT43" s="33"/>
      <c r="WZU43" s="33"/>
      <c r="WZV43" s="33"/>
      <c r="WZW43" s="33"/>
      <c r="WZX43" s="33"/>
      <c r="WZY43" s="33"/>
      <c r="WZZ43" s="33"/>
      <c r="XAA43" s="33"/>
      <c r="XAB43" s="33"/>
      <c r="XAC43" s="33"/>
      <c r="XAD43" s="33"/>
      <c r="XAE43" s="33"/>
      <c r="XAF43" s="33"/>
      <c r="XAG43" s="33"/>
      <c r="XAH43" s="33"/>
      <c r="XAI43" s="33"/>
      <c r="XAJ43" s="33"/>
      <c r="XAK43" s="33"/>
      <c r="XAL43" s="33"/>
      <c r="XAM43" s="33"/>
      <c r="XAN43" s="33"/>
      <c r="XAO43" s="33"/>
      <c r="XAP43" s="33"/>
      <c r="XAQ43" s="33"/>
      <c r="XAR43" s="33"/>
      <c r="XAS43" s="33"/>
      <c r="XAT43" s="33"/>
      <c r="XAU43" s="33"/>
      <c r="XAV43" s="33"/>
      <c r="XAW43" s="33"/>
      <c r="XAX43" s="33"/>
      <c r="XAY43" s="33"/>
      <c r="XAZ43" s="33"/>
      <c r="XBA43" s="33"/>
      <c r="XBB43" s="33"/>
      <c r="XBC43" s="33"/>
      <c r="XBD43" s="33"/>
      <c r="XBE43" s="33"/>
      <c r="XBF43" s="33"/>
      <c r="XBG43" s="33"/>
      <c r="XBH43" s="33"/>
      <c r="XBI43" s="33"/>
      <c r="XBJ43" s="33"/>
      <c r="XBK43" s="33"/>
      <c r="XBL43" s="33"/>
      <c r="XBM43" s="33"/>
      <c r="XBN43" s="33"/>
      <c r="XBO43" s="33"/>
      <c r="XBP43" s="33"/>
      <c r="XBQ43" s="33"/>
      <c r="XBR43" s="33"/>
      <c r="XBS43" s="33"/>
      <c r="XBT43" s="33"/>
      <c r="XBU43" s="33"/>
      <c r="XBV43" s="33"/>
      <c r="XBW43" s="33"/>
      <c r="XBX43" s="33"/>
      <c r="XBY43" s="33"/>
      <c r="XBZ43" s="33"/>
      <c r="XCA43" s="33"/>
      <c r="XCB43" s="33"/>
      <c r="XCC43" s="33"/>
      <c r="XCD43" s="33"/>
      <c r="XCE43" s="33"/>
      <c r="XCF43" s="33"/>
      <c r="XCG43" s="33"/>
      <c r="XCH43" s="33"/>
      <c r="XCI43" s="33"/>
      <c r="XCJ43" s="33"/>
      <c r="XCK43" s="33"/>
      <c r="XCL43" s="33"/>
      <c r="XCM43" s="33"/>
      <c r="XCN43" s="33"/>
      <c r="XCO43" s="33"/>
      <c r="XCP43" s="33"/>
      <c r="XCQ43" s="33"/>
      <c r="XCR43" s="33"/>
      <c r="XCS43" s="33"/>
      <c r="XCT43" s="33"/>
      <c r="XCU43" s="33"/>
      <c r="XCV43" s="33"/>
      <c r="XCW43" s="33"/>
      <c r="XCX43" s="33"/>
      <c r="XCY43" s="33"/>
      <c r="XCZ43" s="33"/>
      <c r="XDA43" s="33"/>
      <c r="XDB43" s="33"/>
      <c r="XDC43" s="33"/>
      <c r="XDD43" s="33"/>
      <c r="XDE43" s="33"/>
      <c r="XDF43" s="33"/>
      <c r="XDG43" s="33"/>
      <c r="XDH43" s="33"/>
      <c r="XDI43" s="33"/>
      <c r="XDJ43" s="33"/>
      <c r="XDK43" s="33"/>
      <c r="XDL43" s="33"/>
      <c r="XDM43" s="33"/>
      <c r="XDN43" s="33"/>
      <c r="XDO43" s="33"/>
      <c r="XDP43" s="33"/>
      <c r="XDQ43" s="33"/>
      <c r="XDR43" s="33"/>
      <c r="XDS43" s="33"/>
      <c r="XDT43" s="33"/>
      <c r="XDU43" s="33"/>
      <c r="XDV43" s="33"/>
      <c r="XDW43" s="33"/>
      <c r="XDX43" s="33"/>
      <c r="XDY43" s="33"/>
      <c r="XDZ43" s="33"/>
      <c r="XEA43" s="33"/>
      <c r="XEB43" s="33"/>
      <c r="XEC43" s="33"/>
      <c r="XED43" s="33"/>
      <c r="XEE43" s="33"/>
      <c r="XEF43" s="33"/>
      <c r="XEG43" s="33"/>
      <c r="XEH43" s="33"/>
      <c r="XEI43" s="33"/>
      <c r="XEJ43" s="33"/>
      <c r="XEK43" s="33"/>
      <c r="XEL43" s="33"/>
      <c r="XEM43" s="33"/>
      <c r="XEN43" s="33"/>
      <c r="XEO43" s="33"/>
      <c r="XEP43" s="33"/>
      <c r="XEQ43" s="33"/>
      <c r="XER43" s="33"/>
      <c r="XES43" s="33"/>
      <c r="XET43" s="33"/>
      <c r="XEU43" s="33"/>
      <c r="XEV43" s="33"/>
      <c r="XEW43" s="33"/>
      <c r="XEX43" s="33"/>
      <c r="XEY43" s="33"/>
      <c r="XEZ43" s="33"/>
      <c r="XFA43" s="33"/>
      <c r="XFB43" s="33"/>
    </row>
    <row r="44" spans="1:22 16138:16382" x14ac:dyDescent="0.25">
      <c r="A44" s="37" t="s">
        <v>340</v>
      </c>
      <c r="B44" s="37" t="s">
        <v>498</v>
      </c>
      <c r="C44" s="38">
        <v>39</v>
      </c>
      <c r="D44" s="38">
        <v>14</v>
      </c>
      <c r="E44" s="38">
        <v>0</v>
      </c>
      <c r="F44" s="39">
        <v>0</v>
      </c>
      <c r="G44" s="39">
        <v>11</v>
      </c>
      <c r="H44" s="38">
        <v>0</v>
      </c>
      <c r="I44" s="40">
        <v>0</v>
      </c>
      <c r="J44" s="40">
        <v>5</v>
      </c>
      <c r="K44" s="40">
        <v>8</v>
      </c>
      <c r="L44" s="40">
        <v>25</v>
      </c>
      <c r="M44" s="40">
        <v>39</v>
      </c>
      <c r="N44" s="38">
        <v>50</v>
      </c>
      <c r="O44" s="41">
        <v>0</v>
      </c>
      <c r="P44" s="40">
        <v>8</v>
      </c>
      <c r="Q44" s="42"/>
      <c r="R44" s="41"/>
      <c r="S44" s="41"/>
      <c r="WVR44" s="33"/>
      <c r="WVS44" s="33"/>
      <c r="WVT44" s="33"/>
      <c r="WVU44" s="33"/>
      <c r="WVV44" s="33"/>
      <c r="WVW44" s="33"/>
      <c r="WVX44" s="33"/>
      <c r="WVY44" s="33"/>
      <c r="WVZ44" s="33"/>
      <c r="WWA44" s="33"/>
      <c r="WWB44" s="33"/>
      <c r="WWC44" s="33"/>
      <c r="WWD44" s="33"/>
      <c r="WWE44" s="33"/>
      <c r="WWF44" s="33"/>
      <c r="WWG44" s="33"/>
      <c r="WWH44" s="33"/>
      <c r="WWI44" s="33"/>
      <c r="WWJ44" s="33"/>
      <c r="WWK44" s="33"/>
      <c r="WWL44" s="33"/>
      <c r="WWM44" s="33"/>
      <c r="WWN44" s="33"/>
      <c r="WWO44" s="33"/>
      <c r="WWP44" s="33"/>
      <c r="WWQ44" s="33"/>
      <c r="WWR44" s="33"/>
      <c r="WWS44" s="33"/>
      <c r="WWT44" s="33"/>
      <c r="WWU44" s="33"/>
      <c r="WWV44" s="33"/>
      <c r="WWW44" s="33"/>
      <c r="WWX44" s="33"/>
      <c r="WWY44" s="33"/>
      <c r="WWZ44" s="33"/>
      <c r="WXA44" s="33"/>
      <c r="WXB44" s="33"/>
      <c r="WXC44" s="33"/>
      <c r="WXD44" s="33"/>
      <c r="WXE44" s="33"/>
      <c r="WXF44" s="33"/>
      <c r="WXG44" s="33"/>
      <c r="WXH44" s="33"/>
      <c r="WXI44" s="33"/>
      <c r="WXJ44" s="33"/>
      <c r="WXK44" s="33"/>
      <c r="WXL44" s="33"/>
      <c r="WXM44" s="33"/>
      <c r="WXN44" s="33"/>
      <c r="WXO44" s="33"/>
      <c r="WXP44" s="33"/>
      <c r="WXQ44" s="33"/>
      <c r="WXR44" s="33"/>
      <c r="WXS44" s="33"/>
      <c r="WXT44" s="33"/>
      <c r="WXU44" s="33"/>
      <c r="WXV44" s="33"/>
      <c r="WXW44" s="33"/>
      <c r="WXX44" s="33"/>
      <c r="WXY44" s="33"/>
      <c r="WXZ44" s="33"/>
      <c r="WYA44" s="33"/>
      <c r="WYB44" s="33"/>
      <c r="WYC44" s="33"/>
      <c r="WYD44" s="33"/>
      <c r="WYE44" s="33"/>
      <c r="WYF44" s="33"/>
      <c r="WYG44" s="33"/>
      <c r="WYH44" s="33"/>
      <c r="WYI44" s="33"/>
      <c r="WYJ44" s="33"/>
      <c r="WYK44" s="33"/>
      <c r="WYL44" s="33"/>
      <c r="WYM44" s="33"/>
      <c r="WYN44" s="33"/>
      <c r="WYO44" s="33"/>
      <c r="WYP44" s="33"/>
      <c r="WYQ44" s="33"/>
      <c r="WYR44" s="33"/>
      <c r="WYS44" s="33"/>
      <c r="WYT44" s="33"/>
      <c r="WYU44" s="33"/>
      <c r="WYV44" s="33"/>
      <c r="WYW44" s="33"/>
      <c r="WYX44" s="33"/>
      <c r="WYY44" s="33"/>
      <c r="WYZ44" s="33"/>
      <c r="WZA44" s="33"/>
      <c r="WZB44" s="33"/>
      <c r="WZC44" s="33"/>
      <c r="WZD44" s="33"/>
      <c r="WZE44" s="33"/>
      <c r="WZF44" s="33"/>
      <c r="WZG44" s="33"/>
      <c r="WZH44" s="33"/>
      <c r="WZI44" s="33"/>
      <c r="WZJ44" s="33"/>
      <c r="WZK44" s="33"/>
      <c r="WZL44" s="33"/>
      <c r="WZM44" s="33"/>
      <c r="WZN44" s="33"/>
      <c r="WZO44" s="33"/>
      <c r="WZP44" s="33"/>
      <c r="WZQ44" s="33"/>
      <c r="WZR44" s="33"/>
      <c r="WZS44" s="33"/>
      <c r="WZT44" s="33"/>
      <c r="WZU44" s="33"/>
      <c r="WZV44" s="33"/>
      <c r="WZW44" s="33"/>
      <c r="WZX44" s="33"/>
      <c r="WZY44" s="33"/>
      <c r="WZZ44" s="33"/>
      <c r="XAA44" s="33"/>
      <c r="XAB44" s="33"/>
      <c r="XAC44" s="33"/>
      <c r="XAD44" s="33"/>
      <c r="XAE44" s="33"/>
      <c r="XAF44" s="33"/>
      <c r="XAG44" s="33"/>
      <c r="XAH44" s="33"/>
      <c r="XAI44" s="33"/>
      <c r="XAJ44" s="33"/>
      <c r="XAK44" s="33"/>
      <c r="XAL44" s="33"/>
      <c r="XAM44" s="33"/>
      <c r="XAN44" s="33"/>
      <c r="XAO44" s="33"/>
      <c r="XAP44" s="33"/>
      <c r="XAQ44" s="33"/>
      <c r="XAR44" s="33"/>
      <c r="XAS44" s="33"/>
      <c r="XAT44" s="33"/>
      <c r="XAU44" s="33"/>
      <c r="XAV44" s="33"/>
      <c r="XAW44" s="33"/>
      <c r="XAX44" s="33"/>
      <c r="XAY44" s="33"/>
      <c r="XAZ44" s="33"/>
      <c r="XBA44" s="33"/>
      <c r="XBB44" s="33"/>
      <c r="XBC44" s="33"/>
      <c r="XBD44" s="33"/>
      <c r="XBE44" s="33"/>
      <c r="XBF44" s="33"/>
      <c r="XBG44" s="33"/>
      <c r="XBH44" s="33"/>
      <c r="XBI44" s="33"/>
      <c r="XBJ44" s="33"/>
      <c r="XBK44" s="33"/>
      <c r="XBL44" s="33"/>
      <c r="XBM44" s="33"/>
      <c r="XBN44" s="33"/>
      <c r="XBO44" s="33"/>
      <c r="XBP44" s="33"/>
      <c r="XBQ44" s="33"/>
      <c r="XBR44" s="33"/>
      <c r="XBS44" s="33"/>
      <c r="XBT44" s="33"/>
      <c r="XBU44" s="33"/>
      <c r="XBV44" s="33"/>
      <c r="XBW44" s="33"/>
      <c r="XBX44" s="33"/>
      <c r="XBY44" s="33"/>
      <c r="XBZ44" s="33"/>
      <c r="XCA44" s="33"/>
      <c r="XCB44" s="33"/>
      <c r="XCC44" s="33"/>
      <c r="XCD44" s="33"/>
      <c r="XCE44" s="33"/>
      <c r="XCF44" s="33"/>
      <c r="XCG44" s="33"/>
      <c r="XCH44" s="33"/>
      <c r="XCI44" s="33"/>
      <c r="XCJ44" s="33"/>
      <c r="XCK44" s="33"/>
      <c r="XCL44" s="33"/>
      <c r="XCM44" s="33"/>
      <c r="XCN44" s="33"/>
      <c r="XCO44" s="33"/>
      <c r="XCP44" s="33"/>
      <c r="XCQ44" s="33"/>
      <c r="XCR44" s="33"/>
      <c r="XCS44" s="33"/>
      <c r="XCT44" s="33"/>
      <c r="XCU44" s="33"/>
      <c r="XCV44" s="33"/>
      <c r="XCW44" s="33"/>
      <c r="XCX44" s="33"/>
      <c r="XCY44" s="33"/>
      <c r="XCZ44" s="33"/>
      <c r="XDA44" s="33"/>
      <c r="XDB44" s="33"/>
      <c r="XDC44" s="33"/>
      <c r="XDD44" s="33"/>
      <c r="XDE44" s="33"/>
      <c r="XDF44" s="33"/>
      <c r="XDG44" s="33"/>
      <c r="XDH44" s="33"/>
      <c r="XDI44" s="33"/>
      <c r="XDJ44" s="33"/>
      <c r="XDK44" s="33"/>
      <c r="XDL44" s="33"/>
      <c r="XDM44" s="33"/>
      <c r="XDN44" s="33"/>
      <c r="XDO44" s="33"/>
      <c r="XDP44" s="33"/>
      <c r="XDQ44" s="33"/>
      <c r="XDR44" s="33"/>
      <c r="XDS44" s="33"/>
      <c r="XDT44" s="33"/>
      <c r="XDU44" s="33"/>
      <c r="XDV44" s="33"/>
      <c r="XDW44" s="33"/>
      <c r="XDX44" s="33"/>
      <c r="XDY44" s="33"/>
      <c r="XDZ44" s="33"/>
      <c r="XEA44" s="33"/>
      <c r="XEB44" s="33"/>
      <c r="XEC44" s="33"/>
      <c r="XED44" s="33"/>
      <c r="XEE44" s="33"/>
      <c r="XEF44" s="33"/>
      <c r="XEG44" s="33"/>
      <c r="XEH44" s="33"/>
      <c r="XEI44" s="33"/>
      <c r="XEJ44" s="33"/>
      <c r="XEK44" s="33"/>
      <c r="XEL44" s="33"/>
      <c r="XEM44" s="33"/>
      <c r="XEN44" s="33"/>
      <c r="XEO44" s="33"/>
      <c r="XEP44" s="33"/>
      <c r="XEQ44" s="33"/>
      <c r="XER44" s="33"/>
      <c r="XES44" s="33"/>
      <c r="XET44" s="33"/>
      <c r="XEU44" s="33"/>
      <c r="XEV44" s="33"/>
      <c r="XEW44" s="33"/>
      <c r="XEX44" s="33"/>
      <c r="XEY44" s="33"/>
      <c r="XEZ44" s="33"/>
      <c r="XFA44" s="33"/>
      <c r="XFB44" s="33"/>
    </row>
    <row r="45" spans="1:22 16138:16382" x14ac:dyDescent="0.25">
      <c r="A45" s="37" t="s">
        <v>343</v>
      </c>
      <c r="B45" s="37" t="s">
        <v>499</v>
      </c>
      <c r="C45" s="38">
        <v>48</v>
      </c>
      <c r="D45" s="38">
        <v>18</v>
      </c>
      <c r="E45" s="38">
        <v>0</v>
      </c>
      <c r="F45" s="39">
        <v>0</v>
      </c>
      <c r="G45" s="39">
        <v>0</v>
      </c>
      <c r="H45" s="38">
        <v>0</v>
      </c>
      <c r="I45" s="40">
        <v>0</v>
      </c>
      <c r="J45" s="40">
        <v>28</v>
      </c>
      <c r="K45" s="40">
        <v>45</v>
      </c>
      <c r="L45" s="40">
        <v>30</v>
      </c>
      <c r="M45" s="40">
        <v>48</v>
      </c>
      <c r="N45" s="38">
        <v>48</v>
      </c>
      <c r="O45" s="41">
        <v>0</v>
      </c>
      <c r="P45" s="40">
        <v>45</v>
      </c>
      <c r="Q45" s="42"/>
      <c r="R45" s="41"/>
      <c r="S45" s="41"/>
      <c r="WVR45" s="33"/>
      <c r="WVS45" s="33"/>
      <c r="WVT45" s="33"/>
      <c r="WVU45" s="33"/>
      <c r="WVV45" s="33"/>
      <c r="WVW45" s="33"/>
      <c r="WVX45" s="33"/>
      <c r="WVY45" s="33"/>
      <c r="WVZ45" s="33"/>
      <c r="WWA45" s="33"/>
      <c r="WWB45" s="33"/>
      <c r="WWC45" s="33"/>
      <c r="WWD45" s="33"/>
      <c r="WWE45" s="33"/>
      <c r="WWF45" s="33"/>
      <c r="WWG45" s="33"/>
      <c r="WWH45" s="33"/>
      <c r="WWI45" s="33"/>
      <c r="WWJ45" s="33"/>
      <c r="WWK45" s="33"/>
      <c r="WWL45" s="33"/>
      <c r="WWM45" s="33"/>
      <c r="WWN45" s="33"/>
      <c r="WWO45" s="33"/>
      <c r="WWP45" s="33"/>
      <c r="WWQ45" s="33"/>
      <c r="WWR45" s="33"/>
      <c r="WWS45" s="33"/>
      <c r="WWT45" s="33"/>
      <c r="WWU45" s="33"/>
      <c r="WWV45" s="33"/>
      <c r="WWW45" s="33"/>
      <c r="WWX45" s="33"/>
      <c r="WWY45" s="33"/>
      <c r="WWZ45" s="33"/>
      <c r="WXA45" s="33"/>
      <c r="WXB45" s="33"/>
      <c r="WXC45" s="33"/>
      <c r="WXD45" s="33"/>
      <c r="WXE45" s="33"/>
      <c r="WXF45" s="33"/>
      <c r="WXG45" s="33"/>
      <c r="WXH45" s="33"/>
      <c r="WXI45" s="33"/>
      <c r="WXJ45" s="33"/>
      <c r="WXK45" s="33"/>
      <c r="WXL45" s="33"/>
      <c r="WXM45" s="33"/>
      <c r="WXN45" s="33"/>
      <c r="WXO45" s="33"/>
      <c r="WXP45" s="33"/>
      <c r="WXQ45" s="33"/>
      <c r="WXR45" s="33"/>
      <c r="WXS45" s="33"/>
      <c r="WXT45" s="33"/>
      <c r="WXU45" s="33"/>
      <c r="WXV45" s="33"/>
      <c r="WXW45" s="33"/>
      <c r="WXX45" s="33"/>
      <c r="WXY45" s="33"/>
      <c r="WXZ45" s="33"/>
      <c r="WYA45" s="33"/>
      <c r="WYB45" s="33"/>
      <c r="WYC45" s="33"/>
      <c r="WYD45" s="33"/>
      <c r="WYE45" s="33"/>
      <c r="WYF45" s="33"/>
      <c r="WYG45" s="33"/>
      <c r="WYH45" s="33"/>
      <c r="WYI45" s="33"/>
      <c r="WYJ45" s="33"/>
      <c r="WYK45" s="33"/>
      <c r="WYL45" s="33"/>
      <c r="WYM45" s="33"/>
      <c r="WYN45" s="33"/>
      <c r="WYO45" s="33"/>
      <c r="WYP45" s="33"/>
      <c r="WYQ45" s="33"/>
      <c r="WYR45" s="33"/>
      <c r="WYS45" s="33"/>
      <c r="WYT45" s="33"/>
      <c r="WYU45" s="33"/>
      <c r="WYV45" s="33"/>
      <c r="WYW45" s="33"/>
      <c r="WYX45" s="33"/>
      <c r="WYY45" s="33"/>
      <c r="WYZ45" s="33"/>
      <c r="WZA45" s="33"/>
      <c r="WZB45" s="33"/>
      <c r="WZC45" s="33"/>
      <c r="WZD45" s="33"/>
      <c r="WZE45" s="33"/>
      <c r="WZF45" s="33"/>
      <c r="WZG45" s="33"/>
      <c r="WZH45" s="33"/>
      <c r="WZI45" s="33"/>
      <c r="WZJ45" s="33"/>
      <c r="WZK45" s="33"/>
      <c r="WZL45" s="33"/>
      <c r="WZM45" s="33"/>
      <c r="WZN45" s="33"/>
      <c r="WZO45" s="33"/>
      <c r="WZP45" s="33"/>
      <c r="WZQ45" s="33"/>
      <c r="WZR45" s="33"/>
      <c r="WZS45" s="33"/>
      <c r="WZT45" s="33"/>
      <c r="WZU45" s="33"/>
      <c r="WZV45" s="33"/>
      <c r="WZW45" s="33"/>
      <c r="WZX45" s="33"/>
      <c r="WZY45" s="33"/>
      <c r="WZZ45" s="33"/>
      <c r="XAA45" s="33"/>
      <c r="XAB45" s="33"/>
      <c r="XAC45" s="33"/>
      <c r="XAD45" s="33"/>
      <c r="XAE45" s="33"/>
      <c r="XAF45" s="33"/>
      <c r="XAG45" s="33"/>
      <c r="XAH45" s="33"/>
      <c r="XAI45" s="33"/>
      <c r="XAJ45" s="33"/>
      <c r="XAK45" s="33"/>
      <c r="XAL45" s="33"/>
      <c r="XAM45" s="33"/>
      <c r="XAN45" s="33"/>
      <c r="XAO45" s="33"/>
      <c r="XAP45" s="33"/>
      <c r="XAQ45" s="33"/>
      <c r="XAR45" s="33"/>
      <c r="XAS45" s="33"/>
      <c r="XAT45" s="33"/>
      <c r="XAU45" s="33"/>
      <c r="XAV45" s="33"/>
      <c r="XAW45" s="33"/>
      <c r="XAX45" s="33"/>
      <c r="XAY45" s="33"/>
      <c r="XAZ45" s="33"/>
      <c r="XBA45" s="33"/>
      <c r="XBB45" s="33"/>
      <c r="XBC45" s="33"/>
      <c r="XBD45" s="33"/>
      <c r="XBE45" s="33"/>
      <c r="XBF45" s="33"/>
      <c r="XBG45" s="33"/>
      <c r="XBH45" s="33"/>
      <c r="XBI45" s="33"/>
      <c r="XBJ45" s="33"/>
      <c r="XBK45" s="33"/>
      <c r="XBL45" s="33"/>
      <c r="XBM45" s="33"/>
      <c r="XBN45" s="33"/>
      <c r="XBO45" s="33"/>
      <c r="XBP45" s="33"/>
      <c r="XBQ45" s="33"/>
      <c r="XBR45" s="33"/>
      <c r="XBS45" s="33"/>
      <c r="XBT45" s="33"/>
      <c r="XBU45" s="33"/>
      <c r="XBV45" s="33"/>
      <c r="XBW45" s="33"/>
      <c r="XBX45" s="33"/>
      <c r="XBY45" s="33"/>
      <c r="XBZ45" s="33"/>
      <c r="XCA45" s="33"/>
      <c r="XCB45" s="33"/>
      <c r="XCC45" s="33"/>
      <c r="XCD45" s="33"/>
      <c r="XCE45" s="33"/>
      <c r="XCF45" s="33"/>
      <c r="XCG45" s="33"/>
      <c r="XCH45" s="33"/>
      <c r="XCI45" s="33"/>
      <c r="XCJ45" s="33"/>
      <c r="XCK45" s="33"/>
      <c r="XCL45" s="33"/>
      <c r="XCM45" s="33"/>
      <c r="XCN45" s="33"/>
      <c r="XCO45" s="33"/>
      <c r="XCP45" s="33"/>
      <c r="XCQ45" s="33"/>
      <c r="XCR45" s="33"/>
      <c r="XCS45" s="33"/>
      <c r="XCT45" s="33"/>
      <c r="XCU45" s="33"/>
      <c r="XCV45" s="33"/>
      <c r="XCW45" s="33"/>
      <c r="XCX45" s="33"/>
      <c r="XCY45" s="33"/>
      <c r="XCZ45" s="33"/>
      <c r="XDA45" s="33"/>
      <c r="XDB45" s="33"/>
      <c r="XDC45" s="33"/>
      <c r="XDD45" s="33"/>
      <c r="XDE45" s="33"/>
      <c r="XDF45" s="33"/>
      <c r="XDG45" s="33"/>
      <c r="XDH45" s="33"/>
      <c r="XDI45" s="33"/>
      <c r="XDJ45" s="33"/>
      <c r="XDK45" s="33"/>
      <c r="XDL45" s="33"/>
      <c r="XDM45" s="33"/>
      <c r="XDN45" s="33"/>
      <c r="XDO45" s="33"/>
      <c r="XDP45" s="33"/>
      <c r="XDQ45" s="33"/>
      <c r="XDR45" s="33"/>
      <c r="XDS45" s="33"/>
      <c r="XDT45" s="33"/>
      <c r="XDU45" s="33"/>
      <c r="XDV45" s="33"/>
      <c r="XDW45" s="33"/>
      <c r="XDX45" s="33"/>
      <c r="XDY45" s="33"/>
      <c r="XDZ45" s="33"/>
      <c r="XEA45" s="33"/>
      <c r="XEB45" s="33"/>
      <c r="XEC45" s="33"/>
      <c r="XED45" s="33"/>
      <c r="XEE45" s="33"/>
      <c r="XEF45" s="33"/>
      <c r="XEG45" s="33"/>
      <c r="XEH45" s="33"/>
      <c r="XEI45" s="33"/>
      <c r="XEJ45" s="33"/>
      <c r="XEK45" s="33"/>
      <c r="XEL45" s="33"/>
      <c r="XEM45" s="33"/>
      <c r="XEN45" s="33"/>
      <c r="XEO45" s="33"/>
      <c r="XEP45" s="33"/>
      <c r="XEQ45" s="33"/>
      <c r="XER45" s="33"/>
      <c r="XES45" s="33"/>
      <c r="XET45" s="33"/>
      <c r="XEU45" s="33"/>
      <c r="XEV45" s="33"/>
      <c r="XEW45" s="33"/>
      <c r="XEX45" s="33"/>
      <c r="XEY45" s="33"/>
      <c r="XEZ45" s="33"/>
      <c r="XFA45" s="33"/>
      <c r="XFB45" s="33"/>
    </row>
    <row r="46" spans="1:22 16138:16382" x14ac:dyDescent="0.25">
      <c r="A46" s="41" t="s">
        <v>377</v>
      </c>
      <c r="B46" s="41" t="s">
        <v>500</v>
      </c>
      <c r="C46" s="38">
        <v>119</v>
      </c>
      <c r="D46" s="38">
        <v>24</v>
      </c>
      <c r="E46" s="38">
        <v>0</v>
      </c>
      <c r="F46" s="40">
        <v>0</v>
      </c>
      <c r="G46" s="40">
        <v>0</v>
      </c>
      <c r="H46" s="40">
        <v>0</v>
      </c>
      <c r="I46" s="40">
        <v>0</v>
      </c>
      <c r="J46" s="40">
        <v>1</v>
      </c>
      <c r="K46" s="40">
        <v>1</v>
      </c>
      <c r="L46" s="40">
        <v>95</v>
      </c>
      <c r="M46" s="38">
        <v>119</v>
      </c>
      <c r="N46" s="38">
        <v>119</v>
      </c>
      <c r="O46" s="41">
        <v>0</v>
      </c>
      <c r="P46" s="40">
        <v>1</v>
      </c>
      <c r="Q46" s="42"/>
      <c r="R46" s="40"/>
      <c r="S46" s="40"/>
    </row>
    <row r="47" spans="1:22 16138:16382" x14ac:dyDescent="0.25">
      <c r="A47" s="41"/>
      <c r="B47" s="41"/>
      <c r="C47" s="38">
        <v>20150.5</v>
      </c>
      <c r="D47" s="38"/>
      <c r="E47" s="38"/>
      <c r="F47" s="40"/>
      <c r="G47" s="40"/>
      <c r="H47" s="40">
        <v>5</v>
      </c>
      <c r="I47" s="40"/>
      <c r="J47" s="40"/>
      <c r="K47" s="40"/>
      <c r="L47" s="40"/>
      <c r="M47" s="40"/>
      <c r="N47" s="41"/>
      <c r="O47" s="41"/>
      <c r="P47" s="41"/>
      <c r="Q47" s="42"/>
      <c r="R47" s="41"/>
      <c r="S47" s="41"/>
    </row>
    <row r="48" spans="1:22 16138:16382" x14ac:dyDescent="0.25">
      <c r="A48" s="41"/>
      <c r="B48" s="41"/>
      <c r="C48" s="38"/>
      <c r="D48" s="38"/>
      <c r="E48" s="38"/>
      <c r="F48" s="40"/>
      <c r="G48" s="40"/>
      <c r="H48" s="40"/>
      <c r="I48" s="40"/>
      <c r="J48" s="40"/>
      <c r="K48" s="40"/>
      <c r="L48" s="40"/>
      <c r="M48" s="40">
        <v>21650</v>
      </c>
      <c r="N48" s="41">
        <v>20290.199999999997</v>
      </c>
      <c r="O48" s="41">
        <v>1572</v>
      </c>
      <c r="P48" s="41">
        <v>6974</v>
      </c>
      <c r="Q48" s="42"/>
      <c r="R48" s="41"/>
      <c r="S48" s="41"/>
    </row>
    <row r="49" spans="1:19" x14ac:dyDescent="0.25">
      <c r="A49" s="41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40"/>
      <c r="Q49" s="42"/>
      <c r="R49" s="38"/>
      <c r="S49" s="38"/>
    </row>
    <row r="50" spans="1:19" x14ac:dyDescent="0.25">
      <c r="A50" s="41"/>
      <c r="B50" s="4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0"/>
      <c r="Q50" s="42"/>
      <c r="R50" s="38"/>
      <c r="S50" s="38"/>
    </row>
    <row r="51" spans="1:19" x14ac:dyDescent="0.25">
      <c r="A51" s="41" t="s">
        <v>234</v>
      </c>
      <c r="B51" s="41" t="s">
        <v>430</v>
      </c>
      <c r="C51" s="38">
        <v>1938.5</v>
      </c>
      <c r="D51" s="38">
        <v>108</v>
      </c>
      <c r="E51" s="38">
        <v>0</v>
      </c>
      <c r="F51" s="38">
        <v>0</v>
      </c>
      <c r="G51" s="38">
        <v>0</v>
      </c>
      <c r="H51" s="38">
        <v>0</v>
      </c>
      <c r="I51" s="38">
        <v>3.5</v>
      </c>
      <c r="J51" s="38">
        <v>930</v>
      </c>
      <c r="K51" s="38">
        <v>1422</v>
      </c>
      <c r="L51" s="38">
        <v>1215</v>
      </c>
      <c r="M51" s="38">
        <v>1939</v>
      </c>
      <c r="N51" s="38">
        <v>1938.5</v>
      </c>
      <c r="O51" s="38">
        <v>434</v>
      </c>
      <c r="P51" s="40">
        <v>1856</v>
      </c>
      <c r="Q51" s="42"/>
      <c r="R51" s="38"/>
      <c r="S51" s="38"/>
    </row>
    <row r="52" spans="1:19" x14ac:dyDescent="0.25">
      <c r="A52" s="33" t="s">
        <v>236</v>
      </c>
      <c r="B52" s="33" t="s">
        <v>477</v>
      </c>
      <c r="C52" s="34">
        <v>595</v>
      </c>
      <c r="D52" s="34">
        <v>46</v>
      </c>
      <c r="E52" s="34">
        <v>0</v>
      </c>
      <c r="F52" s="35">
        <v>0</v>
      </c>
      <c r="G52" s="35">
        <v>13</v>
      </c>
      <c r="H52" s="35">
        <v>1.5</v>
      </c>
      <c r="I52" s="35">
        <v>0</v>
      </c>
      <c r="J52" s="35">
        <v>341</v>
      </c>
      <c r="K52" s="35">
        <v>496</v>
      </c>
      <c r="L52" s="35">
        <v>410</v>
      </c>
      <c r="M52" s="35">
        <v>595</v>
      </c>
      <c r="N52" s="33">
        <v>609.5</v>
      </c>
      <c r="O52" s="33">
        <v>147</v>
      </c>
      <c r="P52" s="33">
        <v>643</v>
      </c>
      <c r="Q52" s="43"/>
    </row>
    <row r="53" spans="1:19" x14ac:dyDescent="0.25">
      <c r="A53" s="33" t="s">
        <v>247</v>
      </c>
      <c r="B53" s="33" t="s">
        <v>478</v>
      </c>
      <c r="C53" s="34">
        <v>101</v>
      </c>
      <c r="D53" s="34">
        <v>0</v>
      </c>
      <c r="E53" s="34">
        <v>0</v>
      </c>
      <c r="F53" s="35">
        <v>0</v>
      </c>
      <c r="G53" s="35">
        <v>7.5</v>
      </c>
      <c r="H53" s="35">
        <v>0.5</v>
      </c>
      <c r="I53" s="35">
        <v>0</v>
      </c>
      <c r="J53" s="35">
        <v>0</v>
      </c>
      <c r="K53" s="35">
        <v>97</v>
      </c>
      <c r="L53" s="35">
        <v>0</v>
      </c>
      <c r="M53" s="35">
        <v>101</v>
      </c>
      <c r="N53" s="33">
        <v>109</v>
      </c>
      <c r="O53" s="33">
        <v>15</v>
      </c>
      <c r="P53" s="33">
        <v>112</v>
      </c>
      <c r="Q53" s="43"/>
    </row>
    <row r="54" spans="1:19" x14ac:dyDescent="0.25">
      <c r="J54" s="35"/>
      <c r="K54" s="35"/>
      <c r="L54" s="35"/>
      <c r="M54" s="35"/>
      <c r="Q54" s="43"/>
    </row>
    <row r="55" spans="1:19" x14ac:dyDescent="0.25">
      <c r="J55" s="35"/>
      <c r="K55" s="35"/>
      <c r="L55" s="35"/>
      <c r="M55" s="35"/>
      <c r="Q55" s="43"/>
    </row>
    <row r="56" spans="1:19" x14ac:dyDescent="0.25">
      <c r="J56" s="35"/>
      <c r="K56" s="35"/>
      <c r="L56" s="35"/>
      <c r="M56" s="35"/>
      <c r="Q56" s="43"/>
    </row>
    <row r="57" spans="1:19" x14ac:dyDescent="0.25">
      <c r="J57" s="35"/>
      <c r="K57" s="35"/>
      <c r="L57" s="35"/>
      <c r="M57" s="35"/>
      <c r="Q57" s="43"/>
    </row>
    <row r="58" spans="1:19" x14ac:dyDescent="0.25">
      <c r="J58" s="35"/>
      <c r="K58" s="35"/>
      <c r="L58" s="35"/>
      <c r="M58" s="35"/>
      <c r="Q58" s="43"/>
    </row>
    <row r="59" spans="1:19" x14ac:dyDescent="0.25">
      <c r="J59" s="35"/>
      <c r="K59" s="35"/>
      <c r="L59" s="35"/>
      <c r="M59" s="35"/>
      <c r="Q59" s="43"/>
    </row>
    <row r="60" spans="1:19" x14ac:dyDescent="0.25">
      <c r="J60" s="35"/>
      <c r="K60" s="35"/>
      <c r="L60" s="35"/>
      <c r="M60" s="35"/>
      <c r="Q60" s="43"/>
    </row>
    <row r="61" spans="1:19" x14ac:dyDescent="0.25">
      <c r="J61" s="35"/>
      <c r="K61" s="35"/>
      <c r="L61" s="35"/>
      <c r="M61" s="35"/>
      <c r="Q61" s="43"/>
    </row>
    <row r="62" spans="1:19" x14ac:dyDescent="0.25">
      <c r="J62" s="35"/>
      <c r="K62" s="35"/>
      <c r="L62" s="35"/>
      <c r="M62" s="35"/>
      <c r="Q62" s="43"/>
    </row>
    <row r="63" spans="1:19" x14ac:dyDescent="0.25">
      <c r="J63" s="35"/>
      <c r="K63" s="35"/>
      <c r="L63" s="35"/>
      <c r="M63" s="35"/>
      <c r="Q63" s="43"/>
    </row>
    <row r="64" spans="1:19" x14ac:dyDescent="0.25">
      <c r="J64" s="35"/>
      <c r="K64" s="35"/>
      <c r="L64" s="35"/>
      <c r="M64" s="35"/>
      <c r="Q64" s="43"/>
    </row>
    <row r="65" spans="10:17" x14ac:dyDescent="0.25">
      <c r="J65" s="35"/>
      <c r="K65" s="35"/>
      <c r="L65" s="35"/>
      <c r="M65" s="35"/>
      <c r="Q65" s="43"/>
    </row>
    <row r="66" spans="10:17" x14ac:dyDescent="0.25">
      <c r="J66" s="35"/>
      <c r="K66" s="35"/>
      <c r="L66" s="35"/>
      <c r="M66" s="35"/>
      <c r="Q66" s="43"/>
    </row>
    <row r="67" spans="10:17" x14ac:dyDescent="0.25">
      <c r="J67" s="35"/>
      <c r="K67" s="35"/>
      <c r="L67" s="35"/>
      <c r="M67" s="35"/>
      <c r="Q67" s="43"/>
    </row>
    <row r="68" spans="10:17" x14ac:dyDescent="0.25">
      <c r="J68" s="35"/>
      <c r="K68" s="35"/>
      <c r="L68" s="35"/>
      <c r="M68" s="35"/>
      <c r="Q68" s="43"/>
    </row>
    <row r="69" spans="10:17" x14ac:dyDescent="0.25">
      <c r="J69" s="35"/>
      <c r="K69" s="35"/>
      <c r="L69" s="35"/>
      <c r="M69" s="35"/>
      <c r="Q69" s="43"/>
    </row>
    <row r="70" spans="10:17" x14ac:dyDescent="0.25">
      <c r="J70" s="35"/>
      <c r="K70" s="35"/>
      <c r="L70" s="35"/>
      <c r="M70" s="35"/>
      <c r="Q70" s="43"/>
    </row>
    <row r="71" spans="10:17" x14ac:dyDescent="0.25">
      <c r="J71" s="35"/>
      <c r="K71" s="35"/>
      <c r="L71" s="35"/>
      <c r="M71" s="35"/>
      <c r="Q71" s="43"/>
    </row>
    <row r="72" spans="10:17" x14ac:dyDescent="0.25">
      <c r="J72" s="35"/>
      <c r="K72" s="35"/>
      <c r="L72" s="35"/>
      <c r="M72" s="35"/>
      <c r="Q72" s="43"/>
    </row>
    <row r="73" spans="10:17" x14ac:dyDescent="0.25">
      <c r="J73" s="35"/>
      <c r="K73" s="35"/>
      <c r="L73" s="35"/>
      <c r="M73" s="35"/>
      <c r="Q73" s="43"/>
    </row>
    <row r="74" spans="10:17" x14ac:dyDescent="0.25">
      <c r="J74" s="35"/>
      <c r="K74" s="35"/>
      <c r="L74" s="35"/>
      <c r="M74" s="35"/>
      <c r="Q74" s="43"/>
    </row>
    <row r="75" spans="10:17" x14ac:dyDescent="0.25">
      <c r="J75" s="35"/>
      <c r="K75" s="35"/>
      <c r="L75" s="35"/>
      <c r="M75" s="35"/>
      <c r="Q75" s="43"/>
    </row>
    <row r="76" spans="10:17" x14ac:dyDescent="0.25">
      <c r="J76" s="35"/>
      <c r="K76" s="35"/>
      <c r="L76" s="35"/>
      <c r="M76" s="35"/>
      <c r="Q76" s="43"/>
    </row>
    <row r="77" spans="10:17" x14ac:dyDescent="0.25">
      <c r="J77" s="35"/>
      <c r="K77" s="35"/>
      <c r="L77" s="35"/>
      <c r="M77" s="35"/>
      <c r="Q77" s="43"/>
    </row>
    <row r="78" spans="10:17" x14ac:dyDescent="0.25">
      <c r="J78" s="35"/>
      <c r="K78" s="35"/>
      <c r="L78" s="35"/>
      <c r="M78" s="35"/>
      <c r="Q78" s="43"/>
    </row>
    <row r="79" spans="10:17" x14ac:dyDescent="0.25">
      <c r="J79" s="35"/>
      <c r="K79" s="35"/>
      <c r="L79" s="35"/>
      <c r="M79" s="35"/>
      <c r="Q79" s="43"/>
    </row>
    <row r="80" spans="10:17" x14ac:dyDescent="0.25">
      <c r="J80" s="35"/>
      <c r="K80" s="35"/>
      <c r="L80" s="35"/>
      <c r="M80" s="35"/>
      <c r="Q80" s="43"/>
    </row>
    <row r="81" spans="10:17" x14ac:dyDescent="0.25">
      <c r="J81" s="35"/>
      <c r="K81" s="35"/>
      <c r="L81" s="35"/>
      <c r="M81" s="35"/>
      <c r="Q81" s="43"/>
    </row>
    <row r="82" spans="10:17" x14ac:dyDescent="0.25">
      <c r="J82" s="35"/>
      <c r="K82" s="35"/>
      <c r="L82" s="35"/>
      <c r="M82" s="35"/>
      <c r="Q82" s="43"/>
    </row>
    <row r="83" spans="10:17" x14ac:dyDescent="0.25">
      <c r="J83" s="35"/>
      <c r="K83" s="35"/>
      <c r="L83" s="35"/>
      <c r="M83" s="35"/>
      <c r="Q83" s="43"/>
    </row>
    <row r="84" spans="10:17" x14ac:dyDescent="0.25">
      <c r="J84" s="35"/>
      <c r="K84" s="35"/>
      <c r="L84" s="35"/>
      <c r="M84" s="35"/>
      <c r="Q84" s="43"/>
    </row>
    <row r="85" spans="10:17" x14ac:dyDescent="0.25">
      <c r="J85" s="35"/>
      <c r="K85" s="35"/>
      <c r="L85" s="35"/>
      <c r="M85" s="35"/>
      <c r="Q85" s="43"/>
    </row>
    <row r="86" spans="10:17" x14ac:dyDescent="0.25">
      <c r="J86" s="35"/>
      <c r="K86" s="35"/>
      <c r="L86" s="35"/>
      <c r="M86" s="35"/>
      <c r="Q86" s="43"/>
    </row>
    <row r="87" spans="10:17" x14ac:dyDescent="0.25">
      <c r="J87" s="35"/>
      <c r="K87" s="35"/>
      <c r="L87" s="35"/>
      <c r="M87" s="35"/>
      <c r="Q87" s="43"/>
    </row>
    <row r="88" spans="10:17" x14ac:dyDescent="0.25">
      <c r="J88" s="35"/>
      <c r="K88" s="35"/>
      <c r="L88" s="35"/>
      <c r="M88" s="35"/>
      <c r="Q88" s="43"/>
    </row>
    <row r="89" spans="10:17" x14ac:dyDescent="0.25">
      <c r="J89" s="35"/>
      <c r="K89" s="35"/>
      <c r="L89" s="35"/>
      <c r="M89" s="35"/>
      <c r="Q89" s="43"/>
    </row>
    <row r="90" spans="10:17" x14ac:dyDescent="0.25">
      <c r="J90" s="35"/>
      <c r="K90" s="35"/>
      <c r="L90" s="35"/>
      <c r="M90" s="35"/>
      <c r="Q90" s="43"/>
    </row>
    <row r="91" spans="10:17" x14ac:dyDescent="0.25">
      <c r="J91" s="35"/>
      <c r="K91" s="35"/>
      <c r="L91" s="35"/>
      <c r="M91" s="35"/>
      <c r="Q91" s="43"/>
    </row>
    <row r="92" spans="10:17" x14ac:dyDescent="0.25">
      <c r="J92" s="35"/>
      <c r="K92" s="35"/>
      <c r="L92" s="35"/>
      <c r="M92" s="35"/>
      <c r="Q92" s="43"/>
    </row>
    <row r="93" spans="10:17" x14ac:dyDescent="0.25">
      <c r="J93" s="35"/>
      <c r="K93" s="35"/>
      <c r="L93" s="35"/>
      <c r="M93" s="35"/>
      <c r="Q93" s="43"/>
    </row>
    <row r="94" spans="10:17" x14ac:dyDescent="0.25">
      <c r="J94" s="35"/>
      <c r="K94" s="35"/>
      <c r="L94" s="35"/>
      <c r="M94" s="35"/>
      <c r="Q94" s="43"/>
    </row>
    <row r="95" spans="10:17" x14ac:dyDescent="0.25">
      <c r="J95" s="35"/>
      <c r="K95" s="35"/>
      <c r="L95" s="35"/>
      <c r="M95" s="35"/>
      <c r="Q95" s="43"/>
    </row>
    <row r="96" spans="10:17" x14ac:dyDescent="0.25">
      <c r="J96" s="35"/>
      <c r="K96" s="35"/>
      <c r="L96" s="35"/>
      <c r="M96" s="35"/>
      <c r="Q96" s="43"/>
    </row>
    <row r="97" spans="10:17" x14ac:dyDescent="0.25">
      <c r="J97" s="35"/>
      <c r="K97" s="35"/>
      <c r="L97" s="35"/>
      <c r="M97" s="35"/>
      <c r="Q97" s="43"/>
    </row>
    <row r="98" spans="10:17" x14ac:dyDescent="0.25">
      <c r="J98" s="35"/>
      <c r="K98" s="35"/>
      <c r="L98" s="35"/>
      <c r="M98" s="35"/>
      <c r="Q98" s="43"/>
    </row>
    <row r="99" spans="10:17" x14ac:dyDescent="0.25">
      <c r="J99" s="35"/>
      <c r="K99" s="35"/>
      <c r="L99" s="35"/>
      <c r="M99" s="35"/>
      <c r="Q99" s="43"/>
    </row>
    <row r="100" spans="10:17" x14ac:dyDescent="0.25">
      <c r="J100" s="35"/>
      <c r="K100" s="35"/>
      <c r="L100" s="35"/>
      <c r="M100" s="35"/>
      <c r="Q100" s="43"/>
    </row>
    <row r="101" spans="10:17" x14ac:dyDescent="0.25">
      <c r="J101" s="35"/>
      <c r="K101" s="35"/>
      <c r="L101" s="35"/>
      <c r="M101" s="35"/>
      <c r="Q101" s="43"/>
    </row>
    <row r="102" spans="10:17" x14ac:dyDescent="0.25">
      <c r="J102" s="35"/>
      <c r="K102" s="35"/>
      <c r="L102" s="35"/>
      <c r="M102" s="35"/>
      <c r="Q102" s="43"/>
    </row>
    <row r="103" spans="10:17" x14ac:dyDescent="0.25">
      <c r="J103" s="35"/>
      <c r="K103" s="35"/>
      <c r="L103" s="35"/>
      <c r="M103" s="35"/>
      <c r="Q103" s="43"/>
    </row>
    <row r="104" spans="10:17" x14ac:dyDescent="0.25">
      <c r="J104" s="35"/>
      <c r="K104" s="35"/>
      <c r="L104" s="35"/>
      <c r="M104" s="35"/>
      <c r="Q104" s="43"/>
    </row>
    <row r="105" spans="10:17" x14ac:dyDescent="0.25">
      <c r="J105" s="35"/>
      <c r="K105" s="35"/>
      <c r="L105" s="35"/>
      <c r="M105" s="35"/>
      <c r="Q105" s="43"/>
    </row>
    <row r="106" spans="10:17" x14ac:dyDescent="0.25">
      <c r="J106" s="35"/>
      <c r="K106" s="35"/>
      <c r="L106" s="35"/>
      <c r="M106" s="35"/>
      <c r="Q106" s="43"/>
    </row>
    <row r="107" spans="10:17" x14ac:dyDescent="0.25">
      <c r="J107" s="35"/>
      <c r="K107" s="35"/>
      <c r="L107" s="35"/>
      <c r="M107" s="35"/>
      <c r="Q107" s="43"/>
    </row>
    <row r="108" spans="10:17" x14ac:dyDescent="0.25">
      <c r="J108" s="35"/>
      <c r="K108" s="35"/>
      <c r="L108" s="35"/>
      <c r="M108" s="35"/>
      <c r="Q108" s="43"/>
    </row>
    <row r="109" spans="10:17" x14ac:dyDescent="0.25">
      <c r="J109" s="35"/>
      <c r="K109" s="35"/>
      <c r="L109" s="35"/>
      <c r="M109" s="35"/>
      <c r="Q109" s="43"/>
    </row>
    <row r="110" spans="10:17" x14ac:dyDescent="0.25">
      <c r="J110" s="35"/>
      <c r="K110" s="35"/>
      <c r="L110" s="35"/>
      <c r="M110" s="35"/>
      <c r="Q110" s="43"/>
    </row>
    <row r="111" spans="10:17" x14ac:dyDescent="0.25">
      <c r="J111" s="35"/>
      <c r="K111" s="35"/>
      <c r="L111" s="35"/>
      <c r="M111" s="35"/>
      <c r="Q111" s="43"/>
    </row>
    <row r="112" spans="10:17" x14ac:dyDescent="0.25">
      <c r="J112" s="35"/>
      <c r="K112" s="35"/>
      <c r="L112" s="35"/>
      <c r="M112" s="35"/>
      <c r="Q112" s="43"/>
    </row>
    <row r="113" spans="10:17" x14ac:dyDescent="0.25">
      <c r="J113" s="35"/>
      <c r="K113" s="35"/>
      <c r="L113" s="35"/>
      <c r="M113" s="35"/>
      <c r="Q113" s="43"/>
    </row>
    <row r="114" spans="10:17" x14ac:dyDescent="0.25">
      <c r="J114" s="35"/>
      <c r="K114" s="35"/>
      <c r="L114" s="35"/>
      <c r="M114" s="35"/>
      <c r="Q114" s="43"/>
    </row>
    <row r="115" spans="10:17" x14ac:dyDescent="0.25">
      <c r="J115" s="35"/>
      <c r="K115" s="35"/>
      <c r="L115" s="35"/>
      <c r="M115" s="35"/>
      <c r="Q115" s="43"/>
    </row>
    <row r="116" spans="10:17" x14ac:dyDescent="0.25">
      <c r="J116" s="35"/>
      <c r="K116" s="35"/>
      <c r="L116" s="35"/>
      <c r="M116" s="35"/>
      <c r="Q116" s="43"/>
    </row>
    <row r="117" spans="10:17" x14ac:dyDescent="0.25">
      <c r="J117" s="35"/>
      <c r="K117" s="35"/>
      <c r="L117" s="35"/>
      <c r="M117" s="35"/>
      <c r="Q117" s="43"/>
    </row>
    <row r="118" spans="10:17" x14ac:dyDescent="0.25">
      <c r="J118" s="35"/>
      <c r="K118" s="35"/>
      <c r="L118" s="35"/>
      <c r="M118" s="35"/>
      <c r="Q118" s="43"/>
    </row>
    <row r="119" spans="10:17" x14ac:dyDescent="0.25">
      <c r="J119" s="35"/>
      <c r="K119" s="35"/>
      <c r="L119" s="35"/>
      <c r="M119" s="35"/>
      <c r="Q119" s="43"/>
    </row>
    <row r="120" spans="10:17" x14ac:dyDescent="0.25">
      <c r="J120" s="35"/>
      <c r="K120" s="35"/>
      <c r="L120" s="35"/>
      <c r="M120" s="35"/>
      <c r="Q120" s="43"/>
    </row>
    <row r="121" spans="10:17" x14ac:dyDescent="0.25">
      <c r="J121" s="35"/>
      <c r="K121" s="35"/>
      <c r="L121" s="35"/>
      <c r="M121" s="35"/>
      <c r="Q121" s="43"/>
    </row>
    <row r="122" spans="10:17" x14ac:dyDescent="0.25">
      <c r="J122" s="35"/>
      <c r="K122" s="35"/>
      <c r="L122" s="35"/>
      <c r="M122" s="35"/>
      <c r="Q122" s="43"/>
    </row>
    <row r="123" spans="10:17" x14ac:dyDescent="0.25">
      <c r="J123" s="35"/>
      <c r="K123" s="35"/>
      <c r="L123" s="35"/>
      <c r="M123" s="35"/>
      <c r="Q123" s="43"/>
    </row>
    <row r="124" spans="10:17" x14ac:dyDescent="0.25">
      <c r="J124" s="35"/>
      <c r="K124" s="35"/>
      <c r="L124" s="35"/>
      <c r="M124" s="35"/>
      <c r="Q124" s="43"/>
    </row>
    <row r="125" spans="10:17" x14ac:dyDescent="0.25">
      <c r="J125" s="35"/>
      <c r="K125" s="35"/>
      <c r="L125" s="35"/>
      <c r="M125" s="35"/>
      <c r="Q125" s="43"/>
    </row>
    <row r="126" spans="10:17" x14ac:dyDescent="0.25">
      <c r="J126" s="35"/>
      <c r="K126" s="35"/>
      <c r="L126" s="35"/>
      <c r="M126" s="35"/>
      <c r="Q126" s="43"/>
    </row>
    <row r="127" spans="10:17" x14ac:dyDescent="0.25">
      <c r="J127" s="35"/>
      <c r="K127" s="35"/>
      <c r="L127" s="35"/>
      <c r="M127" s="35"/>
      <c r="Q127" s="43"/>
    </row>
    <row r="128" spans="10:17" x14ac:dyDescent="0.25">
      <c r="J128" s="35"/>
      <c r="K128" s="35"/>
      <c r="L128" s="35"/>
      <c r="M128" s="35"/>
      <c r="Q128" s="43"/>
    </row>
    <row r="129" spans="10:17" x14ac:dyDescent="0.25">
      <c r="J129" s="35"/>
      <c r="K129" s="35"/>
      <c r="L129" s="35"/>
      <c r="M129" s="35"/>
      <c r="Q129" s="43"/>
    </row>
    <row r="130" spans="10:17" x14ac:dyDescent="0.25">
      <c r="J130" s="35"/>
      <c r="K130" s="35"/>
      <c r="L130" s="35"/>
      <c r="M130" s="35"/>
      <c r="Q130" s="43"/>
    </row>
    <row r="131" spans="10:17" x14ac:dyDescent="0.25">
      <c r="J131" s="35"/>
      <c r="K131" s="35"/>
      <c r="L131" s="35"/>
      <c r="M131" s="35"/>
      <c r="Q131" s="43"/>
    </row>
    <row r="132" spans="10:17" x14ac:dyDescent="0.25">
      <c r="J132" s="35"/>
      <c r="K132" s="35"/>
      <c r="L132" s="35"/>
      <c r="M132" s="35"/>
      <c r="Q132" s="43"/>
    </row>
    <row r="133" spans="10:17" x14ac:dyDescent="0.25">
      <c r="J133" s="35"/>
      <c r="K133" s="35"/>
      <c r="L133" s="35"/>
      <c r="M133" s="35"/>
      <c r="Q133" s="43"/>
    </row>
    <row r="134" spans="10:17" x14ac:dyDescent="0.25">
      <c r="J134" s="35"/>
      <c r="K134" s="35"/>
      <c r="L134" s="35"/>
      <c r="M134" s="35"/>
      <c r="Q134" s="43"/>
    </row>
    <row r="135" spans="10:17" x14ac:dyDescent="0.25">
      <c r="J135" s="35"/>
      <c r="K135" s="35"/>
      <c r="L135" s="35"/>
      <c r="M135" s="35"/>
      <c r="Q135" s="43"/>
    </row>
    <row r="136" spans="10:17" x14ac:dyDescent="0.25">
      <c r="J136" s="35"/>
      <c r="K136" s="35"/>
      <c r="L136" s="35"/>
      <c r="M136" s="35"/>
      <c r="Q136" s="43"/>
    </row>
    <row r="137" spans="10:17" x14ac:dyDescent="0.25">
      <c r="J137" s="35"/>
      <c r="K137" s="35"/>
      <c r="L137" s="35"/>
      <c r="M137" s="35"/>
      <c r="Q137" s="43"/>
    </row>
    <row r="138" spans="10:17" x14ac:dyDescent="0.25">
      <c r="J138" s="35"/>
      <c r="K138" s="35"/>
      <c r="L138" s="35"/>
      <c r="M138" s="35"/>
      <c r="Q138" s="43"/>
    </row>
    <row r="139" spans="10:17" x14ac:dyDescent="0.25">
      <c r="J139" s="35"/>
      <c r="K139" s="35"/>
      <c r="L139" s="35"/>
      <c r="M139" s="35"/>
      <c r="Q139" s="43"/>
    </row>
    <row r="140" spans="10:17" x14ac:dyDescent="0.25">
      <c r="J140" s="35"/>
      <c r="K140" s="35"/>
      <c r="L140" s="35"/>
      <c r="M140" s="35"/>
      <c r="Q140" s="43"/>
    </row>
    <row r="141" spans="10:17" x14ac:dyDescent="0.25">
      <c r="J141" s="35"/>
      <c r="K141" s="35"/>
      <c r="L141" s="35"/>
      <c r="M141" s="35"/>
      <c r="Q141" s="43"/>
    </row>
    <row r="142" spans="10:17" x14ac:dyDescent="0.25">
      <c r="J142" s="35"/>
      <c r="K142" s="35"/>
      <c r="L142" s="35"/>
      <c r="M142" s="35"/>
      <c r="Q142" s="43"/>
    </row>
    <row r="143" spans="10:17" x14ac:dyDescent="0.25">
      <c r="J143" s="35"/>
      <c r="K143" s="35"/>
      <c r="L143" s="35"/>
      <c r="M143" s="35"/>
      <c r="Q143" s="43"/>
    </row>
    <row r="144" spans="10:17" x14ac:dyDescent="0.25">
      <c r="J144" s="35"/>
      <c r="K144" s="35"/>
      <c r="L144" s="35"/>
      <c r="M144" s="35"/>
      <c r="Q144" s="43"/>
    </row>
    <row r="145" spans="10:17" x14ac:dyDescent="0.25">
      <c r="J145" s="35"/>
      <c r="K145" s="35"/>
      <c r="L145" s="35"/>
      <c r="M145" s="35"/>
      <c r="Q145" s="43"/>
    </row>
    <row r="146" spans="10:17" x14ac:dyDescent="0.25">
      <c r="J146" s="35"/>
      <c r="K146" s="35"/>
      <c r="L146" s="35"/>
      <c r="M146" s="35"/>
      <c r="Q146" s="43"/>
    </row>
    <row r="147" spans="10:17" x14ac:dyDescent="0.25">
      <c r="J147" s="35"/>
      <c r="K147" s="35"/>
      <c r="L147" s="35"/>
      <c r="M147" s="35"/>
      <c r="Q147" s="43"/>
    </row>
    <row r="148" spans="10:17" x14ac:dyDescent="0.25">
      <c r="J148" s="35"/>
      <c r="K148" s="35"/>
      <c r="L148" s="35"/>
      <c r="M148" s="35"/>
      <c r="Q148" s="43"/>
    </row>
    <row r="149" spans="10:17" x14ac:dyDescent="0.25">
      <c r="J149" s="35"/>
      <c r="K149" s="35"/>
      <c r="L149" s="35"/>
      <c r="M149" s="35"/>
      <c r="Q149" s="43"/>
    </row>
    <row r="150" spans="10:17" x14ac:dyDescent="0.25">
      <c r="J150" s="35"/>
      <c r="K150" s="35"/>
      <c r="L150" s="35"/>
      <c r="M150" s="35"/>
      <c r="Q150" s="43"/>
    </row>
    <row r="151" spans="10:17" x14ac:dyDescent="0.25">
      <c r="J151" s="35"/>
      <c r="K151" s="35"/>
      <c r="L151" s="35"/>
      <c r="M151" s="35"/>
      <c r="Q151" s="43"/>
    </row>
    <row r="152" spans="10:17" x14ac:dyDescent="0.25">
      <c r="J152" s="35"/>
      <c r="K152" s="35"/>
      <c r="L152" s="35"/>
      <c r="M152" s="35"/>
      <c r="Q152" s="43"/>
    </row>
    <row r="153" spans="10:17" x14ac:dyDescent="0.25">
      <c r="J153" s="35"/>
      <c r="K153" s="35"/>
      <c r="L153" s="35"/>
      <c r="M153" s="35"/>
      <c r="Q153" s="43"/>
    </row>
    <row r="154" spans="10:17" x14ac:dyDescent="0.25">
      <c r="J154" s="35"/>
      <c r="K154" s="35"/>
      <c r="L154" s="35"/>
      <c r="M154" s="35"/>
      <c r="Q154" s="43"/>
    </row>
    <row r="155" spans="10:17" x14ac:dyDescent="0.25">
      <c r="J155" s="35"/>
      <c r="K155" s="35"/>
      <c r="L155" s="35"/>
      <c r="M155" s="35"/>
      <c r="Q155" s="43"/>
    </row>
    <row r="156" spans="10:17" x14ac:dyDescent="0.25">
      <c r="J156" s="35"/>
      <c r="K156" s="35"/>
      <c r="L156" s="35"/>
      <c r="M156" s="35"/>
      <c r="Q156" s="43"/>
    </row>
    <row r="157" spans="10:17" x14ac:dyDescent="0.25">
      <c r="J157" s="35"/>
      <c r="K157" s="35"/>
      <c r="L157" s="35"/>
      <c r="M157" s="35"/>
      <c r="Q157" s="43"/>
    </row>
    <row r="158" spans="10:17" x14ac:dyDescent="0.25">
      <c r="J158" s="35"/>
      <c r="K158" s="35"/>
      <c r="L158" s="35"/>
      <c r="M158" s="35"/>
      <c r="Q158" s="43"/>
    </row>
    <row r="159" spans="10:17" x14ac:dyDescent="0.25">
      <c r="J159" s="35"/>
      <c r="K159" s="35"/>
      <c r="L159" s="35"/>
      <c r="M159" s="35"/>
      <c r="Q159" s="43"/>
    </row>
    <row r="160" spans="10:17" x14ac:dyDescent="0.25">
      <c r="J160" s="35"/>
      <c r="K160" s="35"/>
      <c r="L160" s="35"/>
      <c r="M160" s="35"/>
      <c r="Q160" s="43"/>
    </row>
    <row r="161" spans="10:17" x14ac:dyDescent="0.25">
      <c r="J161" s="35"/>
      <c r="K161" s="35"/>
      <c r="L161" s="35"/>
      <c r="M161" s="35"/>
      <c r="Q161" s="43"/>
    </row>
    <row r="162" spans="10:17" x14ac:dyDescent="0.25">
      <c r="J162" s="35"/>
      <c r="K162" s="35"/>
      <c r="L162" s="35"/>
      <c r="M162" s="35"/>
      <c r="Q162" s="43"/>
    </row>
    <row r="163" spans="10:17" x14ac:dyDescent="0.25">
      <c r="J163" s="35"/>
      <c r="K163" s="35"/>
      <c r="L163" s="35"/>
      <c r="M163" s="35"/>
      <c r="Q163" s="43"/>
    </row>
    <row r="164" spans="10:17" x14ac:dyDescent="0.25">
      <c r="J164" s="35"/>
      <c r="K164" s="35"/>
      <c r="L164" s="35"/>
      <c r="M164" s="35"/>
      <c r="Q164" s="43"/>
    </row>
    <row r="165" spans="10:17" x14ac:dyDescent="0.25">
      <c r="J165" s="35"/>
      <c r="K165" s="35"/>
      <c r="L165" s="35"/>
      <c r="M165" s="35"/>
      <c r="Q165" s="43"/>
    </row>
    <row r="166" spans="10:17" x14ac:dyDescent="0.25">
      <c r="J166" s="35"/>
      <c r="K166" s="35"/>
      <c r="L166" s="35"/>
      <c r="M166" s="35"/>
      <c r="Q166" s="43"/>
    </row>
    <row r="167" spans="10:17" x14ac:dyDescent="0.25">
      <c r="J167" s="35"/>
      <c r="K167" s="35"/>
      <c r="L167" s="35"/>
      <c r="M167" s="35"/>
      <c r="Q167" s="43"/>
    </row>
    <row r="168" spans="10:17" x14ac:dyDescent="0.25">
      <c r="J168" s="35"/>
      <c r="K168" s="35"/>
      <c r="L168" s="35"/>
      <c r="M168" s="35"/>
      <c r="Q168" s="43"/>
    </row>
    <row r="169" spans="10:17" x14ac:dyDescent="0.25">
      <c r="J169" s="35"/>
      <c r="K169" s="35"/>
      <c r="L169" s="35"/>
      <c r="M169" s="35"/>
      <c r="Q169" s="43"/>
    </row>
    <row r="170" spans="10:17" x14ac:dyDescent="0.25">
      <c r="J170" s="35"/>
      <c r="K170" s="35"/>
      <c r="L170" s="35"/>
      <c r="M170" s="35"/>
      <c r="Q170" s="43"/>
    </row>
    <row r="171" spans="10:17" x14ac:dyDescent="0.25">
      <c r="J171" s="35"/>
      <c r="K171" s="35"/>
      <c r="L171" s="35"/>
      <c r="M171" s="35"/>
      <c r="Q171" s="43"/>
    </row>
    <row r="172" spans="10:17" x14ac:dyDescent="0.25">
      <c r="J172" s="35"/>
      <c r="K172" s="35"/>
      <c r="L172" s="35"/>
      <c r="M172" s="35"/>
      <c r="Q172" s="43"/>
    </row>
    <row r="173" spans="10:17" x14ac:dyDescent="0.25">
      <c r="J173" s="35"/>
      <c r="K173" s="35"/>
      <c r="L173" s="35"/>
      <c r="M173" s="35"/>
      <c r="Q173" s="43"/>
    </row>
    <row r="174" spans="10:17" x14ac:dyDescent="0.25">
      <c r="J174" s="35"/>
      <c r="K174" s="35"/>
      <c r="L174" s="35"/>
      <c r="M174" s="35"/>
      <c r="Q174" s="43"/>
    </row>
    <row r="175" spans="10:17" x14ac:dyDescent="0.25">
      <c r="J175" s="35"/>
      <c r="K175" s="35"/>
      <c r="L175" s="35"/>
      <c r="M175" s="35"/>
      <c r="Q175" s="43"/>
    </row>
    <row r="176" spans="10:17" x14ac:dyDescent="0.25">
      <c r="J176" s="35"/>
      <c r="K176" s="35"/>
      <c r="L176" s="35"/>
      <c r="M176" s="35"/>
      <c r="Q176" s="43"/>
    </row>
    <row r="177" spans="10:17" x14ac:dyDescent="0.25">
      <c r="J177" s="35"/>
      <c r="K177" s="35"/>
      <c r="L177" s="35"/>
      <c r="M177" s="35"/>
      <c r="Q177" s="43"/>
    </row>
    <row r="178" spans="10:17" x14ac:dyDescent="0.25">
      <c r="J178" s="35"/>
      <c r="K178" s="35"/>
      <c r="L178" s="35"/>
      <c r="M178" s="35"/>
      <c r="Q178" s="43"/>
    </row>
    <row r="179" spans="10:17" x14ac:dyDescent="0.25">
      <c r="J179" s="35"/>
      <c r="K179" s="35"/>
      <c r="L179" s="35"/>
      <c r="M179" s="35"/>
      <c r="Q179" s="43"/>
    </row>
    <row r="180" spans="10:17" x14ac:dyDescent="0.25">
      <c r="J180" s="35"/>
      <c r="K180" s="35"/>
      <c r="L180" s="35"/>
      <c r="M180" s="35"/>
      <c r="Q180" s="43"/>
    </row>
    <row r="181" spans="10:17" x14ac:dyDescent="0.25">
      <c r="J181" s="35"/>
      <c r="K181" s="35"/>
      <c r="L181" s="35"/>
      <c r="M181" s="35"/>
      <c r="Q181" s="43"/>
    </row>
    <row r="182" spans="10:17" x14ac:dyDescent="0.25">
      <c r="J182" s="35"/>
      <c r="K182" s="35"/>
      <c r="L182" s="35"/>
      <c r="M182" s="35"/>
      <c r="Q182" s="43"/>
    </row>
    <row r="183" spans="10:17" x14ac:dyDescent="0.25">
      <c r="J183" s="35"/>
      <c r="K183" s="35"/>
      <c r="L183" s="35"/>
      <c r="M183" s="35"/>
      <c r="Q183" s="43"/>
    </row>
    <row r="184" spans="10:17" x14ac:dyDescent="0.25">
      <c r="J184" s="35"/>
      <c r="K184" s="35"/>
      <c r="L184" s="35"/>
      <c r="M184" s="35"/>
      <c r="Q184" s="43"/>
    </row>
    <row r="185" spans="10:17" x14ac:dyDescent="0.25">
      <c r="J185" s="35"/>
      <c r="K185" s="35"/>
      <c r="L185" s="35"/>
      <c r="M185" s="35"/>
      <c r="Q185" s="43"/>
    </row>
    <row r="186" spans="10:17" x14ac:dyDescent="0.25">
      <c r="J186" s="35"/>
      <c r="K186" s="35"/>
      <c r="L186" s="35"/>
      <c r="M186" s="35"/>
      <c r="Q186" s="43"/>
    </row>
    <row r="187" spans="10:17" x14ac:dyDescent="0.25">
      <c r="J187" s="35"/>
      <c r="K187" s="35"/>
      <c r="L187" s="35"/>
      <c r="M187" s="35"/>
      <c r="Q187" s="4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 Form</vt:lpstr>
      <vt:lpstr>Inputs</vt:lpstr>
      <vt:lpstr>CSI Counts</vt:lpstr>
      <vt:lpstr>Inputs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gerard_j</dc:creator>
  <cp:lastModifiedBy>Tim Kahle</cp:lastModifiedBy>
  <cp:lastPrinted>2019-01-24T20:46:09Z</cp:lastPrinted>
  <dcterms:created xsi:type="dcterms:W3CDTF">2005-04-07T14:33:00Z</dcterms:created>
  <dcterms:modified xsi:type="dcterms:W3CDTF">2023-06-23T14:05:56Z</dcterms:modified>
</cp:coreProperties>
</file>