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SFU\Charter Schools\Supplemental At-Risk Funding\"/>
    </mc:Choice>
  </mc:AlternateContent>
  <bookViews>
    <workbookView xWindow="0" yWindow="0" windowWidth="24000" windowHeight="9735"/>
  </bookViews>
  <sheets>
    <sheet name="FY2018-19 Supplemental Aid" sheetId="1" r:id="rId1"/>
  </sheets>
  <externalReferences>
    <externalReference r:id="rId2"/>
    <externalReference r:id="rId3"/>
  </externalReferences>
  <definedNames>
    <definedName name="Inputs">[1]Inputs!$A$2:$I$181</definedName>
    <definedName name="_xlnm.Print_Area" localSheetId="0">'FY2018-19 Supplemental Aid'!$A$1:$K$127</definedName>
    <definedName name="_xlnm.Print_Titles" localSheetId="0">'FY2018-19 Supplemental Aid'!$1:$5</definedName>
    <definedName name="Values">[2]Inputs!$A$2:$I$181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6" i="1" l="1"/>
  <c r="I126" i="1"/>
  <c r="K124" i="1"/>
  <c r="K122" i="1"/>
  <c r="K121" i="1"/>
  <c r="K119" i="1"/>
  <c r="K117" i="1"/>
  <c r="K116" i="1"/>
  <c r="K114" i="1"/>
  <c r="K113" i="1"/>
  <c r="K112" i="1"/>
  <c r="K111" i="1"/>
  <c r="K110" i="1"/>
  <c r="K109" i="1"/>
  <c r="K108" i="1"/>
  <c r="K107" i="1"/>
  <c r="K105" i="1"/>
  <c r="K103" i="1"/>
  <c r="K101" i="1"/>
  <c r="K98" i="1"/>
  <c r="K97" i="1"/>
  <c r="K95" i="1"/>
  <c r="K94" i="1"/>
  <c r="K93" i="1"/>
  <c r="K92" i="1"/>
  <c r="K126" i="1" s="1"/>
  <c r="K91" i="1"/>
  <c r="K90" i="1"/>
  <c r="C79" i="1"/>
  <c r="C78" i="1"/>
  <c r="C76" i="1"/>
  <c r="C77" i="1" s="1"/>
  <c r="B76" i="1"/>
  <c r="B78" i="1" s="1"/>
  <c r="B79" i="1" s="1"/>
  <c r="I70" i="1"/>
  <c r="H70" i="1"/>
  <c r="G70" i="1"/>
  <c r="J70" i="1" s="1"/>
  <c r="F70" i="1"/>
  <c r="E70" i="1"/>
  <c r="D70" i="1"/>
  <c r="I69" i="1"/>
  <c r="H69" i="1"/>
  <c r="G69" i="1"/>
  <c r="J69" i="1" s="1"/>
  <c r="F69" i="1"/>
  <c r="E69" i="1"/>
  <c r="D69" i="1"/>
  <c r="I68" i="1"/>
  <c r="I71" i="1" s="1"/>
  <c r="H68" i="1"/>
  <c r="G68" i="1"/>
  <c r="J68" i="1" s="1"/>
  <c r="F68" i="1"/>
  <c r="E68" i="1"/>
  <c r="D68" i="1"/>
  <c r="D71" i="1" s="1"/>
  <c r="I66" i="1"/>
  <c r="H66" i="1"/>
  <c r="G66" i="1"/>
  <c r="J66" i="1" s="1"/>
  <c r="F66" i="1"/>
  <c r="E66" i="1"/>
  <c r="D66" i="1"/>
  <c r="I64" i="1"/>
  <c r="H64" i="1"/>
  <c r="G64" i="1"/>
  <c r="J64" i="1" s="1"/>
  <c r="F64" i="1"/>
  <c r="E64" i="1"/>
  <c r="D64" i="1"/>
  <c r="I61" i="1"/>
  <c r="H61" i="1"/>
  <c r="F61" i="1"/>
  <c r="G61" i="1" s="1"/>
  <c r="E61" i="1"/>
  <c r="D61" i="1"/>
  <c r="I60" i="1"/>
  <c r="I62" i="1" s="1"/>
  <c r="H60" i="1"/>
  <c r="F60" i="1"/>
  <c r="G60" i="1" s="1"/>
  <c r="E60" i="1"/>
  <c r="D60" i="1"/>
  <c r="D62" i="1" s="1"/>
  <c r="I58" i="1"/>
  <c r="H58" i="1"/>
  <c r="F58" i="1"/>
  <c r="G58" i="1" s="1"/>
  <c r="E58" i="1"/>
  <c r="D58" i="1"/>
  <c r="I55" i="1"/>
  <c r="H55" i="1"/>
  <c r="F55" i="1"/>
  <c r="G55" i="1" s="1"/>
  <c r="E55" i="1"/>
  <c r="D55" i="1"/>
  <c r="I54" i="1"/>
  <c r="I56" i="1" s="1"/>
  <c r="H54" i="1"/>
  <c r="F54" i="1"/>
  <c r="G54" i="1" s="1"/>
  <c r="E54" i="1"/>
  <c r="D54" i="1"/>
  <c r="D56" i="1" s="1"/>
  <c r="I52" i="1"/>
  <c r="H52" i="1"/>
  <c r="F52" i="1"/>
  <c r="G52" i="1" s="1"/>
  <c r="E52" i="1"/>
  <c r="D52" i="1"/>
  <c r="I49" i="1"/>
  <c r="H49" i="1"/>
  <c r="F49" i="1"/>
  <c r="G49" i="1" s="1"/>
  <c r="E49" i="1"/>
  <c r="D49" i="1"/>
  <c r="I48" i="1"/>
  <c r="I50" i="1" s="1"/>
  <c r="H48" i="1"/>
  <c r="K48" i="1" s="1"/>
  <c r="F48" i="1"/>
  <c r="E48" i="1"/>
  <c r="D48" i="1"/>
  <c r="D50" i="1" s="1"/>
  <c r="I45" i="1"/>
  <c r="H45" i="1"/>
  <c r="G45" i="1"/>
  <c r="J45" i="1" s="1"/>
  <c r="F45" i="1"/>
  <c r="E45" i="1"/>
  <c r="D45" i="1"/>
  <c r="I44" i="1"/>
  <c r="I46" i="1" s="1"/>
  <c r="H44" i="1"/>
  <c r="G44" i="1"/>
  <c r="J44" i="1" s="1"/>
  <c r="F44" i="1"/>
  <c r="E44" i="1"/>
  <c r="D44" i="1"/>
  <c r="D46" i="1" s="1"/>
  <c r="I41" i="1"/>
  <c r="H41" i="1"/>
  <c r="F41" i="1"/>
  <c r="G41" i="1" s="1"/>
  <c r="E41" i="1"/>
  <c r="D41" i="1"/>
  <c r="I40" i="1"/>
  <c r="I42" i="1" s="1"/>
  <c r="H40" i="1"/>
  <c r="F40" i="1"/>
  <c r="G40" i="1" s="1"/>
  <c r="E40" i="1"/>
  <c r="D40" i="1"/>
  <c r="D42" i="1" s="1"/>
  <c r="I38" i="1"/>
  <c r="H38" i="1"/>
  <c r="F38" i="1"/>
  <c r="G38" i="1" s="1"/>
  <c r="E38" i="1"/>
  <c r="D38" i="1"/>
  <c r="I36" i="1"/>
  <c r="H36" i="1"/>
  <c r="F36" i="1"/>
  <c r="G36" i="1" s="1"/>
  <c r="E36" i="1"/>
  <c r="D36" i="1"/>
  <c r="J33" i="1"/>
  <c r="I33" i="1"/>
  <c r="H33" i="1"/>
  <c r="G33" i="1"/>
  <c r="K33" i="1" s="1"/>
  <c r="D33" i="1"/>
  <c r="I32" i="1"/>
  <c r="H32" i="1"/>
  <c r="F32" i="1"/>
  <c r="E32" i="1"/>
  <c r="G32" i="1" s="1"/>
  <c r="D32" i="1"/>
  <c r="I31" i="1"/>
  <c r="H31" i="1"/>
  <c r="F31" i="1"/>
  <c r="E31" i="1"/>
  <c r="G31" i="1" s="1"/>
  <c r="D31" i="1"/>
  <c r="I30" i="1"/>
  <c r="H30" i="1"/>
  <c r="F30" i="1"/>
  <c r="E30" i="1"/>
  <c r="G30" i="1" s="1"/>
  <c r="D30" i="1"/>
  <c r="I29" i="1"/>
  <c r="I34" i="1" s="1"/>
  <c r="H29" i="1"/>
  <c r="F29" i="1"/>
  <c r="E29" i="1"/>
  <c r="G29" i="1" s="1"/>
  <c r="D29" i="1"/>
  <c r="D34" i="1" s="1"/>
  <c r="I26" i="1"/>
  <c r="H26" i="1"/>
  <c r="F26" i="1"/>
  <c r="E26" i="1"/>
  <c r="G26" i="1" s="1"/>
  <c r="D26" i="1"/>
  <c r="I25" i="1"/>
  <c r="I27" i="1" s="1"/>
  <c r="H25" i="1"/>
  <c r="F25" i="1"/>
  <c r="E25" i="1"/>
  <c r="G25" i="1" s="1"/>
  <c r="D25" i="1"/>
  <c r="D27" i="1" s="1"/>
  <c r="I22" i="1"/>
  <c r="H22" i="1"/>
  <c r="F22" i="1"/>
  <c r="E22" i="1"/>
  <c r="G22" i="1" s="1"/>
  <c r="D22" i="1"/>
  <c r="I21" i="1"/>
  <c r="H21" i="1"/>
  <c r="F21" i="1"/>
  <c r="E21" i="1"/>
  <c r="G21" i="1" s="1"/>
  <c r="D21" i="1"/>
  <c r="I20" i="1"/>
  <c r="H20" i="1"/>
  <c r="F20" i="1"/>
  <c r="E20" i="1"/>
  <c r="G20" i="1" s="1"/>
  <c r="D20" i="1"/>
  <c r="I19" i="1"/>
  <c r="H19" i="1"/>
  <c r="F19" i="1"/>
  <c r="E19" i="1"/>
  <c r="G19" i="1" s="1"/>
  <c r="D19" i="1"/>
  <c r="I18" i="1"/>
  <c r="H18" i="1"/>
  <c r="F18" i="1"/>
  <c r="E18" i="1"/>
  <c r="G18" i="1" s="1"/>
  <c r="D18" i="1"/>
  <c r="I17" i="1"/>
  <c r="H17" i="1"/>
  <c r="F17" i="1"/>
  <c r="E17" i="1"/>
  <c r="G17" i="1" s="1"/>
  <c r="D17" i="1"/>
  <c r="I16" i="1"/>
  <c r="H16" i="1"/>
  <c r="F16" i="1"/>
  <c r="E16" i="1"/>
  <c r="G16" i="1" s="1"/>
  <c r="D16" i="1"/>
  <c r="I15" i="1"/>
  <c r="H15" i="1"/>
  <c r="F15" i="1"/>
  <c r="E15" i="1"/>
  <c r="G15" i="1" s="1"/>
  <c r="D15" i="1"/>
  <c r="I14" i="1"/>
  <c r="I23" i="1" s="1"/>
  <c r="H14" i="1"/>
  <c r="F14" i="1"/>
  <c r="G14" i="1" s="1"/>
  <c r="E14" i="1"/>
  <c r="D14" i="1"/>
  <c r="D23" i="1" s="1"/>
  <c r="I13" i="1"/>
  <c r="K13" i="1" s="1"/>
  <c r="H13" i="1"/>
  <c r="F13" i="1"/>
  <c r="E13" i="1"/>
  <c r="D13" i="1"/>
  <c r="I10" i="1"/>
  <c r="H10" i="1"/>
  <c r="F10" i="1"/>
  <c r="G10" i="1" s="1"/>
  <c r="K10" i="1" s="1"/>
  <c r="E10" i="1"/>
  <c r="D10" i="1"/>
  <c r="I9" i="1"/>
  <c r="I11" i="1" s="1"/>
  <c r="H9" i="1"/>
  <c r="F9" i="1"/>
  <c r="G9" i="1" s="1"/>
  <c r="K9" i="1" s="1"/>
  <c r="K11" i="1" s="1"/>
  <c r="E9" i="1"/>
  <c r="D9" i="1"/>
  <c r="D11" i="1" s="1"/>
  <c r="K8" i="1"/>
  <c r="J8" i="1"/>
  <c r="I7" i="1"/>
  <c r="H7" i="1"/>
  <c r="F7" i="1"/>
  <c r="G7" i="1" s="1"/>
  <c r="E7" i="1"/>
  <c r="D7" i="1"/>
  <c r="K18" i="1" l="1"/>
  <c r="J18" i="1"/>
  <c r="K22" i="1"/>
  <c r="J22" i="1"/>
  <c r="K30" i="1"/>
  <c r="J30" i="1"/>
  <c r="K41" i="1"/>
  <c r="J41" i="1"/>
  <c r="K54" i="1"/>
  <c r="J54" i="1"/>
  <c r="K61" i="1"/>
  <c r="J61" i="1"/>
  <c r="K7" i="1"/>
  <c r="J7" i="1"/>
  <c r="J10" i="1"/>
  <c r="K14" i="1"/>
  <c r="J14" i="1"/>
  <c r="K15" i="1"/>
  <c r="J15" i="1"/>
  <c r="K19" i="1"/>
  <c r="J19" i="1"/>
  <c r="K25" i="1"/>
  <c r="K27" i="1" s="1"/>
  <c r="J25" i="1"/>
  <c r="J27" i="1" s="1"/>
  <c r="K31" i="1"/>
  <c r="J31" i="1"/>
  <c r="K36" i="1"/>
  <c r="J36" i="1"/>
  <c r="K55" i="1"/>
  <c r="J55" i="1"/>
  <c r="I74" i="1"/>
  <c r="K16" i="1"/>
  <c r="J16" i="1"/>
  <c r="K20" i="1"/>
  <c r="J20" i="1"/>
  <c r="K26" i="1"/>
  <c r="J26" i="1"/>
  <c r="K32" i="1"/>
  <c r="J32" i="1"/>
  <c r="K38" i="1"/>
  <c r="J38" i="1"/>
  <c r="K50" i="1"/>
  <c r="J49" i="1"/>
  <c r="K49" i="1"/>
  <c r="K58" i="1"/>
  <c r="J58" i="1"/>
  <c r="J71" i="1"/>
  <c r="J9" i="1"/>
  <c r="K17" i="1"/>
  <c r="J17" i="1"/>
  <c r="K21" i="1"/>
  <c r="K23" i="1" s="1"/>
  <c r="J21" i="1"/>
  <c r="K29" i="1"/>
  <c r="J29" i="1"/>
  <c r="K40" i="1"/>
  <c r="K42" i="1" s="1"/>
  <c r="J40" i="1"/>
  <c r="J52" i="1"/>
  <c r="K52" i="1"/>
  <c r="K60" i="1"/>
  <c r="J60" i="1"/>
  <c r="J62" i="1" s="1"/>
  <c r="K64" i="1"/>
  <c r="K69" i="1"/>
  <c r="J48" i="1"/>
  <c r="K44" i="1"/>
  <c r="K45" i="1"/>
  <c r="K66" i="1"/>
  <c r="K68" i="1"/>
  <c r="K70" i="1"/>
  <c r="J56" i="1" l="1"/>
  <c r="J34" i="1"/>
  <c r="K46" i="1"/>
  <c r="K34" i="1"/>
  <c r="K74" i="1" s="1"/>
  <c r="J23" i="1"/>
  <c r="K56" i="1"/>
  <c r="J11" i="1"/>
  <c r="J74" i="1" s="1"/>
  <c r="J129" i="1" s="1"/>
  <c r="J134" i="1" s="1"/>
</calcChain>
</file>

<file path=xl/sharedStrings.xml><?xml version="1.0" encoding="utf-8"?>
<sst xmlns="http://schemas.openxmlformats.org/spreadsheetml/2006/main" count="158" uniqueCount="136">
  <si>
    <t>School Districts and Charter Schools Supplemental At-Risk Aid</t>
  </si>
  <si>
    <t>FY 2018-19</t>
  </si>
  <si>
    <t>County</t>
  </si>
  <si>
    <t>Authorizing District</t>
  </si>
  <si>
    <t>District Charter Schools (Not Currently Subject to Alternate At-Risk Calculation)</t>
  </si>
  <si>
    <t>Funded Pupil Count</t>
  </si>
  <si>
    <t>Sum of K-12 Membership Count</t>
  </si>
  <si>
    <t>Sum of Free Lunch Count</t>
  </si>
  <si>
    <t>School At-risk Student Percentage</t>
  </si>
  <si>
    <t>District At-Risk Student Percentage</t>
  </si>
  <si>
    <t>School Funding Change</t>
  </si>
  <si>
    <t>Hold Harmless Payment for District</t>
  </si>
  <si>
    <t>Hold Harmless Payment for Charter</t>
  </si>
  <si>
    <t>ARAPAHOE</t>
  </si>
  <si>
    <t xml:space="preserve">ADAMS-ARAPAHOE 28J </t>
  </si>
  <si>
    <t xml:space="preserve">AURORA ACADEMY CHARTER SCHOOL </t>
  </si>
  <si>
    <t>BOULDER</t>
  </si>
  <si>
    <t xml:space="preserve">BOULDER VALLEY RE 2 </t>
  </si>
  <si>
    <t xml:space="preserve">BOULDER PREP CHARTER HIGH SCHOOL </t>
  </si>
  <si>
    <t>JUSTICE HIGH CHARTER SCHOOL</t>
  </si>
  <si>
    <t>District Charter Total</t>
  </si>
  <si>
    <t>DENVER</t>
  </si>
  <si>
    <t xml:space="preserve">DENVER COUNTY 1 </t>
  </si>
  <si>
    <t xml:space="preserve">ACE COMMUNITY CHALLENGE CHARTER SCHOOL </t>
  </si>
  <si>
    <t xml:space="preserve">COLORADO HIGH SCHOOL </t>
  </si>
  <si>
    <t xml:space="preserve">KIPP SUNSHINE PEAK ACADEMY </t>
  </si>
  <si>
    <t xml:space="preserve">ODYSSEY CHARTER ELEMENTARY SCHOOL </t>
  </si>
  <si>
    <t xml:space="preserve">RIDGE VIEW ACADEMY CHARTER SCHOOL </t>
  </si>
  <si>
    <t xml:space="preserve">WYATT-EDISON CHARTER ELEMENTARY SCHOOL </t>
  </si>
  <si>
    <t>DSST - STAPLETON</t>
  </si>
  <si>
    <t>HIGHLINE ACADEMY CHARTER SCHOOL</t>
  </si>
  <si>
    <t>OMAR D. BLAIR CHARTER SCHOOL</t>
  </si>
  <si>
    <t>SOUTHWEST EARLY COLLEGE</t>
  </si>
  <si>
    <t xml:space="preserve"> </t>
  </si>
  <si>
    <t>EL PASO</t>
  </si>
  <si>
    <t>HARRISON 2</t>
  </si>
  <si>
    <t xml:space="preserve">JAMES IRWIN CHARTER HIGH SCHOOL </t>
  </si>
  <si>
    <t xml:space="preserve">JAMES IRWIN CHARTER MIDDLE SCHOOL </t>
  </si>
  <si>
    <t xml:space="preserve">COLORADO SPRINGS 11 </t>
  </si>
  <si>
    <t xml:space="preserve">CIVA CHARTER ACADEMY </t>
  </si>
  <si>
    <t xml:space="preserve">COMMUNITY PREP CHARTER SCHOOL </t>
  </si>
  <si>
    <t xml:space="preserve">GLOBE CHARTER SCHOOL </t>
  </si>
  <si>
    <t xml:space="preserve">ROOSEVELT EDISON CHARTER SCHOOL </t>
  </si>
  <si>
    <t>LIFE SKILLS</t>
  </si>
  <si>
    <t>FREMONT</t>
  </si>
  <si>
    <t xml:space="preserve">CANON CITY RE-1 </t>
  </si>
  <si>
    <t xml:space="preserve">MOUNT VIEW CORE KNOWLEDGE CHARTER SCHOOL </t>
  </si>
  <si>
    <t>GUNNISION</t>
  </si>
  <si>
    <t xml:space="preserve">GUNNISON WATERSHED RE1J </t>
  </si>
  <si>
    <t xml:space="preserve">MARBLE CHARTER SCHOOL </t>
  </si>
  <si>
    <t>JEFFERSON</t>
  </si>
  <si>
    <t>NEW AMERICA CHARTER SCHOOL</t>
  </si>
  <si>
    <t xml:space="preserve">ROCKY MOUNTAIN DEAF SCHOOL </t>
  </si>
  <si>
    <t>MONTEZUMA</t>
  </si>
  <si>
    <t xml:space="preserve">MONTEZUMA-CORTEZ RE-1 </t>
  </si>
  <si>
    <t xml:space="preserve">BATTLE ROCK CHARTER SCHOOL </t>
  </si>
  <si>
    <t xml:space="preserve">SOUTHWEST OPEN CHARTER SCHOOL </t>
  </si>
  <si>
    <t>MONTROSE</t>
  </si>
  <si>
    <t xml:space="preserve">MONTROSE COUNTY RE-1J </t>
  </si>
  <si>
    <t xml:space="preserve">PASSAGE CHARTER SCHOOL </t>
  </si>
  <si>
    <t>VISTA CHARTER SCHOOL</t>
  </si>
  <si>
    <t xml:space="preserve">WEST END RE-2 </t>
  </si>
  <si>
    <t xml:space="preserve">PARADOX VALLEY CHARTER SCHOOL </t>
  </si>
  <si>
    <t>PARK</t>
  </si>
  <si>
    <t xml:space="preserve">PARK COUNTY RE-2 </t>
  </si>
  <si>
    <t xml:space="preserve">GUFFEY CHARTER SCHOOL </t>
  </si>
  <si>
    <t xml:space="preserve">LAKE GEORGE CHARTER SCHOOL </t>
  </si>
  <si>
    <t>PROWERS</t>
  </si>
  <si>
    <t xml:space="preserve">LAMAR RE-2 </t>
  </si>
  <si>
    <t xml:space="preserve">ALTA VISTA CHARTER SCHOOL </t>
  </si>
  <si>
    <t>PUEBLO</t>
  </si>
  <si>
    <t xml:space="preserve">PUEBLO CITY 60 </t>
  </si>
  <si>
    <t xml:space="preserve">CESAR CHAVEZ ACADEMY </t>
  </si>
  <si>
    <t xml:space="preserve">PUEBLO CHARTER SCHOOL FOR THE ARTS &amp; SCIENCES </t>
  </si>
  <si>
    <t>SAGUACHE</t>
  </si>
  <si>
    <t xml:space="preserve">MOFFAT 2 </t>
  </si>
  <si>
    <t xml:space="preserve">CRESTONE CHARTER SCHOOL </t>
  </si>
  <si>
    <t>WELD</t>
  </si>
  <si>
    <t xml:space="preserve">KEENESBURG RE-3(J) </t>
  </si>
  <si>
    <t xml:space="preserve">CARDINAL COMMUNITY ACADEMY CHARTER SCHOOL </t>
  </si>
  <si>
    <t xml:space="preserve">GREELEY 6 </t>
  </si>
  <si>
    <t xml:space="preserve">FRONTIER CHARTER ACADEMY </t>
  </si>
  <si>
    <t>UNIVERSITY SCHOOLS</t>
  </si>
  <si>
    <t xml:space="preserve">UNION COLONY PREPARATORY SCHOOL </t>
  </si>
  <si>
    <t>Total - All District Charter Schools</t>
  </si>
  <si>
    <t>CSI - Authorized Charter Schools Impacted by SB12-103</t>
  </si>
  <si>
    <t>Charter Institute Schools Supplemental At-Risk Aid</t>
  </si>
  <si>
    <t>Accounting District</t>
  </si>
  <si>
    <t>CSI Charter Schools (Currently Subject to Alternate At-Risk Calculation)</t>
  </si>
  <si>
    <t>School At-risk Student %</t>
  </si>
  <si>
    <t>Accounting District At-Risk Student %</t>
  </si>
  <si>
    <t>School Funding Change*</t>
  </si>
  <si>
    <t>ADAMS</t>
  </si>
  <si>
    <t>ADAMS 12 FIVE STAR</t>
  </si>
  <si>
    <t xml:space="preserve">THE ACADEMY OF CHARTER SCHOOLS </t>
  </si>
  <si>
    <t>GLOBAL VILLAGE ACADEMY - NORTHGLENN</t>
  </si>
  <si>
    <t>ADAMS 14</t>
  </si>
  <si>
    <t>COMMUNITY LEADERSHIP ACADEMY</t>
  </si>
  <si>
    <t>WESTMINSTER</t>
  </si>
  <si>
    <t>EARLY COLLEGE OF ARVADA</t>
  </si>
  <si>
    <t>RICARDO FLORES MAGNON ACADEMY</t>
  </si>
  <si>
    <t>CROWNE POINT CHARTER ACADEMY</t>
  </si>
  <si>
    <t>ADAMS-ARAPAHOE 28J</t>
  </si>
  <si>
    <t>COLORADO EARLY COLLEGES AURORA</t>
  </si>
  <si>
    <t>MONTESSORI DEL MUNDO</t>
  </si>
  <si>
    <t>CHAFFEE</t>
  </si>
  <si>
    <t>SALIDA</t>
  </si>
  <si>
    <t>SALIDA MONTESSORI</t>
  </si>
  <si>
    <t>DOUGLAS</t>
  </si>
  <si>
    <t>COLORADO EARLY COLLEGES - DOUGLAS</t>
  </si>
  <si>
    <t>EAGLE</t>
  </si>
  <si>
    <t>STONE CREEK</t>
  </si>
  <si>
    <t>COLORADO SPRINGS 11</t>
  </si>
  <si>
    <t>COLORADO MILITARY ACADEMY</t>
  </si>
  <si>
    <t>COLORADO SPRINGS CHARTER ACADEMY</t>
  </si>
  <si>
    <t>COLORADO SPRINGS EARLY COLLEGES</t>
  </si>
  <si>
    <t>GVA - COLORADO SPRINGS</t>
  </si>
  <si>
    <t>JAMES IRWIN - COLORADO SPRINGS</t>
  </si>
  <si>
    <t>LAUNCH HIGH SCHOOL</t>
  </si>
  <si>
    <t>MACLAREN CHARTER SCHOOL</t>
  </si>
  <si>
    <t>MOUNTAIN SONG COMMUNITY SCHOOL</t>
  </si>
  <si>
    <t>GARFIELD</t>
  </si>
  <si>
    <t>ROARING FORK</t>
  </si>
  <si>
    <t>ROSS MONTESSORI</t>
  </si>
  <si>
    <t>TWO RIVERS CHARTER SCHOOL</t>
  </si>
  <si>
    <t>GRAND</t>
  </si>
  <si>
    <t>EAST GRAND</t>
  </si>
  <si>
    <t>INDIAN PEAKS CHARTER SCHOOL</t>
  </si>
  <si>
    <t>LA PLATA</t>
  </si>
  <si>
    <t>DURANGO</t>
  </si>
  <si>
    <t>ANIMAS</t>
  </si>
  <si>
    <t>MOUNTAIN MIDDLE</t>
  </si>
  <si>
    <t>ROUTT</t>
  </si>
  <si>
    <t>STEAMBOAT SPRINGS</t>
  </si>
  <si>
    <t>MOUNTAIN VILLAGE MONTESSORI</t>
  </si>
  <si>
    <t>Total - All CSI Charter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</si>
</sst>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"/>
    <numFmt numFmtId="165" formatCode="0.0%"/>
    <numFmt numFmtId="166" formatCode="&quot;$&quot;#,##0.00"/>
    <numFmt numFmtId="167" formatCode="0.0"/>
    <numFmt numFmtId="168" formatCode="0.0000%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2" fillId="0" borderId="0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wrapText="1"/>
    </xf>
    <xf numFmtId="0" fontId="2" fillId="2" borderId="2" xfId="0" applyNumberFormat="1" applyFont="1" applyFill="1" applyBorder="1" applyAlignment="1" applyProtection="1">
      <alignment wrapText="1"/>
    </xf>
    <xf numFmtId="0" fontId="2" fillId="2" borderId="3" xfId="0" applyNumberFormat="1" applyFont="1" applyFill="1" applyBorder="1" applyAlignment="1" applyProtection="1">
      <alignment horizontal="center" wrapText="1"/>
    </xf>
    <xf numFmtId="0" fontId="2" fillId="2" borderId="4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2" fillId="2" borderId="5" xfId="0" applyNumberFormat="1" applyFont="1" applyFill="1" applyBorder="1" applyAlignment="1" applyProtection="1">
      <alignment horizontal="center" wrapText="1"/>
    </xf>
    <xf numFmtId="0" fontId="2" fillId="2" borderId="6" xfId="0" applyNumberFormat="1" applyFont="1" applyFill="1" applyBorder="1" applyAlignment="1" applyProtection="1">
      <alignment horizontal="center" wrapText="1"/>
    </xf>
    <xf numFmtId="0" fontId="2" fillId="2" borderId="7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right"/>
    </xf>
    <xf numFmtId="165" fontId="3" fillId="0" borderId="9" xfId="0" applyNumberFormat="1" applyFont="1" applyFill="1" applyBorder="1" applyAlignment="1" applyProtection="1">
      <alignment horizontal="right"/>
    </xf>
    <xf numFmtId="7" fontId="3" fillId="0" borderId="8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166" fontId="3" fillId="0" borderId="7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/>
    <xf numFmtId="166" fontId="3" fillId="0" borderId="8" xfId="0" applyNumberFormat="1" applyFont="1" applyFill="1" applyBorder="1" applyAlignment="1" applyProtection="1">
      <alignment horizontal="right"/>
    </xf>
    <xf numFmtId="166" fontId="3" fillId="0" borderId="9" xfId="0" applyNumberFormat="1" applyFont="1" applyFill="1" applyBorder="1" applyAlignment="1" applyProtection="1">
      <alignment horizontal="right"/>
    </xf>
    <xf numFmtId="43" fontId="3" fillId="0" borderId="8" xfId="0" applyNumberFormat="1" applyFont="1" applyFill="1" applyBorder="1" applyAlignment="1" applyProtection="1">
      <alignment horizontal="right"/>
    </xf>
    <xf numFmtId="0" fontId="2" fillId="0" borderId="8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right"/>
    </xf>
    <xf numFmtId="7" fontId="2" fillId="0" borderId="8" xfId="0" applyNumberFormat="1" applyFont="1" applyFill="1" applyBorder="1" applyAlignment="1" applyProtection="1">
      <alignment horizontal="right"/>
    </xf>
    <xf numFmtId="166" fontId="2" fillId="0" borderId="8" xfId="0" applyNumberFormat="1" applyFont="1" applyFill="1" applyBorder="1" applyAlignment="1" applyProtection="1">
      <alignment horizontal="right"/>
    </xf>
    <xf numFmtId="166" fontId="2" fillId="0" borderId="9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/>
    <xf numFmtId="7" fontId="3" fillId="0" borderId="0" xfId="0" applyNumberFormat="1" applyFont="1" applyFill="1" applyBorder="1" applyAlignment="1" applyProtection="1"/>
    <xf numFmtId="7" fontId="2" fillId="0" borderId="9" xfId="0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right"/>
    </xf>
    <xf numFmtId="43" fontId="3" fillId="0" borderId="9" xfId="0" applyNumberFormat="1" applyFont="1" applyFill="1" applyBorder="1" applyAlignment="1" applyProtection="1">
      <alignment horizontal="right"/>
    </xf>
    <xf numFmtId="43" fontId="2" fillId="0" borderId="8" xfId="0" applyNumberFormat="1" applyFont="1" applyFill="1" applyBorder="1" applyAlignment="1" applyProtection="1">
      <alignment horizontal="right"/>
    </xf>
    <xf numFmtId="164" fontId="3" fillId="0" borderId="8" xfId="0" applyNumberFormat="1" applyFont="1" applyFill="1" applyBorder="1" applyAlignment="1" applyProtection="1">
      <alignment horizontal="right"/>
    </xf>
    <xf numFmtId="10" fontId="3" fillId="0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5" fontId="3" fillId="0" borderId="8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right"/>
    </xf>
    <xf numFmtId="0" fontId="3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3" fontId="3" fillId="0" borderId="12" xfId="0" applyNumberFormat="1" applyFont="1" applyFill="1" applyBorder="1" applyAlignment="1" applyProtection="1">
      <alignment horizontal="right"/>
    </xf>
    <xf numFmtId="0" fontId="3" fillId="0" borderId="12" xfId="0" applyNumberFormat="1" applyFont="1" applyFill="1" applyBorder="1" applyAlignment="1" applyProtection="1"/>
    <xf numFmtId="165" fontId="3" fillId="0" borderId="12" xfId="0" applyNumberFormat="1" applyFont="1" applyFill="1" applyBorder="1" applyAlignment="1" applyProtection="1">
      <alignment horizontal="right"/>
    </xf>
    <xf numFmtId="165" fontId="3" fillId="0" borderId="11" xfId="0" applyNumberFormat="1" applyFont="1" applyFill="1" applyBorder="1" applyAlignment="1" applyProtection="1">
      <alignment horizontal="right"/>
    </xf>
    <xf numFmtId="5" fontId="2" fillId="0" borderId="8" xfId="0" applyNumberFormat="1" applyFont="1" applyFill="1" applyBorder="1" applyAlignment="1" applyProtection="1">
      <alignment horizontal="right"/>
    </xf>
    <xf numFmtId="5" fontId="2" fillId="0" borderId="10" xfId="0" applyNumberFormat="1" applyFont="1" applyFill="1" applyBorder="1" applyAlignment="1" applyProtection="1">
      <alignment horizontal="right"/>
    </xf>
    <xf numFmtId="5" fontId="2" fillId="0" borderId="11" xfId="0" applyNumberFormat="1" applyFont="1" applyFill="1" applyBorder="1" applyAlignment="1" applyProtection="1">
      <alignment horizontal="right"/>
    </xf>
    <xf numFmtId="0" fontId="2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>
      <alignment horizontal="right"/>
    </xf>
    <xf numFmtId="0" fontId="3" fillId="2" borderId="3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>
      <alignment horizontal="right"/>
    </xf>
    <xf numFmtId="7" fontId="2" fillId="2" borderId="5" xfId="0" applyNumberFormat="1" applyFont="1" applyFill="1" applyBorder="1" applyAlignment="1" applyProtection="1">
      <alignment horizontal="right"/>
    </xf>
    <xf numFmtId="7" fontId="2" fillId="2" borderId="10" xfId="0" applyNumberFormat="1" applyFont="1" applyFill="1" applyBorder="1" applyAlignment="1" applyProtection="1">
      <alignment horizontal="right"/>
    </xf>
    <xf numFmtId="166" fontId="2" fillId="2" borderId="11" xfId="0" applyNumberFormat="1" applyFont="1" applyFill="1" applyBorder="1" applyAlignment="1" applyProtection="1">
      <alignment horizontal="right"/>
    </xf>
    <xf numFmtId="7" fontId="2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5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165" fontId="3" fillId="0" borderId="9" xfId="0" applyNumberFormat="1" applyFont="1" applyFill="1" applyBorder="1" applyAlignment="1" applyProtection="1">
      <alignment horizontal="center" wrapText="1"/>
    </xf>
    <xf numFmtId="7" fontId="3" fillId="0" borderId="0" xfId="0" applyNumberFormat="1" applyFont="1" applyFill="1" applyBorder="1" applyAlignment="1" applyProtection="1">
      <alignment horizontal="right" wrapText="1"/>
    </xf>
    <xf numFmtId="0" fontId="2" fillId="0" borderId="8" xfId="0" applyNumberFormat="1" applyFont="1" applyFill="1" applyBorder="1" applyAlignment="1" applyProtection="1">
      <alignment horizontal="center" wrapText="1"/>
    </xf>
    <xf numFmtId="0" fontId="2" fillId="0" borderId="9" xfId="0" applyNumberFormat="1" applyFont="1" applyFill="1" applyBorder="1" applyAlignment="1" applyProtection="1">
      <alignment horizontal="center" wrapText="1"/>
    </xf>
    <xf numFmtId="167" fontId="3" fillId="0" borderId="0" xfId="0" applyNumberFormat="1" applyFont="1" applyFill="1" applyBorder="1" applyAlignment="1" applyProtection="1">
      <alignment wrapText="1"/>
    </xf>
    <xf numFmtId="165" fontId="3" fillId="0" borderId="0" xfId="0" applyNumberFormat="1" applyFont="1" applyFill="1" applyBorder="1" applyAlignment="1" applyProtection="1">
      <alignment horizontal="center" wrapText="1"/>
    </xf>
    <xf numFmtId="7" fontId="3" fillId="0" borderId="9" xfId="0" applyNumberFormat="1" applyFont="1" applyFill="1" applyBorder="1" applyAlignment="1" applyProtection="1">
      <alignment horizontal="right" wrapText="1"/>
    </xf>
    <xf numFmtId="0" fontId="3" fillId="0" borderId="8" xfId="0" applyFont="1" applyBorder="1"/>
    <xf numFmtId="167" fontId="3" fillId="0" borderId="0" xfId="3" applyNumberFormat="1" applyFont="1" applyBorder="1" applyAlignment="1"/>
    <xf numFmtId="0" fontId="2" fillId="0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wrapText="1"/>
    </xf>
    <xf numFmtId="167" fontId="2" fillId="0" borderId="0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9" xfId="0" applyNumberFormat="1" applyFont="1" applyFill="1" applyBorder="1" applyAlignment="1" applyProtection="1">
      <alignment horizontal="center" wrapText="1"/>
    </xf>
    <xf numFmtId="0" fontId="3" fillId="0" borderId="9" xfId="0" applyFont="1" applyBorder="1"/>
    <xf numFmtId="0" fontId="3" fillId="0" borderId="8" xfId="0" applyFont="1" applyBorder="1" applyAlignment="1">
      <alignment horizontal="left" wrapText="1"/>
    </xf>
    <xf numFmtId="7" fontId="3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left"/>
    </xf>
    <xf numFmtId="7" fontId="3" fillId="0" borderId="9" xfId="0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/>
    </xf>
    <xf numFmtId="43" fontId="3" fillId="0" borderId="9" xfId="0" applyNumberFormat="1" applyFont="1" applyFill="1" applyBorder="1" applyAlignment="1" applyProtection="1">
      <alignment horizontal="right" wrapText="1"/>
    </xf>
    <xf numFmtId="0" fontId="3" fillId="0" borderId="8" xfId="0" applyFont="1" applyFill="1" applyBorder="1"/>
    <xf numFmtId="3" fontId="3" fillId="0" borderId="0" xfId="3" applyNumberFormat="1" applyFont="1" applyBorder="1"/>
    <xf numFmtId="7" fontId="2" fillId="2" borderId="3" xfId="0" applyNumberFormat="1" applyFont="1" applyFill="1" applyBorder="1" applyAlignment="1" applyProtection="1">
      <alignment horizontal="right"/>
    </xf>
    <xf numFmtId="7" fontId="2" fillId="2" borderId="2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/>
    <xf numFmtId="168" fontId="3" fillId="0" borderId="0" xfId="2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</cellXfs>
  <cellStyles count="4">
    <cellStyle name="Comma" xfId="1" builtinId="3"/>
    <cellStyle name="Comma 4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8-19%20Supplemental%20At-Risk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e - TEST"/>
      <sheetName val="Westminster"/>
      <sheetName val="Aurora"/>
      <sheetName val="Boulder"/>
      <sheetName val="Harrison"/>
      <sheetName val="CO springs"/>
      <sheetName val="Chey MT"/>
      <sheetName val="Canon City"/>
      <sheetName val="East Grand"/>
      <sheetName val="Gunnison"/>
      <sheetName val="Jeffco"/>
      <sheetName val="Mont-Cortez"/>
      <sheetName val="Montrose"/>
      <sheetName val="West End"/>
      <sheetName val="Park"/>
      <sheetName val="Lamar"/>
      <sheetName val="Pueblo city"/>
      <sheetName val="Moffat"/>
      <sheetName val="Keenesburg"/>
      <sheetName val="Greeley"/>
      <sheetName val="Inputs"/>
      <sheetName val="Denver"/>
      <sheetName val="FY2018-19 Supplemental Aid"/>
      <sheetName val="Accounting"/>
      <sheetName val="CSI"/>
      <sheetName val="Email List"/>
      <sheetName val="Sheet1"/>
    </sheetNames>
    <sheetDataSet>
      <sheetData sheetId="0"/>
      <sheetData sheetId="1"/>
      <sheetData sheetId="2">
        <row r="6">
          <cell r="E6">
            <v>507.9</v>
          </cell>
        </row>
        <row r="12">
          <cell r="E12">
            <v>231</v>
          </cell>
        </row>
        <row r="17">
          <cell r="E17">
            <v>502</v>
          </cell>
        </row>
        <row r="18">
          <cell r="B18">
            <v>0.622</v>
          </cell>
        </row>
        <row r="33">
          <cell r="E33">
            <v>-102582.31000000052</v>
          </cell>
        </row>
      </sheetData>
      <sheetData sheetId="3">
        <row r="6">
          <cell r="E6">
            <v>99.5</v>
          </cell>
          <cell r="F6">
            <v>89</v>
          </cell>
        </row>
        <row r="12">
          <cell r="E12">
            <v>35</v>
          </cell>
          <cell r="F12">
            <v>73</v>
          </cell>
        </row>
        <row r="17">
          <cell r="E17">
            <v>109</v>
          </cell>
          <cell r="F17">
            <v>98</v>
          </cell>
        </row>
        <row r="18">
          <cell r="B18">
            <v>0.18509999999999999</v>
          </cell>
        </row>
        <row r="33">
          <cell r="E33">
            <v>13928.599999999977</v>
          </cell>
          <cell r="F33">
            <v>51022.567245326471</v>
          </cell>
        </row>
      </sheetData>
      <sheetData sheetId="4">
        <row r="6">
          <cell r="E6">
            <v>403.5</v>
          </cell>
          <cell r="F6">
            <v>447</v>
          </cell>
        </row>
        <row r="12">
          <cell r="E12">
            <v>106</v>
          </cell>
          <cell r="F12">
            <v>155</v>
          </cell>
        </row>
        <row r="17">
          <cell r="E17">
            <v>404</v>
          </cell>
          <cell r="F17">
            <v>447</v>
          </cell>
        </row>
        <row r="18">
          <cell r="B18">
            <v>0.63360000000000005</v>
          </cell>
        </row>
        <row r="33">
          <cell r="E33">
            <v>-191861.95999999996</v>
          </cell>
          <cell r="F33">
            <v>-164233.57201031968</v>
          </cell>
        </row>
      </sheetData>
      <sheetData sheetId="5">
        <row r="6">
          <cell r="E6">
            <v>188</v>
          </cell>
          <cell r="F6">
            <v>206</v>
          </cell>
          <cell r="G6">
            <v>141.19999999999999</v>
          </cell>
          <cell r="H6">
            <v>597.6</v>
          </cell>
          <cell r="I6">
            <v>267.5</v>
          </cell>
        </row>
        <row r="12">
          <cell r="E12">
            <v>39</v>
          </cell>
          <cell r="F12">
            <v>18</v>
          </cell>
          <cell r="G12">
            <v>58.5</v>
          </cell>
          <cell r="H12">
            <v>446</v>
          </cell>
        </row>
        <row r="17">
          <cell r="E17">
            <v>189</v>
          </cell>
          <cell r="F17">
            <v>222</v>
          </cell>
          <cell r="G17">
            <v>139.5</v>
          </cell>
          <cell r="H17">
            <v>589</v>
          </cell>
        </row>
        <row r="18">
          <cell r="B18">
            <v>0.4899</v>
          </cell>
        </row>
        <row r="33">
          <cell r="E33">
            <v>-54938.020000000019</v>
          </cell>
          <cell r="F33">
            <v>-86872.979999999981</v>
          </cell>
          <cell r="G33">
            <v>-10170.620000000112</v>
          </cell>
          <cell r="H33">
            <v>165672.74000000022</v>
          </cell>
          <cell r="I33">
            <v>-2579.6992669771425</v>
          </cell>
        </row>
      </sheetData>
      <sheetData sheetId="6"/>
      <sheetData sheetId="7">
        <row r="6">
          <cell r="E6">
            <v>241.1</v>
          </cell>
        </row>
        <row r="12">
          <cell r="E12">
            <v>50</v>
          </cell>
        </row>
        <row r="17">
          <cell r="E17">
            <v>239</v>
          </cell>
        </row>
        <row r="18">
          <cell r="B18">
            <v>0.48399999999999999</v>
          </cell>
        </row>
        <row r="33">
          <cell r="E33">
            <v>-71733.530000000028</v>
          </cell>
        </row>
      </sheetData>
      <sheetData sheetId="8"/>
      <sheetData sheetId="9">
        <row r="6">
          <cell r="E6">
            <v>39.200000000000003</v>
          </cell>
        </row>
        <row r="12">
          <cell r="E12">
            <v>10.5</v>
          </cell>
        </row>
        <row r="17">
          <cell r="E17">
            <v>39</v>
          </cell>
        </row>
        <row r="18">
          <cell r="B18">
            <v>0.20319999999999999</v>
          </cell>
        </row>
        <row r="33">
          <cell r="E33">
            <v>2611.1299999999464</v>
          </cell>
        </row>
      </sheetData>
      <sheetData sheetId="10">
        <row r="6">
          <cell r="E6">
            <v>60.2</v>
          </cell>
          <cell r="F6">
            <v>193</v>
          </cell>
        </row>
        <row r="12">
          <cell r="E12">
            <v>20.5</v>
          </cell>
          <cell r="F12">
            <v>116</v>
          </cell>
        </row>
        <row r="17">
          <cell r="E17">
            <v>59.5</v>
          </cell>
          <cell r="F17">
            <v>206</v>
          </cell>
        </row>
        <row r="18">
          <cell r="B18">
            <v>0.25380000000000003</v>
          </cell>
        </row>
        <row r="33">
          <cell r="E33">
            <v>5463.4500000000116</v>
          </cell>
          <cell r="F33">
            <v>59236.01241638232</v>
          </cell>
        </row>
      </sheetData>
      <sheetData sheetId="11">
        <row r="6">
          <cell r="E6">
            <v>62.2</v>
          </cell>
          <cell r="F6">
            <v>132</v>
          </cell>
        </row>
        <row r="12">
          <cell r="E12">
            <v>42.5</v>
          </cell>
          <cell r="F12">
            <v>80</v>
          </cell>
        </row>
        <row r="17">
          <cell r="E17">
            <v>63.5</v>
          </cell>
          <cell r="F17">
            <v>134</v>
          </cell>
        </row>
        <row r="18">
          <cell r="B18">
            <v>0.56069999999999998</v>
          </cell>
        </row>
        <row r="33">
          <cell r="E33">
            <v>7399.2471066852449</v>
          </cell>
          <cell r="F33">
            <v>5223.1022842839593</v>
          </cell>
        </row>
      </sheetData>
      <sheetData sheetId="12">
        <row r="6">
          <cell r="E6">
            <v>0</v>
          </cell>
          <cell r="F6">
            <v>196</v>
          </cell>
        </row>
        <row r="12">
          <cell r="E12">
            <v>0</v>
          </cell>
          <cell r="F12">
            <v>99</v>
          </cell>
        </row>
        <row r="17">
          <cell r="E17">
            <v>0</v>
          </cell>
          <cell r="F17">
            <v>197</v>
          </cell>
        </row>
        <row r="18">
          <cell r="B18">
            <v>0.48680000000000001</v>
          </cell>
        </row>
        <row r="33">
          <cell r="E33">
            <v>0</v>
          </cell>
          <cell r="F33">
            <v>3274.7520318620373</v>
          </cell>
        </row>
      </sheetData>
      <sheetData sheetId="13">
        <row r="6">
          <cell r="E6">
            <v>40.5</v>
          </cell>
        </row>
        <row r="12">
          <cell r="E12">
            <v>14</v>
          </cell>
        </row>
        <row r="17">
          <cell r="E17">
            <v>40</v>
          </cell>
        </row>
        <row r="18">
          <cell r="B18">
            <v>0.53680000000000005</v>
          </cell>
        </row>
        <row r="33">
          <cell r="E33">
            <v>-10806.659999999974</v>
          </cell>
        </row>
      </sheetData>
      <sheetData sheetId="14">
        <row r="6">
          <cell r="E6">
            <v>27.9</v>
          </cell>
          <cell r="F6">
            <v>115.2</v>
          </cell>
        </row>
        <row r="12">
          <cell r="E12">
            <v>9.5</v>
          </cell>
          <cell r="F12">
            <v>31.5</v>
          </cell>
        </row>
        <row r="17">
          <cell r="E17">
            <v>27.5</v>
          </cell>
          <cell r="F17">
            <v>112.5</v>
          </cell>
        </row>
        <row r="18">
          <cell r="B18">
            <v>0.31430000000000002</v>
          </cell>
        </row>
        <row r="33">
          <cell r="E33">
            <v>917.35000000000582</v>
          </cell>
          <cell r="F33">
            <v>-4169.0800000000745</v>
          </cell>
        </row>
      </sheetData>
      <sheetData sheetId="15">
        <row r="6">
          <cell r="E6">
            <v>126.6</v>
          </cell>
        </row>
        <row r="12">
          <cell r="E12">
            <v>36.5</v>
          </cell>
        </row>
        <row r="17">
          <cell r="E17">
            <v>125</v>
          </cell>
        </row>
        <row r="18">
          <cell r="E18">
            <v>0.29199999999999998</v>
          </cell>
        </row>
        <row r="33">
          <cell r="E33">
            <v>-42595.469999999972</v>
          </cell>
        </row>
      </sheetData>
      <sheetData sheetId="16">
        <row r="6">
          <cell r="E6">
            <v>880.8</v>
          </cell>
          <cell r="F6">
            <v>429</v>
          </cell>
        </row>
        <row r="12">
          <cell r="E12">
            <v>706.5</v>
          </cell>
          <cell r="F12">
            <v>257</v>
          </cell>
        </row>
        <row r="17">
          <cell r="E17">
            <v>883.5</v>
          </cell>
          <cell r="F17">
            <v>425</v>
          </cell>
        </row>
        <row r="18">
          <cell r="B18">
            <v>0.78669999999999995</v>
          </cell>
        </row>
        <row r="33">
          <cell r="E33">
            <v>16177.299999999814</v>
          </cell>
          <cell r="F33">
            <v>-110807.86999999965</v>
          </cell>
        </row>
      </sheetData>
      <sheetData sheetId="17">
        <row r="6">
          <cell r="E6">
            <v>80.099999999999994</v>
          </cell>
        </row>
        <row r="12">
          <cell r="E12">
            <v>59.5</v>
          </cell>
        </row>
        <row r="17">
          <cell r="E17">
            <v>79.5</v>
          </cell>
        </row>
        <row r="18">
          <cell r="B18">
            <v>0.74809999999999999</v>
          </cell>
        </row>
        <row r="33">
          <cell r="E33">
            <v>2290.8300000000745</v>
          </cell>
        </row>
      </sheetData>
      <sheetData sheetId="18">
        <row r="6">
          <cell r="E6">
            <v>174.6</v>
          </cell>
        </row>
        <row r="12">
          <cell r="E12">
            <v>1</v>
          </cell>
        </row>
        <row r="17">
          <cell r="E17">
            <v>173</v>
          </cell>
        </row>
        <row r="18">
          <cell r="B18">
            <v>0.27250000000000002</v>
          </cell>
        </row>
        <row r="33">
          <cell r="E33">
            <v>-44734.620000000112</v>
          </cell>
        </row>
      </sheetData>
      <sheetData sheetId="19">
        <row r="6">
          <cell r="E6">
            <v>1467</v>
          </cell>
          <cell r="F6">
            <v>1731.4</v>
          </cell>
          <cell r="G6">
            <v>432.5</v>
          </cell>
        </row>
        <row r="12">
          <cell r="E12">
            <v>208.5</v>
          </cell>
          <cell r="F12">
            <v>390</v>
          </cell>
          <cell r="G12">
            <v>155</v>
          </cell>
        </row>
        <row r="17">
          <cell r="E17">
            <v>1552.5</v>
          </cell>
          <cell r="F17">
            <v>1724</v>
          </cell>
          <cell r="G17">
            <v>434</v>
          </cell>
        </row>
        <row r="18">
          <cell r="B18">
            <v>0.54400000000000004</v>
          </cell>
        </row>
        <row r="33">
          <cell r="E33">
            <v>-681429.83000000007</v>
          </cell>
          <cell r="F33">
            <v>-623815.9299999997</v>
          </cell>
          <cell r="G33">
            <v>-91628.989999999758</v>
          </cell>
        </row>
      </sheetData>
      <sheetData sheetId="20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8443.4</v>
          </cell>
          <cell r="E4">
            <v>4052</v>
          </cell>
          <cell r="F4">
            <v>8358.6053089699999</v>
          </cell>
          <cell r="G4">
            <v>4500166.1900000004</v>
          </cell>
          <cell r="H4">
            <v>8191</v>
          </cell>
          <cell r="I4">
            <v>74636882.719999999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41888.300000000003</v>
          </cell>
          <cell r="E5">
            <v>13124.4</v>
          </cell>
          <cell r="F5">
            <v>8382.7208255200003</v>
          </cell>
          <cell r="G5">
            <v>13202181.74</v>
          </cell>
          <cell r="H5">
            <v>41343.5</v>
          </cell>
          <cell r="I5">
            <v>364338782.17000002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7866.5</v>
          </cell>
          <cell r="E6">
            <v>5096.1000000000004</v>
          </cell>
          <cell r="F6">
            <v>8289.9625123799997</v>
          </cell>
          <cell r="G6">
            <v>7485675.5800000001</v>
          </cell>
          <cell r="H6">
            <v>7085.5</v>
          </cell>
          <cell r="I6">
            <v>72698665.680000007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18591.399999999998</v>
          </cell>
          <cell r="E7">
            <v>5316.9</v>
          </cell>
          <cell r="F7">
            <v>8304.2812745699994</v>
          </cell>
          <cell r="G7">
            <v>5298363.97</v>
          </cell>
          <cell r="H7">
            <v>17977</v>
          </cell>
          <cell r="I7">
            <v>159686578.85999998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1031.8</v>
          </cell>
          <cell r="E8">
            <v>245.2</v>
          </cell>
          <cell r="F8">
            <v>8970.8732193899996</v>
          </cell>
          <cell r="G8">
            <v>263958.96999999997</v>
          </cell>
          <cell r="H8">
            <v>996</v>
          </cell>
          <cell r="I8">
            <v>9519297.0800000001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976.9</v>
          </cell>
          <cell r="E9">
            <v>189.9</v>
          </cell>
          <cell r="F9">
            <v>8994.8730809400004</v>
          </cell>
          <cell r="G9">
            <v>204975.17</v>
          </cell>
          <cell r="H9">
            <v>946</v>
          </cell>
          <cell r="I9">
            <v>8992066.6799999997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10394.299999999999</v>
          </cell>
          <cell r="E10">
            <v>6217.1</v>
          </cell>
          <cell r="F10">
            <v>8299.5780518600004</v>
          </cell>
          <cell r="G10">
            <v>8530987.5500000007</v>
          </cell>
          <cell r="H10">
            <v>9331.5</v>
          </cell>
          <cell r="I10">
            <v>94798397.439999998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2367.6999999999998</v>
          </cell>
          <cell r="E11">
            <v>1411.5</v>
          </cell>
          <cell r="F11">
            <v>7928.4011754800003</v>
          </cell>
          <cell r="G11">
            <v>1759060.66</v>
          </cell>
          <cell r="H11">
            <v>2247.5</v>
          </cell>
          <cell r="I11">
            <v>20531486.52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296.40000000000003</v>
          </cell>
          <cell r="E12">
            <v>140.5</v>
          </cell>
          <cell r="F12">
            <v>11156.54289502</v>
          </cell>
          <cell r="G12">
            <v>188099.31</v>
          </cell>
          <cell r="H12">
            <v>278</v>
          </cell>
          <cell r="I12">
            <v>3494898.62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2590.4</v>
          </cell>
          <cell r="E13">
            <v>1294.3</v>
          </cell>
          <cell r="F13">
            <v>8593.6920974599998</v>
          </cell>
          <cell r="G13">
            <v>1594535.94</v>
          </cell>
          <cell r="H13">
            <v>2322.5</v>
          </cell>
          <cell r="I13">
            <v>23855635.950000003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1347.5</v>
          </cell>
          <cell r="E14">
            <v>1031.3</v>
          </cell>
          <cell r="F14">
            <v>9022.7499386700001</v>
          </cell>
          <cell r="G14">
            <v>1945520.71</v>
          </cell>
          <cell r="H14">
            <v>1210.5</v>
          </cell>
          <cell r="I14">
            <v>14103676.25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52869.7</v>
          </cell>
          <cell r="E15">
            <v>11997.2</v>
          </cell>
          <cell r="F15">
            <v>8628.7200036600007</v>
          </cell>
          <cell r="G15">
            <v>12422457.560000001</v>
          </cell>
          <cell r="H15">
            <v>52411</v>
          </cell>
          <cell r="I15">
            <v>468612594.66000003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14642.699999999999</v>
          </cell>
          <cell r="E16">
            <v>2087.9</v>
          </cell>
          <cell r="F16">
            <v>8423.2906517299998</v>
          </cell>
          <cell r="G16">
            <v>2110438.63</v>
          </cell>
          <cell r="H16">
            <v>14243.5</v>
          </cell>
          <cell r="I16">
            <v>125450156.66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180</v>
          </cell>
          <cell r="E17">
            <v>62.5</v>
          </cell>
          <cell r="F17">
            <v>15137.03131135</v>
          </cell>
          <cell r="G17">
            <v>113527.73</v>
          </cell>
          <cell r="H17">
            <v>174.5</v>
          </cell>
          <cell r="I17">
            <v>2838193.37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39653.5</v>
          </cell>
          <cell r="E18">
            <v>23355.4</v>
          </cell>
          <cell r="F18">
            <v>8502.5665789699997</v>
          </cell>
          <cell r="G18">
            <v>30967741.48</v>
          </cell>
          <cell r="H18">
            <v>37550</v>
          </cell>
          <cell r="I18">
            <v>368075734.57999998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2765.5</v>
          </cell>
          <cell r="E19">
            <v>822.3</v>
          </cell>
          <cell r="F19">
            <v>8403.8926635499993</v>
          </cell>
          <cell r="G19">
            <v>829262.51</v>
          </cell>
          <cell r="H19">
            <v>2810.5</v>
          </cell>
          <cell r="I19">
            <v>23521857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1652.5</v>
          </cell>
          <cell r="E20">
            <v>720</v>
          </cell>
          <cell r="F20">
            <v>8528.0644068199999</v>
          </cell>
          <cell r="G20">
            <v>769921.67</v>
          </cell>
          <cell r="H20">
            <v>1645</v>
          </cell>
          <cell r="I20">
            <v>14862182.039999999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150.6</v>
          </cell>
          <cell r="E21">
            <v>67</v>
          </cell>
          <cell r="F21">
            <v>14568.376611260001</v>
          </cell>
          <cell r="G21">
            <v>117129.75</v>
          </cell>
          <cell r="H21">
            <v>140</v>
          </cell>
          <cell r="I21">
            <v>2311127.27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51.5</v>
          </cell>
          <cell r="E22">
            <v>32.1</v>
          </cell>
          <cell r="F22">
            <v>17122.724222469998</v>
          </cell>
          <cell r="G22">
            <v>65956.73</v>
          </cell>
          <cell r="H22">
            <v>49</v>
          </cell>
          <cell r="I22">
            <v>947777.03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291.7</v>
          </cell>
          <cell r="E23">
            <v>130.69999999999999</v>
          </cell>
          <cell r="F23">
            <v>10962.426910960001</v>
          </cell>
          <cell r="G23">
            <v>171934.7</v>
          </cell>
          <cell r="H23">
            <v>260</v>
          </cell>
          <cell r="I23">
            <v>3369674.6300000004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50</v>
          </cell>
          <cell r="E24">
            <v>25.6</v>
          </cell>
          <cell r="F24">
            <v>17162.722674739998</v>
          </cell>
          <cell r="G24">
            <v>52723.88</v>
          </cell>
          <cell r="H24">
            <v>41</v>
          </cell>
          <cell r="I24">
            <v>910860.01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20.2</v>
          </cell>
          <cell r="F25">
            <v>17162.722674739998</v>
          </cell>
          <cell r="G25">
            <v>41602.44</v>
          </cell>
          <cell r="H25">
            <v>35</v>
          </cell>
          <cell r="I25">
            <v>899738.57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2292.5</v>
          </cell>
          <cell r="E26">
            <v>1661.5</v>
          </cell>
          <cell r="F26">
            <v>7572.5982092499999</v>
          </cell>
          <cell r="G26">
            <v>2270050.71</v>
          </cell>
          <cell r="H26">
            <v>2266</v>
          </cell>
          <cell r="I26">
            <v>20693512.939999998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244.5</v>
          </cell>
          <cell r="E27">
            <v>98.5</v>
          </cell>
          <cell r="F27">
            <v>11749.130992349999</v>
          </cell>
          <cell r="G27">
            <v>138874.73000000001</v>
          </cell>
          <cell r="H27">
            <v>237.5</v>
          </cell>
          <cell r="I27">
            <v>3007950.13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30188.5</v>
          </cell>
          <cell r="E28">
            <v>6530.7</v>
          </cell>
          <cell r="F28">
            <v>8452.1052090899993</v>
          </cell>
          <cell r="G28">
            <v>6623779.6200000001</v>
          </cell>
          <cell r="H28">
            <v>29984.5</v>
          </cell>
          <cell r="I28">
            <v>261780157.72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29794.2</v>
          </cell>
          <cell r="E29">
            <v>5437.9</v>
          </cell>
          <cell r="F29">
            <v>8640.9659465999994</v>
          </cell>
          <cell r="G29">
            <v>5638645.0499999998</v>
          </cell>
          <cell r="H29">
            <v>29383</v>
          </cell>
          <cell r="I29">
            <v>263061532.63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1002.5</v>
          </cell>
          <cell r="E30">
            <v>247.4</v>
          </cell>
          <cell r="F30">
            <v>8754.9862806700003</v>
          </cell>
          <cell r="G30">
            <v>259918.03</v>
          </cell>
          <cell r="H30">
            <v>929.5</v>
          </cell>
          <cell r="I30">
            <v>9036791.7799999993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1289</v>
          </cell>
          <cell r="E31">
            <v>342.7</v>
          </cell>
          <cell r="F31">
            <v>8490.7228793899994</v>
          </cell>
          <cell r="G31">
            <v>349172.49</v>
          </cell>
          <cell r="H31">
            <v>1249</v>
          </cell>
          <cell r="I31">
            <v>11293714.279999999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105</v>
          </cell>
          <cell r="E32">
            <v>35.6</v>
          </cell>
          <cell r="F32">
            <v>15601.09417531</v>
          </cell>
          <cell r="G32">
            <v>66647.87</v>
          </cell>
          <cell r="H32">
            <v>97</v>
          </cell>
          <cell r="I32">
            <v>1704762.76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168.4</v>
          </cell>
          <cell r="E33">
            <v>65</v>
          </cell>
          <cell r="F33">
            <v>14479.955348920001</v>
          </cell>
          <cell r="G33">
            <v>112943.65</v>
          </cell>
          <cell r="H33">
            <v>157</v>
          </cell>
          <cell r="I33">
            <v>2545050.1799999997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765.69999999999993</v>
          </cell>
          <cell r="E34">
            <v>133.9</v>
          </cell>
          <cell r="F34">
            <v>9376.1932835200005</v>
          </cell>
          <cell r="G34">
            <v>150656.67000000001</v>
          </cell>
          <cell r="H34">
            <v>659.5</v>
          </cell>
          <cell r="I34">
            <v>7330007.8700000001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1037.8</v>
          </cell>
          <cell r="E35">
            <v>504.9</v>
          </cell>
          <cell r="F35">
            <v>8290.7508596499993</v>
          </cell>
          <cell r="G35">
            <v>565264.64000000001</v>
          </cell>
          <cell r="H35">
            <v>992.5</v>
          </cell>
          <cell r="I35">
            <v>9169405.8800000008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359.8</v>
          </cell>
          <cell r="E36">
            <v>156.69999999999999</v>
          </cell>
          <cell r="F36">
            <v>10296.78961931</v>
          </cell>
          <cell r="G36">
            <v>193620.83</v>
          </cell>
          <cell r="H36">
            <v>316.5</v>
          </cell>
          <cell r="I36">
            <v>3898405.74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193.79999999999998</v>
          </cell>
          <cell r="E37">
            <v>80.7</v>
          </cell>
          <cell r="F37">
            <v>13712.46621821</v>
          </cell>
          <cell r="G37">
            <v>132791.51999999999</v>
          </cell>
          <cell r="H37">
            <v>147.5</v>
          </cell>
          <cell r="I37">
            <v>2790267.4699999997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216.9</v>
          </cell>
          <cell r="E38">
            <v>150.19999999999999</v>
          </cell>
          <cell r="F38">
            <v>12839.48546808</v>
          </cell>
          <cell r="G38">
            <v>231418.89</v>
          </cell>
          <cell r="H38">
            <v>196.5</v>
          </cell>
          <cell r="I38">
            <v>3016303.29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</v>
          </cell>
          <cell r="E39">
            <v>199.6</v>
          </cell>
          <cell r="F39">
            <v>11306.0296506</v>
          </cell>
          <cell r="G39">
            <v>270802.02</v>
          </cell>
          <cell r="H39">
            <v>261.5</v>
          </cell>
          <cell r="I39">
            <v>3413878.2600000002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445.59999999999997</v>
          </cell>
          <cell r="E40">
            <v>245.2</v>
          </cell>
          <cell r="F40">
            <v>9316.5762464199997</v>
          </cell>
          <cell r="G40">
            <v>274130.94</v>
          </cell>
          <cell r="H40">
            <v>420.5</v>
          </cell>
          <cell r="I40">
            <v>4425597.3199999994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360.1</v>
          </cell>
          <cell r="E41">
            <v>139.1</v>
          </cell>
          <cell r="F41">
            <v>10635.71007266</v>
          </cell>
          <cell r="G41">
            <v>177531.27</v>
          </cell>
          <cell r="H41">
            <v>347</v>
          </cell>
          <cell r="I41">
            <v>4007450.47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4680.7000000000007</v>
          </cell>
          <cell r="E42">
            <v>2005.8</v>
          </cell>
          <cell r="F42">
            <v>8158.6956300000002</v>
          </cell>
          <cell r="G42">
            <v>2066829.31</v>
          </cell>
          <cell r="H42">
            <v>4499</v>
          </cell>
          <cell r="I42">
            <v>40255240.900000006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87643.7</v>
          </cell>
          <cell r="E43">
            <v>47704.7</v>
          </cell>
          <cell r="F43">
            <v>8515.1819214400002</v>
          </cell>
          <cell r="G43">
            <v>61365893.899999999</v>
          </cell>
          <cell r="H43">
            <v>83540</v>
          </cell>
          <cell r="I43">
            <v>807552982.95000005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237.6</v>
          </cell>
          <cell r="E44">
            <v>89.4</v>
          </cell>
          <cell r="F44">
            <v>12989.665759</v>
          </cell>
          <cell r="G44">
            <v>139353.13</v>
          </cell>
          <cell r="H44">
            <v>209.5</v>
          </cell>
          <cell r="I44">
            <v>3225697.71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64513.8</v>
          </cell>
          <cell r="E45">
            <v>6192.9</v>
          </cell>
          <cell r="F45">
            <v>8508.8742502000005</v>
          </cell>
          <cell r="G45">
            <v>6323352.8799999999</v>
          </cell>
          <cell r="H45">
            <v>63989</v>
          </cell>
          <cell r="I45">
            <v>554568375.36000001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6902.8</v>
          </cell>
          <cell r="E46">
            <v>1963.1</v>
          </cell>
          <cell r="F46">
            <v>8935.7035594499994</v>
          </cell>
          <cell r="G46">
            <v>2105001.56</v>
          </cell>
          <cell r="H46">
            <v>6711</v>
          </cell>
          <cell r="I46">
            <v>63786376.090000004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2284.4</v>
          </cell>
          <cell r="E47">
            <v>372.3</v>
          </cell>
          <cell r="F47">
            <v>8647.2365621999998</v>
          </cell>
          <cell r="G47">
            <v>386323.94</v>
          </cell>
          <cell r="H47">
            <v>2183.5</v>
          </cell>
          <cell r="I47">
            <v>20139100.669999998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248.8</v>
          </cell>
          <cell r="E48">
            <v>63.5</v>
          </cell>
          <cell r="F48">
            <v>13093.064635029999</v>
          </cell>
          <cell r="G48">
            <v>99769.15</v>
          </cell>
          <cell r="H48">
            <v>221</v>
          </cell>
          <cell r="I48">
            <v>3357323.63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299.60000000000002</v>
          </cell>
          <cell r="E49">
            <v>101.6</v>
          </cell>
          <cell r="F49">
            <v>11856.546727790001</v>
          </cell>
          <cell r="G49">
            <v>144555.01999999999</v>
          </cell>
          <cell r="H49">
            <v>285</v>
          </cell>
          <cell r="I49">
            <v>3696776.42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223.4</v>
          </cell>
          <cell r="E50">
            <v>48.1</v>
          </cell>
          <cell r="F50">
            <v>13743.35347624</v>
          </cell>
          <cell r="G50">
            <v>79326.64</v>
          </cell>
          <cell r="H50">
            <v>216.5</v>
          </cell>
          <cell r="I50">
            <v>3149591.81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29.5</v>
          </cell>
          <cell r="F51">
            <v>18432.834234409998</v>
          </cell>
          <cell r="G51">
            <v>65252.23</v>
          </cell>
          <cell r="H51">
            <v>42.5</v>
          </cell>
          <cell r="I51">
            <v>986893.94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458.7</v>
          </cell>
          <cell r="E52">
            <v>187.9</v>
          </cell>
          <cell r="F52">
            <v>9784.2866673200006</v>
          </cell>
          <cell r="G52">
            <v>220616.1</v>
          </cell>
          <cell r="H52">
            <v>444</v>
          </cell>
          <cell r="I52">
            <v>4708668.3899999997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11449.3</v>
          </cell>
          <cell r="E53">
            <v>7111.1</v>
          </cell>
          <cell r="F53">
            <v>8251.3965043799999</v>
          </cell>
          <cell r="G53">
            <v>9291823.8399999999</v>
          </cell>
          <cell r="H53">
            <v>11224</v>
          </cell>
          <cell r="I53">
            <v>103764537.84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9018.5</v>
          </cell>
          <cell r="E54">
            <v>3094.2</v>
          </cell>
          <cell r="F54">
            <v>8062.9441973000003</v>
          </cell>
          <cell r="G54">
            <v>2993942.76</v>
          </cell>
          <cell r="H54">
            <v>8804</v>
          </cell>
          <cell r="I54">
            <v>76224114.414999992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7807</v>
          </cell>
          <cell r="E55">
            <v>2614</v>
          </cell>
          <cell r="F55">
            <v>8123.2699286099996</v>
          </cell>
          <cell r="G55">
            <v>2548154.83</v>
          </cell>
          <cell r="H55">
            <v>7456.5</v>
          </cell>
          <cell r="I55">
            <v>65986269.379999995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30009.399999999998</v>
          </cell>
          <cell r="E56">
            <v>13905.6</v>
          </cell>
          <cell r="F56">
            <v>8269.1827432999999</v>
          </cell>
          <cell r="G56">
            <v>15197629.470000001</v>
          </cell>
          <cell r="H56">
            <v>28383.5</v>
          </cell>
          <cell r="I56">
            <v>263323939.22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4995.3</v>
          </cell>
          <cell r="E57">
            <v>592.6</v>
          </cell>
          <cell r="F57">
            <v>8246.73579746</v>
          </cell>
          <cell r="G57">
            <v>586441.88</v>
          </cell>
          <cell r="H57">
            <v>4945</v>
          </cell>
          <cell r="I57">
            <v>42221424.519000001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1431.5</v>
          </cell>
          <cell r="E58">
            <v>398.7</v>
          </cell>
          <cell r="F58">
            <v>8761.48706064</v>
          </cell>
          <cell r="G58">
            <v>419184.59</v>
          </cell>
          <cell r="H58">
            <v>1407.5</v>
          </cell>
          <cell r="I58">
            <v>12961253.32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24667.200000000001</v>
          </cell>
          <cell r="E59">
            <v>2416.5</v>
          </cell>
          <cell r="F59">
            <v>8325.0331644399994</v>
          </cell>
          <cell r="G59">
            <v>2414093.12</v>
          </cell>
          <cell r="H59">
            <v>24947.5</v>
          </cell>
          <cell r="I59">
            <v>208268500.06599998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1032.4000000000001</v>
          </cell>
          <cell r="E60">
            <v>450.5</v>
          </cell>
          <cell r="F60">
            <v>8823.7447434900005</v>
          </cell>
          <cell r="G60">
            <v>511334.86</v>
          </cell>
          <cell r="H60">
            <v>969.5</v>
          </cell>
          <cell r="I60">
            <v>9620968.9299999997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624.80000000000007</v>
          </cell>
          <cell r="E61">
            <v>112.2</v>
          </cell>
          <cell r="F61">
            <v>9532.3625334000008</v>
          </cell>
          <cell r="G61">
            <v>128343.73</v>
          </cell>
          <cell r="H61">
            <v>557</v>
          </cell>
          <cell r="I61">
            <v>6040312.2400000002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243.70000000000002</v>
          </cell>
          <cell r="E62">
            <v>110.3</v>
          </cell>
          <cell r="F62">
            <v>12906.00438452</v>
          </cell>
          <cell r="G62">
            <v>170823.87</v>
          </cell>
          <cell r="H62">
            <v>220.5</v>
          </cell>
          <cell r="I62">
            <v>3306529.13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6464</v>
          </cell>
          <cell r="E63">
            <v>518.79999999999995</v>
          </cell>
          <cell r="F63">
            <v>8374.4211847400002</v>
          </cell>
          <cell r="G63">
            <v>521357.97</v>
          </cell>
          <cell r="H63">
            <v>6472</v>
          </cell>
          <cell r="I63">
            <v>54653085.460000001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23664.1</v>
          </cell>
          <cell r="E64">
            <v>5941.5</v>
          </cell>
          <cell r="F64">
            <v>8267.2667445999996</v>
          </cell>
          <cell r="G64">
            <v>5894395.8399999999</v>
          </cell>
          <cell r="H64">
            <v>21368.5</v>
          </cell>
          <cell r="I64">
            <v>200780060.34999999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195.2</v>
          </cell>
          <cell r="E65">
            <v>97.5</v>
          </cell>
          <cell r="F65">
            <v>14159.285769059999</v>
          </cell>
          <cell r="G65">
            <v>165663.64000000001</v>
          </cell>
          <cell r="H65">
            <v>219.5</v>
          </cell>
          <cell r="I65">
            <v>2878579.29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283</v>
          </cell>
          <cell r="E66">
            <v>120.6</v>
          </cell>
          <cell r="F66">
            <v>11777.27681182</v>
          </cell>
          <cell r="G66">
            <v>170440.75</v>
          </cell>
          <cell r="H66">
            <v>273</v>
          </cell>
          <cell r="I66">
            <v>3497987.17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3645.2999999999997</v>
          </cell>
          <cell r="E67">
            <v>1633</v>
          </cell>
          <cell r="F67">
            <v>7952.5247583700002</v>
          </cell>
          <cell r="G67">
            <v>1705082.94</v>
          </cell>
          <cell r="H67">
            <v>3374</v>
          </cell>
          <cell r="I67">
            <v>30810914.018999998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1336.6</v>
          </cell>
          <cell r="E68">
            <v>611</v>
          </cell>
          <cell r="F68">
            <v>8344.9489055800004</v>
          </cell>
          <cell r="G68">
            <v>661130.23999999999</v>
          </cell>
          <cell r="H68">
            <v>1293.5</v>
          </cell>
          <cell r="I68">
            <v>11814988.950000001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205.3</v>
          </cell>
          <cell r="E69">
            <v>90.8</v>
          </cell>
          <cell r="F69">
            <v>13502.482475700001</v>
          </cell>
          <cell r="G69">
            <v>147123.04999999999</v>
          </cell>
          <cell r="H69">
            <v>195</v>
          </cell>
          <cell r="I69">
            <v>2919182.6999999997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6133.3</v>
          </cell>
          <cell r="E70">
            <v>1801.8</v>
          </cell>
          <cell r="F70">
            <v>8869.9845949899991</v>
          </cell>
          <cell r="G70">
            <v>1917832.59</v>
          </cell>
          <cell r="H70">
            <v>5885</v>
          </cell>
          <cell r="I70">
            <v>56319401.120000005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4740.8</v>
          </cell>
          <cell r="E71">
            <v>1661.2</v>
          </cell>
          <cell r="F71">
            <v>8236.1272087500001</v>
          </cell>
          <cell r="G71">
            <v>1648026.9</v>
          </cell>
          <cell r="H71">
            <v>4456</v>
          </cell>
          <cell r="I71">
            <v>40693858.769999996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1163.4000000000001</v>
          </cell>
          <cell r="E72">
            <v>479.9</v>
          </cell>
          <cell r="F72">
            <v>8902.3806349299994</v>
          </cell>
          <cell r="G72">
            <v>535869.18000000005</v>
          </cell>
          <cell r="H72">
            <v>1095.5</v>
          </cell>
          <cell r="I72">
            <v>10892898.810000001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441.6</v>
          </cell>
          <cell r="E73">
            <v>107.7</v>
          </cell>
          <cell r="F73">
            <v>10242.753275499999</v>
          </cell>
          <cell r="G73">
            <v>132377.34</v>
          </cell>
          <cell r="H73">
            <v>435.5</v>
          </cell>
          <cell r="I73">
            <v>4655577.1899999995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420.8</v>
          </cell>
          <cell r="E74">
            <v>105</v>
          </cell>
          <cell r="F74">
            <v>10536.555467480001</v>
          </cell>
          <cell r="G74">
            <v>132760.6</v>
          </cell>
          <cell r="H74">
            <v>396.5</v>
          </cell>
          <cell r="I74">
            <v>4566543.1399999997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1302.5</v>
          </cell>
          <cell r="E75">
            <v>337.7</v>
          </cell>
          <cell r="F75">
            <v>8696.2670871299997</v>
          </cell>
          <cell r="G75">
            <v>352407.53</v>
          </cell>
          <cell r="H75">
            <v>1270</v>
          </cell>
          <cell r="I75">
            <v>11679295.41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1987.7</v>
          </cell>
          <cell r="E76">
            <v>394.8</v>
          </cell>
          <cell r="F76">
            <v>8600.3798567899994</v>
          </cell>
          <cell r="G76">
            <v>407451.6</v>
          </cell>
          <cell r="H76">
            <v>1942.5</v>
          </cell>
          <cell r="I76">
            <v>17502426.640000001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87.3</v>
          </cell>
          <cell r="E77">
            <v>10.5</v>
          </cell>
          <cell r="F77">
            <v>17922.60580736</v>
          </cell>
          <cell r="G77">
            <v>22582.48</v>
          </cell>
          <cell r="H77">
            <v>69</v>
          </cell>
          <cell r="I77">
            <v>1587225.9700000002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517</v>
          </cell>
          <cell r="E78">
            <v>364.1</v>
          </cell>
          <cell r="F78">
            <v>8879.2667011400008</v>
          </cell>
          <cell r="G78">
            <v>612278.54</v>
          </cell>
          <cell r="H78">
            <v>472</v>
          </cell>
          <cell r="I78">
            <v>5076331.58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212.9</v>
          </cell>
          <cell r="E79">
            <v>101.4</v>
          </cell>
          <cell r="F79">
            <v>12714.30494686</v>
          </cell>
          <cell r="G79">
            <v>154707.66</v>
          </cell>
          <cell r="H79">
            <v>198</v>
          </cell>
          <cell r="I79">
            <v>2861583.18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169.8</v>
          </cell>
          <cell r="E80">
            <v>49.7</v>
          </cell>
          <cell r="F80">
            <v>14908.970157670001</v>
          </cell>
          <cell r="G80">
            <v>88917.1</v>
          </cell>
          <cell r="H80">
            <v>158</v>
          </cell>
          <cell r="I80">
            <v>2620460.23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81294.7</v>
          </cell>
          <cell r="E81">
            <v>20149.2</v>
          </cell>
          <cell r="F81">
            <v>8439.4898666299996</v>
          </cell>
          <cell r="G81">
            <v>20405876.309999999</v>
          </cell>
          <cell r="H81">
            <v>79396.5</v>
          </cell>
          <cell r="I81">
            <v>706409258.67999995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175.5</v>
          </cell>
          <cell r="E82">
            <v>47.2</v>
          </cell>
          <cell r="F82">
            <v>13693.762405850001</v>
          </cell>
          <cell r="G82">
            <v>77561.47</v>
          </cell>
          <cell r="H82">
            <v>166</v>
          </cell>
          <cell r="I82">
            <v>2480816.77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56.3</v>
          </cell>
          <cell r="E83">
            <v>24.7</v>
          </cell>
          <cell r="F83">
            <v>16621.094943849999</v>
          </cell>
          <cell r="G83">
            <v>49264.93</v>
          </cell>
          <cell r="H83">
            <v>44.5</v>
          </cell>
          <cell r="I83">
            <v>985032.58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161.1</v>
          </cell>
          <cell r="E84">
            <v>49.5</v>
          </cell>
          <cell r="F84">
            <v>14197.553000440001</v>
          </cell>
          <cell r="G84">
            <v>84333.46</v>
          </cell>
          <cell r="H84">
            <v>142</v>
          </cell>
          <cell r="I84">
            <v>2371559.25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115.6</v>
          </cell>
          <cell r="E85">
            <v>41.1</v>
          </cell>
          <cell r="F85">
            <v>14967.490922749999</v>
          </cell>
          <cell r="G85">
            <v>73819.67</v>
          </cell>
          <cell r="H85">
            <v>109.5</v>
          </cell>
          <cell r="I85">
            <v>1804061.6199999999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215.9</v>
          </cell>
          <cell r="E86">
            <v>72</v>
          </cell>
          <cell r="F86">
            <v>12721.295873569999</v>
          </cell>
          <cell r="G86">
            <v>109912</v>
          </cell>
          <cell r="H86">
            <v>205</v>
          </cell>
          <cell r="I86">
            <v>2856439.78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105.39999999999999</v>
          </cell>
          <cell r="E87">
            <v>54.5</v>
          </cell>
          <cell r="F87">
            <v>15697.47720945</v>
          </cell>
          <cell r="G87">
            <v>102661.5</v>
          </cell>
          <cell r="H87">
            <v>93</v>
          </cell>
          <cell r="I87">
            <v>1757175.6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720.19999999999993</v>
          </cell>
          <cell r="E88">
            <v>397.4</v>
          </cell>
          <cell r="F88">
            <v>8533.4295410399991</v>
          </cell>
          <cell r="G88">
            <v>499276.03</v>
          </cell>
          <cell r="H88">
            <v>687.5</v>
          </cell>
          <cell r="I88">
            <v>6645051.9899999993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978</v>
          </cell>
          <cell r="E89">
            <v>403</v>
          </cell>
          <cell r="F89">
            <v>8857.9762915800002</v>
          </cell>
          <cell r="G89">
            <v>443373.6</v>
          </cell>
          <cell r="H89">
            <v>945.5</v>
          </cell>
          <cell r="I89">
            <v>9106474.4100000001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5671.3</v>
          </cell>
          <cell r="E90">
            <v>1339.4</v>
          </cell>
          <cell r="F90">
            <v>8539.7811422699997</v>
          </cell>
          <cell r="G90">
            <v>1372581.94</v>
          </cell>
          <cell r="H90">
            <v>5540.5</v>
          </cell>
          <cell r="I90">
            <v>49534884.780000001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1358.6</v>
          </cell>
          <cell r="E91">
            <v>304.8</v>
          </cell>
          <cell r="F91">
            <v>8973.7882654599998</v>
          </cell>
          <cell r="G91">
            <v>328225.28000000003</v>
          </cell>
          <cell r="H91">
            <v>1317.5</v>
          </cell>
          <cell r="I91">
            <v>12510678.449999999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835.8</v>
          </cell>
          <cell r="E92">
            <v>439.1</v>
          </cell>
          <cell r="F92">
            <v>9337.3439327100004</v>
          </cell>
          <cell r="G92">
            <v>639699.56999999995</v>
          </cell>
          <cell r="H92">
            <v>705.5</v>
          </cell>
          <cell r="I92">
            <v>8412117.3399999999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30469.5</v>
          </cell>
          <cell r="E93">
            <v>7468.7</v>
          </cell>
          <cell r="F93">
            <v>8136.72164737</v>
          </cell>
          <cell r="G93">
            <v>7292487.96</v>
          </cell>
          <cell r="H93">
            <v>30304.5</v>
          </cell>
          <cell r="I93">
            <v>257455408.73499998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15194.5</v>
          </cell>
          <cell r="E94">
            <v>4546.5</v>
          </cell>
          <cell r="F94">
            <v>8125.78742126</v>
          </cell>
          <cell r="G94">
            <v>4433267.0999999996</v>
          </cell>
          <cell r="H94">
            <v>15005</v>
          </cell>
          <cell r="I94">
            <v>128418992.065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1064.3</v>
          </cell>
          <cell r="E95">
            <v>263.7</v>
          </cell>
          <cell r="F95">
            <v>9010.0662084699998</v>
          </cell>
          <cell r="G95">
            <v>285114.53999999998</v>
          </cell>
          <cell r="H95">
            <v>1062.5</v>
          </cell>
          <cell r="I95">
            <v>9874528.0099999998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1025.3</v>
          </cell>
          <cell r="E96">
            <v>590.4</v>
          </cell>
          <cell r="F96">
            <v>8630.5802346599994</v>
          </cell>
          <cell r="G96">
            <v>827835.59</v>
          </cell>
          <cell r="H96">
            <v>904</v>
          </cell>
          <cell r="I96">
            <v>9676769.5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180.8</v>
          </cell>
          <cell r="E97">
            <v>75.599999999999994</v>
          </cell>
          <cell r="F97">
            <v>14062.380295929999</v>
          </cell>
          <cell r="G97">
            <v>127573.91</v>
          </cell>
          <cell r="H97">
            <v>172</v>
          </cell>
          <cell r="I97">
            <v>2670052.27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367</v>
          </cell>
          <cell r="E98">
            <v>101.6</v>
          </cell>
          <cell r="F98">
            <v>10370.843713689999</v>
          </cell>
          <cell r="G98">
            <v>126441.33</v>
          </cell>
          <cell r="H98">
            <v>355.5</v>
          </cell>
          <cell r="I98">
            <v>3932540.97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110.7</v>
          </cell>
          <cell r="E99">
            <v>56</v>
          </cell>
          <cell r="F99">
            <v>15531.43353636</v>
          </cell>
          <cell r="G99">
            <v>104371.23</v>
          </cell>
          <cell r="H99">
            <v>99</v>
          </cell>
          <cell r="I99">
            <v>1823700.92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458.9</v>
          </cell>
          <cell r="E100">
            <v>74.2</v>
          </cell>
          <cell r="F100">
            <v>8481.32782812</v>
          </cell>
          <cell r="G100">
            <v>75517.740000000005</v>
          </cell>
          <cell r="H100">
            <v>458</v>
          </cell>
          <cell r="I100">
            <v>3844657.87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19.399999999999999</v>
          </cell>
          <cell r="F101">
            <v>16385.103352490001</v>
          </cell>
          <cell r="G101">
            <v>38144.519999999997</v>
          </cell>
          <cell r="H101">
            <v>42</v>
          </cell>
          <cell r="I101">
            <v>857399.69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184.9</v>
          </cell>
          <cell r="E102">
            <v>65.400000000000006</v>
          </cell>
          <cell r="F102">
            <v>13948.91738307</v>
          </cell>
          <cell r="G102">
            <v>109471.1</v>
          </cell>
          <cell r="H102">
            <v>179</v>
          </cell>
          <cell r="I102">
            <v>2688625.92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482.1</v>
          </cell>
          <cell r="E103">
            <v>201.1</v>
          </cell>
          <cell r="F103">
            <v>9336.8720322699992</v>
          </cell>
          <cell r="G103">
            <v>236853.29</v>
          </cell>
          <cell r="H103">
            <v>452.5</v>
          </cell>
          <cell r="I103">
            <v>4738159.3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27.5</v>
          </cell>
          <cell r="F104">
            <v>17292.32589511</v>
          </cell>
          <cell r="G104">
            <v>57064.68</v>
          </cell>
          <cell r="H104">
            <v>41</v>
          </cell>
          <cell r="I104">
            <v>921680.97000000009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2120.6</v>
          </cell>
          <cell r="E105">
            <v>909.2</v>
          </cell>
          <cell r="F105">
            <v>8184.7140725199997</v>
          </cell>
          <cell r="G105">
            <v>940942.72</v>
          </cell>
          <cell r="H105">
            <v>2034</v>
          </cell>
          <cell r="I105">
            <v>18297447.380000003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182.3</v>
          </cell>
          <cell r="E106">
            <v>53</v>
          </cell>
          <cell r="F106">
            <v>14104.182930000001</v>
          </cell>
          <cell r="G106">
            <v>89702.6</v>
          </cell>
          <cell r="H106">
            <v>173.5</v>
          </cell>
          <cell r="I106">
            <v>2660895.15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303.09999999999997</v>
          </cell>
          <cell r="E107">
            <v>75</v>
          </cell>
          <cell r="F107">
            <v>11404.786706139999</v>
          </cell>
          <cell r="G107">
            <v>102643.08</v>
          </cell>
          <cell r="H107">
            <v>292.5</v>
          </cell>
          <cell r="I107">
            <v>3559433.93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154.79999999999998</v>
          </cell>
          <cell r="E108">
            <v>41.6</v>
          </cell>
          <cell r="F108">
            <v>14989.62937796</v>
          </cell>
          <cell r="G108">
            <v>74828.23</v>
          </cell>
          <cell r="H108">
            <v>145.5</v>
          </cell>
          <cell r="I108">
            <v>2395222.86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162.5</v>
          </cell>
          <cell r="E109">
            <v>40.6</v>
          </cell>
          <cell r="F109">
            <v>14708.732046610001</v>
          </cell>
          <cell r="G109">
            <v>71660.94</v>
          </cell>
          <cell r="H109">
            <v>155</v>
          </cell>
          <cell r="I109">
            <v>2461829.9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437.7</v>
          </cell>
          <cell r="E110">
            <v>138.80000000000001</v>
          </cell>
          <cell r="F110">
            <v>9656.0116136399993</v>
          </cell>
          <cell r="G110">
            <v>160830.53</v>
          </cell>
          <cell r="H110">
            <v>419</v>
          </cell>
          <cell r="I110">
            <v>4387266.8099999996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21919.599999999999</v>
          </cell>
          <cell r="E111">
            <v>8748.2999999999993</v>
          </cell>
          <cell r="F111">
            <v>7877.0372620799999</v>
          </cell>
          <cell r="G111">
            <v>8459077.8399999999</v>
          </cell>
          <cell r="H111">
            <v>21314.5</v>
          </cell>
          <cell r="I111">
            <v>185263696.10799998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93</v>
          </cell>
          <cell r="E112">
            <v>27.7</v>
          </cell>
          <cell r="F112">
            <v>16977.682570950001</v>
          </cell>
          <cell r="G112">
            <v>56433.82</v>
          </cell>
          <cell r="H112">
            <v>89</v>
          </cell>
          <cell r="I112">
            <v>1635358.3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2106.1</v>
          </cell>
          <cell r="E113">
            <v>598.20000000000005</v>
          </cell>
          <cell r="F113">
            <v>8035.6279785799998</v>
          </cell>
          <cell r="G113">
            <v>576829.52</v>
          </cell>
          <cell r="H113">
            <v>2024</v>
          </cell>
          <cell r="I113">
            <v>17801241.603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2701.5</v>
          </cell>
          <cell r="E114">
            <v>1444.7</v>
          </cell>
          <cell r="F114">
            <v>7999.6170801999997</v>
          </cell>
          <cell r="G114">
            <v>1663946.35</v>
          </cell>
          <cell r="H114">
            <v>2576.5</v>
          </cell>
          <cell r="I114">
            <v>23275805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686.30000000000007</v>
          </cell>
          <cell r="E115">
            <v>266.2</v>
          </cell>
          <cell r="F115">
            <v>9126.9673183300001</v>
          </cell>
          <cell r="G115">
            <v>301056.76</v>
          </cell>
          <cell r="H115">
            <v>629</v>
          </cell>
          <cell r="I115">
            <v>6561034.5599999996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457.5</v>
          </cell>
          <cell r="E116">
            <v>201.3</v>
          </cell>
          <cell r="F116">
            <v>9418.88233459</v>
          </cell>
          <cell r="G116">
            <v>227522.52</v>
          </cell>
          <cell r="H116">
            <v>436.5</v>
          </cell>
          <cell r="I116">
            <v>4536661.1900000004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5868.1</v>
          </cell>
          <cell r="E117">
            <v>2755</v>
          </cell>
          <cell r="F117">
            <v>8357.3744418599999</v>
          </cell>
          <cell r="G117">
            <v>3032172.45</v>
          </cell>
          <cell r="H117">
            <v>5659</v>
          </cell>
          <cell r="I117">
            <v>52074081.409999996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267.89999999999998</v>
          </cell>
          <cell r="E118">
            <v>129.1</v>
          </cell>
          <cell r="F118">
            <v>13259.754120330001</v>
          </cell>
          <cell r="G118">
            <v>205420.11</v>
          </cell>
          <cell r="H118">
            <v>240.5</v>
          </cell>
          <cell r="I118">
            <v>3757708.2399999998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1453.5</v>
          </cell>
          <cell r="E119">
            <v>697.7</v>
          </cell>
          <cell r="F119">
            <v>8625.7082157599998</v>
          </cell>
          <cell r="G119">
            <v>822742.48</v>
          </cell>
          <cell r="H119">
            <v>1344</v>
          </cell>
          <cell r="I119">
            <v>13360209.369999999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3180</v>
          </cell>
          <cell r="E120">
            <v>1847.7</v>
          </cell>
          <cell r="F120">
            <v>8233.7264572099994</v>
          </cell>
          <cell r="G120">
            <v>2314945.7000000002</v>
          </cell>
          <cell r="H120">
            <v>3062.5</v>
          </cell>
          <cell r="I120">
            <v>28498195.830000002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209.3</v>
          </cell>
          <cell r="E121">
            <v>48.9</v>
          </cell>
          <cell r="F121">
            <v>13873.441828720001</v>
          </cell>
          <cell r="G121">
            <v>81409.36</v>
          </cell>
          <cell r="H121">
            <v>183.5</v>
          </cell>
          <cell r="I121">
            <v>2985120.73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637.70000000000005</v>
          </cell>
          <cell r="E122">
            <v>175.5</v>
          </cell>
          <cell r="F122">
            <v>9289.4675594100008</v>
          </cell>
          <cell r="G122">
            <v>195636.19</v>
          </cell>
          <cell r="H122">
            <v>587</v>
          </cell>
          <cell r="I122">
            <v>6119529.6500000004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1418.7</v>
          </cell>
          <cell r="E123">
            <v>941</v>
          </cell>
          <cell r="F123">
            <v>8358.9210604500004</v>
          </cell>
          <cell r="G123">
            <v>1356229.59</v>
          </cell>
          <cell r="H123">
            <v>1347.5</v>
          </cell>
          <cell r="I123">
            <v>13215030.9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790.69999999999993</v>
          </cell>
          <cell r="E124">
            <v>532.79999999999995</v>
          </cell>
          <cell r="F124">
            <v>8794.2650641799992</v>
          </cell>
          <cell r="G124">
            <v>834209.21</v>
          </cell>
          <cell r="H124">
            <v>737</v>
          </cell>
          <cell r="I124">
            <v>7787834.5999999996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137.30000000000001</v>
          </cell>
          <cell r="E125">
            <v>85.8</v>
          </cell>
          <cell r="F125">
            <v>15469.09990548</v>
          </cell>
          <cell r="G125">
            <v>159269.85</v>
          </cell>
          <cell r="H125">
            <v>137</v>
          </cell>
          <cell r="I125">
            <v>2283177.27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389</v>
          </cell>
          <cell r="E126">
            <v>179.2</v>
          </cell>
          <cell r="F126">
            <v>10105.20685547</v>
          </cell>
          <cell r="G126">
            <v>217302.37</v>
          </cell>
          <cell r="H126">
            <v>373</v>
          </cell>
          <cell r="I126">
            <v>4148227.84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209.5</v>
          </cell>
          <cell r="E127">
            <v>66.5</v>
          </cell>
          <cell r="F127">
            <v>13345.82124291</v>
          </cell>
          <cell r="G127">
            <v>106499.65</v>
          </cell>
          <cell r="H127">
            <v>202.5</v>
          </cell>
          <cell r="I127">
            <v>2902449.1999999997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353.8</v>
          </cell>
          <cell r="E128">
            <v>112.5</v>
          </cell>
          <cell r="F128">
            <v>10613.49169357</v>
          </cell>
          <cell r="G128">
            <v>143282.14000000001</v>
          </cell>
          <cell r="H128">
            <v>332.5</v>
          </cell>
          <cell r="I128">
            <v>3898335.5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167.70000000000002</v>
          </cell>
          <cell r="E129">
            <v>39.799999999999997</v>
          </cell>
          <cell r="F129">
            <v>16504.79452064</v>
          </cell>
          <cell r="G129">
            <v>78826.899999999994</v>
          </cell>
          <cell r="H129">
            <v>156</v>
          </cell>
          <cell r="I129">
            <v>2846680.94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331.8</v>
          </cell>
          <cell r="E130">
            <v>53.6</v>
          </cell>
          <cell r="F130">
            <v>12117.27406242</v>
          </cell>
          <cell r="G130">
            <v>77938.31</v>
          </cell>
          <cell r="H130">
            <v>320</v>
          </cell>
          <cell r="I130">
            <v>4098449.84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902.7</v>
          </cell>
          <cell r="E131">
            <v>179.1</v>
          </cell>
          <cell r="F131">
            <v>9308.1797871199997</v>
          </cell>
          <cell r="G131">
            <v>200051.4</v>
          </cell>
          <cell r="H131">
            <v>785</v>
          </cell>
          <cell r="I131">
            <v>8601399.1099999994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647.70000000000005</v>
          </cell>
          <cell r="E132">
            <v>187.3</v>
          </cell>
          <cell r="F132">
            <v>9557.0483705299994</v>
          </cell>
          <cell r="G132">
            <v>214804.22</v>
          </cell>
          <cell r="H132">
            <v>596</v>
          </cell>
          <cell r="I132">
            <v>6404904.4500000002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585.4</v>
          </cell>
          <cell r="E133">
            <v>229.8</v>
          </cell>
          <cell r="F133">
            <v>9003.26416015</v>
          </cell>
          <cell r="G133">
            <v>254295.39</v>
          </cell>
          <cell r="H133">
            <v>557.5</v>
          </cell>
          <cell r="I133">
            <v>5524806.2300000004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322.10000000000002</v>
          </cell>
          <cell r="E134">
            <v>82.8</v>
          </cell>
          <cell r="F134">
            <v>10539.157780269999</v>
          </cell>
          <cell r="G134">
            <v>104717.07</v>
          </cell>
          <cell r="H134">
            <v>306</v>
          </cell>
          <cell r="I134">
            <v>3499379.79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1652.4</v>
          </cell>
          <cell r="E135">
            <v>46.7</v>
          </cell>
          <cell r="F135">
            <v>11478.544421930001</v>
          </cell>
          <cell r="G135">
            <v>64325.760000000002</v>
          </cell>
          <cell r="H135">
            <v>1600</v>
          </cell>
          <cell r="I135">
            <v>19031472.560000002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195.3</v>
          </cell>
          <cell r="E136">
            <v>114.3</v>
          </cell>
          <cell r="F136">
            <v>13256.274664770001</v>
          </cell>
          <cell r="G136">
            <v>181823.06</v>
          </cell>
          <cell r="H136">
            <v>192</v>
          </cell>
          <cell r="I136">
            <v>2750396.4000000004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1487.4</v>
          </cell>
          <cell r="E137">
            <v>822.2</v>
          </cell>
          <cell r="F137">
            <v>8263.0645861100002</v>
          </cell>
          <cell r="G137">
            <v>1005351.29</v>
          </cell>
          <cell r="H137">
            <v>1413</v>
          </cell>
          <cell r="I137">
            <v>13295429.300000001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286.3</v>
          </cell>
          <cell r="E138">
            <v>149.5</v>
          </cell>
          <cell r="F138">
            <v>10699.20654716</v>
          </cell>
          <cell r="G138">
            <v>191943.77</v>
          </cell>
          <cell r="H138">
            <v>271</v>
          </cell>
          <cell r="I138">
            <v>3255126.6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233.20000000000002</v>
          </cell>
          <cell r="E139">
            <v>59.9</v>
          </cell>
          <cell r="F139">
            <v>12226.73613458</v>
          </cell>
          <cell r="G139">
            <v>87885.78</v>
          </cell>
          <cell r="H139">
            <v>206</v>
          </cell>
          <cell r="I139">
            <v>2931031.17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16415.5</v>
          </cell>
          <cell r="E140">
            <v>11779.4</v>
          </cell>
          <cell r="F140">
            <v>8058.7644067600004</v>
          </cell>
          <cell r="G140">
            <v>18326179.859999999</v>
          </cell>
          <cell r="H140">
            <v>14972.5</v>
          </cell>
          <cell r="I140">
            <v>150615239.92000002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9578.6</v>
          </cell>
          <cell r="E141">
            <v>3089.5</v>
          </cell>
          <cell r="F141">
            <v>7983.2284755199998</v>
          </cell>
          <cell r="G141">
            <v>2959702.13</v>
          </cell>
          <cell r="H141">
            <v>9411.5</v>
          </cell>
          <cell r="I141">
            <v>80901468.473000005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700.7</v>
          </cell>
          <cell r="E142">
            <v>212.7</v>
          </cell>
          <cell r="F142">
            <v>8890.1273195899994</v>
          </cell>
          <cell r="G142">
            <v>226911.61</v>
          </cell>
          <cell r="H142">
            <v>682</v>
          </cell>
          <cell r="I142">
            <v>6456223.8200000003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483.7</v>
          </cell>
          <cell r="E143">
            <v>114.1</v>
          </cell>
          <cell r="F143">
            <v>9072.5874153099994</v>
          </cell>
          <cell r="G143">
            <v>124221.87</v>
          </cell>
          <cell r="H143">
            <v>458</v>
          </cell>
          <cell r="I143">
            <v>4512632.4000000004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432.8</v>
          </cell>
          <cell r="E144">
            <v>199</v>
          </cell>
          <cell r="F144">
            <v>9553.3080951100001</v>
          </cell>
          <cell r="G144">
            <v>228133</v>
          </cell>
          <cell r="H144">
            <v>398</v>
          </cell>
          <cell r="I144">
            <v>4362804.7399999993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1103.5</v>
          </cell>
          <cell r="E145">
            <v>618.79999999999995</v>
          </cell>
          <cell r="F145">
            <v>8343.2292104900007</v>
          </cell>
          <cell r="G145">
            <v>770314.16</v>
          </cell>
          <cell r="H145">
            <v>1052</v>
          </cell>
          <cell r="I145">
            <v>9956045.0099999998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387.5</v>
          </cell>
          <cell r="E146">
            <v>107</v>
          </cell>
          <cell r="F146">
            <v>10048.24866582</v>
          </cell>
          <cell r="G146">
            <v>129019.51</v>
          </cell>
          <cell r="H146">
            <v>330.5</v>
          </cell>
          <cell r="I146">
            <v>4022715.8699999996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398.2</v>
          </cell>
          <cell r="E147">
            <v>94</v>
          </cell>
          <cell r="F147">
            <v>10922.92063755</v>
          </cell>
          <cell r="G147">
            <v>123210.54</v>
          </cell>
          <cell r="H147">
            <v>383</v>
          </cell>
          <cell r="I147">
            <v>4472717.54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2725.8</v>
          </cell>
          <cell r="E148">
            <v>350.5</v>
          </cell>
          <cell r="F148">
            <v>8745.7708818899991</v>
          </cell>
          <cell r="G148">
            <v>367847.12</v>
          </cell>
          <cell r="H148">
            <v>2691.5</v>
          </cell>
          <cell r="I148">
            <v>24207069.390000001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330.5</v>
          </cell>
          <cell r="E149">
            <v>114.5</v>
          </cell>
          <cell r="F149">
            <v>11829.72534495</v>
          </cell>
          <cell r="G149">
            <v>162540.43</v>
          </cell>
          <cell r="H149">
            <v>300.5</v>
          </cell>
          <cell r="I149">
            <v>4066763.0700000003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131.19999999999999</v>
          </cell>
          <cell r="E150">
            <v>75.7</v>
          </cell>
          <cell r="F150">
            <v>15071.36317244</v>
          </cell>
          <cell r="G150">
            <v>136908.26</v>
          </cell>
          <cell r="H150">
            <v>120.5</v>
          </cell>
          <cell r="I150">
            <v>2114271.1100000003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220</v>
          </cell>
          <cell r="E151">
            <v>151.5</v>
          </cell>
          <cell r="F151">
            <v>14338.716080550001</v>
          </cell>
          <cell r="G151">
            <v>260677.86</v>
          </cell>
          <cell r="H151">
            <v>202.5</v>
          </cell>
          <cell r="I151">
            <v>3409018.6799999997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652</v>
          </cell>
          <cell r="E152">
            <v>466.3</v>
          </cell>
          <cell r="F152">
            <v>8727.3664017899991</v>
          </cell>
          <cell r="G152">
            <v>809621.72</v>
          </cell>
          <cell r="H152">
            <v>575</v>
          </cell>
          <cell r="I152">
            <v>6499864.6099999994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66.099999999999994</v>
          </cell>
          <cell r="E153">
            <v>30</v>
          </cell>
          <cell r="F153">
            <v>18071.25242429</v>
          </cell>
          <cell r="G153">
            <v>65056.51</v>
          </cell>
          <cell r="H153">
            <v>60</v>
          </cell>
          <cell r="I153">
            <v>1259566.2999999998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910.4</v>
          </cell>
          <cell r="E154">
            <v>141.4</v>
          </cell>
          <cell r="F154">
            <v>11618.230192950001</v>
          </cell>
          <cell r="G154">
            <v>197138.13</v>
          </cell>
          <cell r="H154">
            <v>883.5</v>
          </cell>
          <cell r="I154">
            <v>10774374.9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230.8</v>
          </cell>
          <cell r="E155">
            <v>40.299999999999997</v>
          </cell>
          <cell r="F155">
            <v>13788.26666892</v>
          </cell>
          <cell r="G155">
            <v>66680.06</v>
          </cell>
          <cell r="H155">
            <v>175.5</v>
          </cell>
          <cell r="I155">
            <v>3249012.01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516.29999999999995</v>
          </cell>
          <cell r="E156">
            <v>222.9</v>
          </cell>
          <cell r="F156">
            <v>9092.8352779899997</v>
          </cell>
          <cell r="G156">
            <v>254977.56</v>
          </cell>
          <cell r="H156">
            <v>505</v>
          </cell>
          <cell r="I156">
            <v>4605933.05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139.4</v>
          </cell>
          <cell r="E157">
            <v>52.5</v>
          </cell>
          <cell r="F157">
            <v>15095.99669679</v>
          </cell>
          <cell r="G157">
            <v>95104.78</v>
          </cell>
          <cell r="H157">
            <v>130.5</v>
          </cell>
          <cell r="I157">
            <v>2199486.7199999997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3397.5</v>
          </cell>
          <cell r="E158">
            <v>821.6</v>
          </cell>
          <cell r="F158">
            <v>8974.4954467799998</v>
          </cell>
          <cell r="G158">
            <v>884813.46</v>
          </cell>
          <cell r="H158">
            <v>3319</v>
          </cell>
          <cell r="I158">
            <v>31374849.239999998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357.9</v>
          </cell>
          <cell r="E159">
            <v>185.2</v>
          </cell>
          <cell r="F159">
            <v>10647.97931194</v>
          </cell>
          <cell r="G159">
            <v>236640.69</v>
          </cell>
          <cell r="H159">
            <v>329</v>
          </cell>
          <cell r="I159">
            <v>4047552.4899999998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2301</v>
          </cell>
          <cell r="E160">
            <v>531.5</v>
          </cell>
          <cell r="F160">
            <v>8316.3833703100008</v>
          </cell>
          <cell r="G160">
            <v>530418.93000000005</v>
          </cell>
          <cell r="H160">
            <v>2182.5</v>
          </cell>
          <cell r="I160">
            <v>19666262.68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362.9</v>
          </cell>
          <cell r="E161">
            <v>158.6</v>
          </cell>
          <cell r="F161">
            <v>10592.63178969</v>
          </cell>
          <cell r="G161">
            <v>201598.97</v>
          </cell>
          <cell r="H161">
            <v>351.5</v>
          </cell>
          <cell r="I161">
            <v>4045665.0500000003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105.6</v>
          </cell>
          <cell r="E162">
            <v>51.6</v>
          </cell>
          <cell r="F162">
            <v>16167.752148760001</v>
          </cell>
          <cell r="G162">
            <v>100110.72</v>
          </cell>
          <cell r="H162">
            <v>101.5</v>
          </cell>
          <cell r="I162">
            <v>1807425.3499999999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226.3</v>
          </cell>
          <cell r="E163">
            <v>84.5</v>
          </cell>
          <cell r="F163">
            <v>12992.51184071</v>
          </cell>
          <cell r="G163">
            <v>131744.07</v>
          </cell>
          <cell r="H163">
            <v>204</v>
          </cell>
          <cell r="I163">
            <v>3071949.5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117.6</v>
          </cell>
          <cell r="E164">
            <v>36.9</v>
          </cell>
          <cell r="F164">
            <v>16160.84058039</v>
          </cell>
          <cell r="G164">
            <v>71560.2</v>
          </cell>
          <cell r="H164">
            <v>117</v>
          </cell>
          <cell r="I164">
            <v>1972075.05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93.5</v>
          </cell>
          <cell r="E165">
            <v>48</v>
          </cell>
          <cell r="F165">
            <v>16393.715818469998</v>
          </cell>
          <cell r="G165">
            <v>94427.8</v>
          </cell>
          <cell r="H165">
            <v>92</v>
          </cell>
          <cell r="I165">
            <v>1627240.23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1857.6999999999998</v>
          </cell>
          <cell r="E166">
            <v>693.7</v>
          </cell>
          <cell r="F166">
            <v>8385.9166748900006</v>
          </cell>
          <cell r="G166">
            <v>707913.26</v>
          </cell>
          <cell r="H166">
            <v>1751</v>
          </cell>
          <cell r="I166">
            <v>16286430.67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1911.4</v>
          </cell>
          <cell r="E167">
            <v>454.3</v>
          </cell>
          <cell r="F167">
            <v>8308.0293041599998</v>
          </cell>
          <cell r="G167">
            <v>452920.53</v>
          </cell>
          <cell r="H167">
            <v>1844.5</v>
          </cell>
          <cell r="I167">
            <v>16332887.74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2347</v>
          </cell>
          <cell r="E168">
            <v>619.6</v>
          </cell>
          <cell r="F168">
            <v>8262.7138386099996</v>
          </cell>
          <cell r="G168">
            <v>614349.30000000005</v>
          </cell>
          <cell r="H168">
            <v>2273.5</v>
          </cell>
          <cell r="I168">
            <v>20006938.68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6430</v>
          </cell>
          <cell r="E169">
            <v>777.8</v>
          </cell>
          <cell r="F169">
            <v>8041.5057818799996</v>
          </cell>
          <cell r="G169">
            <v>750561.98</v>
          </cell>
          <cell r="H169">
            <v>6332.5</v>
          </cell>
          <cell r="I169">
            <v>54347838.899999999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3789.9</v>
          </cell>
          <cell r="E170">
            <v>836.1</v>
          </cell>
          <cell r="F170">
            <v>8082.1250240400004</v>
          </cell>
          <cell r="G170">
            <v>810895.77</v>
          </cell>
          <cell r="H170">
            <v>3691.5</v>
          </cell>
          <cell r="I170">
            <v>32033106.476999998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21751.4</v>
          </cell>
          <cell r="E171">
            <v>11718.6</v>
          </cell>
          <cell r="F171">
            <v>8120.9238931</v>
          </cell>
          <cell r="G171">
            <v>13415261.550000001</v>
          </cell>
          <cell r="H171">
            <v>21543</v>
          </cell>
          <cell r="I171">
            <v>190056889.82000002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1118.3000000000002</v>
          </cell>
          <cell r="E172">
            <v>424.4</v>
          </cell>
          <cell r="F172">
            <v>8676.4426919599991</v>
          </cell>
          <cell r="G172">
            <v>450321.34</v>
          </cell>
          <cell r="H172">
            <v>1049</v>
          </cell>
          <cell r="I172">
            <v>10153187.199999999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2325.5</v>
          </cell>
          <cell r="E173">
            <v>1296.9000000000001</v>
          </cell>
          <cell r="F173">
            <v>8387.9746662699999</v>
          </cell>
          <cell r="G173">
            <v>1619005.94</v>
          </cell>
          <cell r="H173">
            <v>2211.5</v>
          </cell>
          <cell r="I173">
            <v>21125241.030000001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924.4</v>
          </cell>
          <cell r="E174">
            <v>322.8</v>
          </cell>
          <cell r="F174">
            <v>8811.9115508100003</v>
          </cell>
          <cell r="G174">
            <v>341488.36</v>
          </cell>
          <cell r="H174">
            <v>904.5</v>
          </cell>
          <cell r="I174">
            <v>8487219.4000000004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167.5</v>
          </cell>
          <cell r="E175">
            <v>40</v>
          </cell>
          <cell r="F175">
            <v>14793.08711834</v>
          </cell>
          <cell r="G175">
            <v>71006.820000000007</v>
          </cell>
          <cell r="H175">
            <v>160.5</v>
          </cell>
          <cell r="I175">
            <v>2548848.9099999997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194.20000000000002</v>
          </cell>
          <cell r="E176">
            <v>34</v>
          </cell>
          <cell r="F176">
            <v>14005.624492499999</v>
          </cell>
          <cell r="G176">
            <v>57142.95</v>
          </cell>
          <cell r="H176">
            <v>188.5</v>
          </cell>
          <cell r="I176">
            <v>2777035.23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78.7</v>
          </cell>
          <cell r="E177">
            <v>36.6</v>
          </cell>
          <cell r="F177">
            <v>17272.74008331</v>
          </cell>
          <cell r="G177">
            <v>75861.87</v>
          </cell>
          <cell r="H177">
            <v>67.5</v>
          </cell>
          <cell r="I177">
            <v>1435226.51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797.2</v>
          </cell>
          <cell r="E178">
            <v>419.9</v>
          </cell>
          <cell r="F178">
            <v>9193.81695932</v>
          </cell>
          <cell r="G178">
            <v>546267.18999999994</v>
          </cell>
          <cell r="H178">
            <v>767.5</v>
          </cell>
          <cell r="I178">
            <v>7875578.0700000003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677.6</v>
          </cell>
          <cell r="E179">
            <v>271.39999999999998</v>
          </cell>
          <cell r="F179">
            <v>9053.0033530399996</v>
          </cell>
          <cell r="G179">
            <v>302083.24</v>
          </cell>
          <cell r="H179">
            <v>657.5</v>
          </cell>
          <cell r="I179">
            <v>6436398.3100000005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198.8</v>
          </cell>
          <cell r="E180">
            <v>71.900000000000006</v>
          </cell>
          <cell r="F180">
            <v>13885.48077109</v>
          </cell>
          <cell r="G180">
            <v>119803.93</v>
          </cell>
          <cell r="H180">
            <v>182</v>
          </cell>
          <cell r="I180">
            <v>2880237.5100000002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63.3</v>
          </cell>
          <cell r="E181">
            <v>10.6</v>
          </cell>
          <cell r="F181">
            <v>18342.782342070001</v>
          </cell>
          <cell r="G181">
            <v>23332.02</v>
          </cell>
          <cell r="H181">
            <v>50</v>
          </cell>
          <cell r="I181">
            <v>1184430.1400000001</v>
          </cell>
        </row>
      </sheetData>
      <sheetData sheetId="21">
        <row r="6">
          <cell r="E6">
            <v>141</v>
          </cell>
          <cell r="F6">
            <v>285</v>
          </cell>
          <cell r="G6">
            <v>0</v>
          </cell>
          <cell r="H6">
            <v>421.5</v>
          </cell>
          <cell r="I6">
            <v>223.1</v>
          </cell>
          <cell r="K6">
            <v>178.8</v>
          </cell>
          <cell r="L6">
            <v>1057</v>
          </cell>
          <cell r="M6">
            <v>505.8</v>
          </cell>
          <cell r="N6">
            <v>699.7</v>
          </cell>
          <cell r="O6">
            <v>67.5</v>
          </cell>
        </row>
        <row r="12">
          <cell r="E12">
            <v>141</v>
          </cell>
          <cell r="F12">
            <v>199</v>
          </cell>
          <cell r="G12">
            <v>0</v>
          </cell>
          <cell r="H12">
            <v>301</v>
          </cell>
          <cell r="I12">
            <v>47</v>
          </cell>
          <cell r="K12">
            <v>158.5</v>
          </cell>
          <cell r="L12">
            <v>532</v>
          </cell>
          <cell r="M12">
            <v>163</v>
          </cell>
          <cell r="N12">
            <v>389</v>
          </cell>
          <cell r="O12">
            <v>51</v>
          </cell>
        </row>
        <row r="17">
          <cell r="E17">
            <v>144</v>
          </cell>
          <cell r="F17">
            <v>327</v>
          </cell>
          <cell r="G17">
            <v>0</v>
          </cell>
          <cell r="H17">
            <v>422</v>
          </cell>
          <cell r="I17">
            <v>221</v>
          </cell>
          <cell r="K17">
            <v>178</v>
          </cell>
          <cell r="L17">
            <v>1059</v>
          </cell>
          <cell r="M17">
            <v>502</v>
          </cell>
          <cell r="N17">
            <v>696.5</v>
          </cell>
          <cell r="O17">
            <v>68</v>
          </cell>
        </row>
        <row r="18">
          <cell r="B18">
            <v>0.57099999999999995</v>
          </cell>
        </row>
        <row r="33">
          <cell r="E33">
            <v>70756.080000000075</v>
          </cell>
          <cell r="F33">
            <v>13499.35999999987</v>
          </cell>
          <cell r="G33" t="str">
            <v/>
          </cell>
          <cell r="H33">
            <v>74085.380000000354</v>
          </cell>
          <cell r="I33">
            <v>-97736.300000000047</v>
          </cell>
          <cell r="K33">
            <v>70273.360000000102</v>
          </cell>
          <cell r="L33">
            <v>-87579.248671719804</v>
          </cell>
          <cell r="M33">
            <v>-152097.6124815545</v>
          </cell>
          <cell r="N33">
            <v>-9801.8623190699145</v>
          </cell>
          <cell r="O33">
            <v>14904.344765598304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Form"/>
      <sheetName val="Inputs"/>
      <sheetName val="Omar Blair"/>
      <sheetName val="Original Form"/>
      <sheetName val="Sheet5"/>
      <sheetName val="Sheet4"/>
      <sheetName val="Sheet2"/>
      <sheetName val="Sheet3"/>
    </sheetNames>
    <sheetDataSet>
      <sheetData sheetId="0"/>
      <sheetData sheetId="1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abSelected="1" zoomScaleNormal="100" workbookViewId="0">
      <selection activeCell="D117" sqref="D117"/>
    </sheetView>
  </sheetViews>
  <sheetFormatPr defaultRowHeight="12.75" x14ac:dyDescent="0.2"/>
  <cols>
    <col min="1" max="1" width="14.5703125" style="2" customWidth="1"/>
    <col min="2" max="2" width="30" style="2" customWidth="1"/>
    <col min="3" max="3" width="50.140625" style="2" customWidth="1"/>
    <col min="4" max="4" width="11.7109375" style="2" customWidth="1"/>
    <col min="5" max="5" width="12.5703125" style="2" customWidth="1"/>
    <col min="6" max="6" width="13.5703125" style="2" customWidth="1"/>
    <col min="7" max="7" width="13.85546875" style="2" customWidth="1"/>
    <col min="8" max="8" width="14.42578125" style="2" customWidth="1"/>
    <col min="9" max="9" width="14" style="2" bestFit="1" customWidth="1"/>
    <col min="10" max="11" width="14.85546875" style="2" customWidth="1"/>
    <col min="12" max="12" width="9.140625" style="2"/>
    <col min="13" max="13" width="15.42578125" style="2" customWidth="1"/>
    <col min="14" max="14" width="14.85546875" style="2" customWidth="1"/>
    <col min="15" max="15" width="9.140625" style="2"/>
    <col min="16" max="17" width="12.28515625" style="2" bestFit="1" customWidth="1"/>
    <col min="18" max="16384" width="9.140625" style="2"/>
  </cols>
  <sheetData>
    <row r="1" spans="1:1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8" customHeigh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M3" s="3"/>
      <c r="N3" s="3"/>
    </row>
    <row r="4" spans="1:14" ht="10.5" customHeight="1" thickBot="1" x14ac:dyDescent="0.25"/>
    <row r="5" spans="1:14" s="12" customFormat="1" ht="44.25" customHeight="1" thickBot="1" x14ac:dyDescent="0.25">
      <c r="A5" s="4" t="s">
        <v>2</v>
      </c>
      <c r="B5" s="5" t="s">
        <v>3</v>
      </c>
      <c r="C5" s="4" t="s">
        <v>4</v>
      </c>
      <c r="D5" s="6" t="s">
        <v>5</v>
      </c>
      <c r="E5" s="6" t="s">
        <v>6</v>
      </c>
      <c r="F5" s="7" t="s">
        <v>7</v>
      </c>
      <c r="G5" s="6" t="s">
        <v>8</v>
      </c>
      <c r="H5" s="8" t="s">
        <v>9</v>
      </c>
      <c r="I5" s="9" t="s">
        <v>10</v>
      </c>
      <c r="J5" s="10" t="s">
        <v>11</v>
      </c>
      <c r="K5" s="11" t="s">
        <v>12</v>
      </c>
      <c r="M5" s="13"/>
      <c r="N5" s="13"/>
    </row>
    <row r="6" spans="1:14" x14ac:dyDescent="0.2">
      <c r="A6" s="14"/>
      <c r="B6" s="15"/>
      <c r="C6" s="14"/>
      <c r="D6" s="16"/>
      <c r="E6" s="17"/>
      <c r="F6" s="17"/>
      <c r="G6" s="18"/>
      <c r="H6" s="19"/>
      <c r="I6" s="20"/>
      <c r="J6" s="21"/>
      <c r="K6" s="22"/>
      <c r="M6" s="23"/>
      <c r="N6" s="23"/>
    </row>
    <row r="7" spans="1:14" x14ac:dyDescent="0.2">
      <c r="A7" s="14" t="s">
        <v>13</v>
      </c>
      <c r="B7" s="15" t="s">
        <v>14</v>
      </c>
      <c r="C7" s="14" t="s">
        <v>15</v>
      </c>
      <c r="D7" s="16">
        <f>[1]Aurora!E6</f>
        <v>507.9</v>
      </c>
      <c r="E7" s="16">
        <f>[1]Aurora!E17</f>
        <v>502</v>
      </c>
      <c r="F7" s="16">
        <f>[1]Aurora!E12</f>
        <v>231</v>
      </c>
      <c r="G7" s="18">
        <f t="shared" ref="G7:G33" si="0">F7/E7</f>
        <v>0.46015936254980078</v>
      </c>
      <c r="H7" s="18">
        <f>[1]Aurora!B18</f>
        <v>0.622</v>
      </c>
      <c r="I7" s="20">
        <f>[1]Aurora!E33</f>
        <v>-102582.31000000052</v>
      </c>
      <c r="J7" s="24">
        <f>IF(G7&gt;H7,0,I7*-1)</f>
        <v>102582.31000000052</v>
      </c>
      <c r="K7" s="25">
        <f>IF(G7&gt;H7,I7,0)</f>
        <v>0</v>
      </c>
      <c r="M7" s="23"/>
      <c r="N7" s="23"/>
    </row>
    <row r="8" spans="1:14" x14ac:dyDescent="0.2">
      <c r="A8" s="14"/>
      <c r="B8" s="15"/>
      <c r="C8" s="14"/>
      <c r="D8" s="16"/>
      <c r="E8" s="17"/>
      <c r="F8" s="17"/>
      <c r="G8" s="18"/>
      <c r="H8" s="19"/>
      <c r="I8" s="20"/>
      <c r="J8" s="24">
        <f>IF(G8&gt;H8,0,I8*-1)</f>
        <v>0</v>
      </c>
      <c r="K8" s="25">
        <f>IF(G8&gt;H8,I8,0)</f>
        <v>0</v>
      </c>
      <c r="M8" s="23"/>
      <c r="N8" s="23"/>
    </row>
    <row r="9" spans="1:14" x14ac:dyDescent="0.2">
      <c r="A9" s="14" t="s">
        <v>16</v>
      </c>
      <c r="B9" s="15" t="s">
        <v>17</v>
      </c>
      <c r="C9" s="14" t="s">
        <v>18</v>
      </c>
      <c r="D9" s="16">
        <f>[1]Boulder!E6</f>
        <v>99.5</v>
      </c>
      <c r="E9" s="16">
        <f>[1]Boulder!E17</f>
        <v>109</v>
      </c>
      <c r="F9" s="16">
        <f>[1]Boulder!E12</f>
        <v>35</v>
      </c>
      <c r="G9" s="18">
        <f t="shared" si="0"/>
        <v>0.32110091743119268</v>
      </c>
      <c r="H9" s="18">
        <f>[1]Boulder!B18</f>
        <v>0.18509999999999999</v>
      </c>
      <c r="I9" s="20">
        <f>[1]Boulder!E33</f>
        <v>13928.599999999977</v>
      </c>
      <c r="J9" s="24">
        <f>IF(G9&gt;H9,0,I9*-1)</f>
        <v>0</v>
      </c>
      <c r="K9" s="25">
        <f>IF(G9&gt;H9,I9,0)</f>
        <v>13928.599999999977</v>
      </c>
      <c r="M9" s="23"/>
      <c r="N9" s="23"/>
    </row>
    <row r="10" spans="1:14" x14ac:dyDescent="0.2">
      <c r="A10" s="14"/>
      <c r="B10" s="15"/>
      <c r="C10" s="14" t="s">
        <v>19</v>
      </c>
      <c r="D10" s="16">
        <f>[1]Boulder!F6</f>
        <v>89</v>
      </c>
      <c r="E10" s="16">
        <f>[1]Boulder!F17</f>
        <v>98</v>
      </c>
      <c r="F10" s="16">
        <f>[1]Boulder!F12</f>
        <v>73</v>
      </c>
      <c r="G10" s="18">
        <f t="shared" si="0"/>
        <v>0.74489795918367352</v>
      </c>
      <c r="H10" s="18">
        <f>[1]Boulder!B18</f>
        <v>0.18509999999999999</v>
      </c>
      <c r="I10" s="26">
        <f>[1]Boulder!F33</f>
        <v>51022.567245326471</v>
      </c>
      <c r="J10" s="24">
        <f>IF(G10&gt;H10,0,I10*-1)</f>
        <v>0</v>
      </c>
      <c r="K10" s="25">
        <f>IF(G10&gt;H10,I10,0)</f>
        <v>51022.567245326471</v>
      </c>
      <c r="M10" s="23"/>
      <c r="N10" s="23"/>
    </row>
    <row r="11" spans="1:14" x14ac:dyDescent="0.2">
      <c r="A11" s="14"/>
      <c r="B11" s="15"/>
      <c r="C11" s="27" t="s">
        <v>20</v>
      </c>
      <c r="D11" s="28">
        <f>SUM(D9:D10)</f>
        <v>188.5</v>
      </c>
      <c r="E11" s="16"/>
      <c r="F11" s="16"/>
      <c r="G11" s="18"/>
      <c r="H11" s="18"/>
      <c r="I11" s="29">
        <f>SUM(I9:I10)</f>
        <v>64951.167245326447</v>
      </c>
      <c r="J11" s="30">
        <f>SUM(J9:J10)</f>
        <v>0</v>
      </c>
      <c r="K11" s="31">
        <f>SUM(K9:K10)</f>
        <v>64951.167245326447</v>
      </c>
      <c r="M11" s="23"/>
      <c r="N11" s="32"/>
    </row>
    <row r="12" spans="1:14" x14ac:dyDescent="0.2">
      <c r="A12" s="14"/>
      <c r="B12" s="15"/>
      <c r="C12" s="14"/>
      <c r="D12" s="16"/>
      <c r="E12" s="17"/>
      <c r="F12" s="17"/>
      <c r="G12" s="18"/>
      <c r="H12" s="19"/>
      <c r="I12" s="20"/>
      <c r="J12" s="24"/>
      <c r="K12" s="25"/>
      <c r="M12" s="23"/>
      <c r="N12" s="23"/>
    </row>
    <row r="13" spans="1:14" x14ac:dyDescent="0.2">
      <c r="A13" s="14" t="s">
        <v>21</v>
      </c>
      <c r="B13" s="15" t="s">
        <v>22</v>
      </c>
      <c r="C13" s="14" t="s">
        <v>23</v>
      </c>
      <c r="D13" s="16">
        <f>[1]Denver!G6</f>
        <v>0</v>
      </c>
      <c r="E13" s="16">
        <f>[1]Denver!G17</f>
        <v>0</v>
      </c>
      <c r="F13" s="16">
        <f>[1]Denver!G12</f>
        <v>0</v>
      </c>
      <c r="G13" s="18">
        <v>0</v>
      </c>
      <c r="H13" s="18">
        <f>[1]Denver!$B$18</f>
        <v>0.57099999999999995</v>
      </c>
      <c r="I13" s="20" t="str">
        <f>[1]Denver!G33</f>
        <v/>
      </c>
      <c r="J13" s="24"/>
      <c r="K13" s="25" t="str">
        <f>I13</f>
        <v/>
      </c>
      <c r="M13" s="23"/>
      <c r="N13" s="23"/>
    </row>
    <row r="14" spans="1:14" x14ac:dyDescent="0.2">
      <c r="A14" s="14"/>
      <c r="B14" s="15"/>
      <c r="C14" s="14" t="s">
        <v>24</v>
      </c>
      <c r="D14" s="16">
        <f>[1]Denver!F6</f>
        <v>285</v>
      </c>
      <c r="E14" s="16">
        <f>[1]Denver!F17</f>
        <v>327</v>
      </c>
      <c r="F14" s="16">
        <f>[1]Denver!F12</f>
        <v>199</v>
      </c>
      <c r="G14" s="18">
        <f t="shared" si="0"/>
        <v>0.60856269113149852</v>
      </c>
      <c r="H14" s="18">
        <f>[1]Denver!$B$18</f>
        <v>0.57099999999999995</v>
      </c>
      <c r="I14" s="20">
        <f>[1]Denver!F33</f>
        <v>13499.35999999987</v>
      </c>
      <c r="J14" s="24">
        <f>IF(G14&gt;H14,0,I14*-1)</f>
        <v>0</v>
      </c>
      <c r="K14" s="25">
        <f>IF(G14&gt;H14,I14,0)</f>
        <v>13499.35999999987</v>
      </c>
      <c r="M14" s="23"/>
      <c r="N14" s="23"/>
    </row>
    <row r="15" spans="1:14" x14ac:dyDescent="0.2">
      <c r="A15" s="14"/>
      <c r="B15" s="15"/>
      <c r="C15" s="14" t="s">
        <v>25</v>
      </c>
      <c r="D15" s="16">
        <f>[1]Denver!H6</f>
        <v>421.5</v>
      </c>
      <c r="E15" s="16">
        <f>[1]Denver!H17</f>
        <v>422</v>
      </c>
      <c r="F15" s="16">
        <f>[1]Denver!H12</f>
        <v>301</v>
      </c>
      <c r="G15" s="18">
        <f t="shared" si="0"/>
        <v>0.71327014218009477</v>
      </c>
      <c r="H15" s="18">
        <f>[1]Denver!$B$18</f>
        <v>0.57099999999999995</v>
      </c>
      <c r="I15" s="20">
        <f>[1]Denver!H33</f>
        <v>74085.380000000354</v>
      </c>
      <c r="J15" s="24">
        <f t="shared" ref="J15:J22" si="1">IF(G15&gt;H15,0,I15*-1)</f>
        <v>0</v>
      </c>
      <c r="K15" s="25">
        <f t="shared" ref="K15:K22" si="2">IF(G15&gt;H15,I15,0)</f>
        <v>74085.380000000354</v>
      </c>
      <c r="M15" s="23"/>
      <c r="N15" s="23"/>
    </row>
    <row r="16" spans="1:14" x14ac:dyDescent="0.2">
      <c r="A16" s="14"/>
      <c r="B16" s="15"/>
      <c r="C16" s="14" t="s">
        <v>26</v>
      </c>
      <c r="D16" s="16">
        <f>[1]Denver!I6</f>
        <v>223.1</v>
      </c>
      <c r="E16" s="16">
        <f>[1]Denver!I17</f>
        <v>221</v>
      </c>
      <c r="F16" s="16">
        <f>[1]Denver!I12</f>
        <v>47</v>
      </c>
      <c r="G16" s="18">
        <f t="shared" si="0"/>
        <v>0.21266968325791855</v>
      </c>
      <c r="H16" s="18">
        <f>[1]Denver!$B$18</f>
        <v>0.57099999999999995</v>
      </c>
      <c r="I16" s="20">
        <f>[1]Denver!I33</f>
        <v>-97736.300000000047</v>
      </c>
      <c r="J16" s="24">
        <f t="shared" si="1"/>
        <v>97736.300000000047</v>
      </c>
      <c r="K16" s="25">
        <f t="shared" si="2"/>
        <v>0</v>
      </c>
      <c r="M16" s="23"/>
      <c r="N16" s="23"/>
    </row>
    <row r="17" spans="1:17" x14ac:dyDescent="0.2">
      <c r="A17" s="14"/>
      <c r="B17" s="15"/>
      <c r="C17" s="14" t="s">
        <v>27</v>
      </c>
      <c r="D17" s="16">
        <f>[1]Denver!E6</f>
        <v>141</v>
      </c>
      <c r="E17" s="16">
        <f>[1]Denver!E17</f>
        <v>144</v>
      </c>
      <c r="F17" s="16">
        <f>[1]Denver!E12</f>
        <v>141</v>
      </c>
      <c r="G17" s="18">
        <f t="shared" si="0"/>
        <v>0.97916666666666663</v>
      </c>
      <c r="H17" s="18">
        <f>[1]Denver!$B$18</f>
        <v>0.57099999999999995</v>
      </c>
      <c r="I17" s="20">
        <f>[1]Denver!E33</f>
        <v>70756.080000000075</v>
      </c>
      <c r="J17" s="24">
        <f t="shared" si="1"/>
        <v>0</v>
      </c>
      <c r="K17" s="25">
        <f t="shared" si="2"/>
        <v>70756.080000000075</v>
      </c>
      <c r="M17" s="23"/>
      <c r="N17" s="23"/>
    </row>
    <row r="18" spans="1:17" x14ac:dyDescent="0.2">
      <c r="A18" s="14"/>
      <c r="B18" s="15"/>
      <c r="C18" s="14" t="s">
        <v>28</v>
      </c>
      <c r="D18" s="16">
        <f>[1]Denver!K6</f>
        <v>178.8</v>
      </c>
      <c r="E18" s="16">
        <f>[1]Denver!K17</f>
        <v>178</v>
      </c>
      <c r="F18" s="16">
        <f>[1]Denver!K12</f>
        <v>158.5</v>
      </c>
      <c r="G18" s="18">
        <f t="shared" si="0"/>
        <v>0.8904494382022472</v>
      </c>
      <c r="H18" s="18">
        <f>[1]Denver!$B$18</f>
        <v>0.57099999999999995</v>
      </c>
      <c r="I18" s="20">
        <f>[1]Denver!K33</f>
        <v>70273.360000000102</v>
      </c>
      <c r="J18" s="24">
        <f t="shared" si="1"/>
        <v>0</v>
      </c>
      <c r="K18" s="25">
        <f t="shared" si="2"/>
        <v>70273.360000000102</v>
      </c>
      <c r="M18" s="23"/>
      <c r="N18" s="23"/>
    </row>
    <row r="19" spans="1:17" x14ac:dyDescent="0.2">
      <c r="A19" s="14"/>
      <c r="B19" s="15"/>
      <c r="C19" s="14" t="s">
        <v>29</v>
      </c>
      <c r="D19" s="16">
        <f>[1]Denver!L6</f>
        <v>1057</v>
      </c>
      <c r="E19" s="16">
        <f>[1]Denver!L17</f>
        <v>1059</v>
      </c>
      <c r="F19" s="16">
        <f>[1]Denver!L12</f>
        <v>532</v>
      </c>
      <c r="G19" s="18">
        <f t="shared" si="0"/>
        <v>0.50236071765816803</v>
      </c>
      <c r="H19" s="18">
        <f>[1]Denver!$B$18</f>
        <v>0.57099999999999995</v>
      </c>
      <c r="I19" s="26">
        <f>[1]Denver!L33</f>
        <v>-87579.248671719804</v>
      </c>
      <c r="J19" s="24">
        <f t="shared" si="1"/>
        <v>87579.248671719804</v>
      </c>
      <c r="K19" s="25">
        <f t="shared" si="2"/>
        <v>0</v>
      </c>
      <c r="M19" s="23"/>
      <c r="N19" s="23"/>
      <c r="P19" s="33"/>
    </row>
    <row r="20" spans="1:17" x14ac:dyDescent="0.2">
      <c r="A20" s="14"/>
      <c r="B20" s="15"/>
      <c r="C20" s="14" t="s">
        <v>30</v>
      </c>
      <c r="D20" s="16">
        <f>[1]Denver!M6</f>
        <v>505.8</v>
      </c>
      <c r="E20" s="16">
        <f>[1]Denver!M17</f>
        <v>502</v>
      </c>
      <c r="F20" s="16">
        <f>[1]Denver!M12</f>
        <v>163</v>
      </c>
      <c r="G20" s="18">
        <f t="shared" si="0"/>
        <v>0.3247011952191235</v>
      </c>
      <c r="H20" s="18">
        <f>[1]Denver!$B$18</f>
        <v>0.57099999999999995</v>
      </c>
      <c r="I20" s="26">
        <f>[1]Denver!M33</f>
        <v>-152097.6124815545</v>
      </c>
      <c r="J20" s="24">
        <f t="shared" si="1"/>
        <v>152097.6124815545</v>
      </c>
      <c r="K20" s="25">
        <f t="shared" si="2"/>
        <v>0</v>
      </c>
      <c r="M20" s="23"/>
      <c r="N20" s="23"/>
      <c r="P20" s="33"/>
    </row>
    <row r="21" spans="1:17" x14ac:dyDescent="0.2">
      <c r="A21" s="14"/>
      <c r="B21" s="15"/>
      <c r="C21" s="14" t="s">
        <v>31</v>
      </c>
      <c r="D21" s="16">
        <f>[1]Denver!N6</f>
        <v>699.7</v>
      </c>
      <c r="E21" s="16">
        <f>[1]Denver!N17</f>
        <v>696.5</v>
      </c>
      <c r="F21" s="16">
        <f>[1]Denver!N12</f>
        <v>389</v>
      </c>
      <c r="G21" s="18">
        <f t="shared" si="0"/>
        <v>0.55850681981335248</v>
      </c>
      <c r="H21" s="18">
        <f>[1]Denver!$B$18</f>
        <v>0.57099999999999995</v>
      </c>
      <c r="I21" s="26">
        <f>[1]Denver!N33</f>
        <v>-9801.8623190699145</v>
      </c>
      <c r="J21" s="24">
        <f t="shared" si="1"/>
        <v>9801.8623190699145</v>
      </c>
      <c r="K21" s="25">
        <f t="shared" si="2"/>
        <v>0</v>
      </c>
      <c r="M21" s="23"/>
      <c r="N21" s="23"/>
      <c r="P21" s="33"/>
    </row>
    <row r="22" spans="1:17" x14ac:dyDescent="0.2">
      <c r="A22" s="14"/>
      <c r="B22" s="15"/>
      <c r="C22" s="14" t="s">
        <v>32</v>
      </c>
      <c r="D22" s="16">
        <f>[1]Denver!O6</f>
        <v>67.5</v>
      </c>
      <c r="E22" s="16">
        <f>[1]Denver!O17</f>
        <v>68</v>
      </c>
      <c r="F22" s="16">
        <f>[1]Denver!O12</f>
        <v>51</v>
      </c>
      <c r="G22" s="18">
        <f t="shared" si="0"/>
        <v>0.75</v>
      </c>
      <c r="H22" s="18">
        <f>[1]Denver!$B$18</f>
        <v>0.57099999999999995</v>
      </c>
      <c r="I22" s="26">
        <f>[1]Denver!O33</f>
        <v>14904.344765598304</v>
      </c>
      <c r="J22" s="24">
        <f t="shared" si="1"/>
        <v>0</v>
      </c>
      <c r="K22" s="25">
        <f t="shared" si="2"/>
        <v>14904.344765598304</v>
      </c>
      <c r="M22" s="23"/>
      <c r="N22" s="23"/>
      <c r="P22" s="33"/>
    </row>
    <row r="23" spans="1:17" x14ac:dyDescent="0.2">
      <c r="A23" s="14"/>
      <c r="B23" s="15"/>
      <c r="C23" s="27" t="s">
        <v>20</v>
      </c>
      <c r="D23" s="28">
        <f>SUM(D13:D22)</f>
        <v>3579.3999999999996</v>
      </c>
      <c r="E23" s="17"/>
      <c r="F23" s="17"/>
      <c r="G23" s="18"/>
      <c r="H23" s="19"/>
      <c r="I23" s="29">
        <f>SUM(I13:I22)</f>
        <v>-103696.49870674557</v>
      </c>
      <c r="J23" s="29">
        <f>SUM(J13:J22)</f>
        <v>347215.02347234427</v>
      </c>
      <c r="K23" s="34">
        <f>SUM(K13:K22)</f>
        <v>243518.5247655987</v>
      </c>
      <c r="M23" s="32" t="s">
        <v>33</v>
      </c>
      <c r="N23" s="32"/>
      <c r="P23" s="33"/>
    </row>
    <row r="24" spans="1:17" x14ac:dyDescent="0.2">
      <c r="A24" s="14"/>
      <c r="B24" s="15"/>
      <c r="C24" s="14"/>
      <c r="D24" s="16"/>
      <c r="E24" s="17"/>
      <c r="F24" s="17"/>
      <c r="G24" s="18"/>
      <c r="H24" s="19"/>
      <c r="I24" s="20"/>
      <c r="J24" s="24"/>
      <c r="K24" s="25"/>
      <c r="M24" s="23"/>
      <c r="N24" s="23"/>
      <c r="Q24" s="33"/>
    </row>
    <row r="25" spans="1:17" ht="13.5" customHeight="1" x14ac:dyDescent="0.2">
      <c r="A25" s="14" t="s">
        <v>34</v>
      </c>
      <c r="B25" s="15" t="s">
        <v>35</v>
      </c>
      <c r="C25" s="14" t="s">
        <v>36</v>
      </c>
      <c r="D25" s="16">
        <f>[1]Harrison!E6</f>
        <v>403.5</v>
      </c>
      <c r="E25" s="16">
        <f>[1]Harrison!E17</f>
        <v>404</v>
      </c>
      <c r="F25" s="16">
        <f>[1]Harrison!E12</f>
        <v>106</v>
      </c>
      <c r="G25" s="18">
        <f>F25/E25</f>
        <v>0.26237623762376239</v>
      </c>
      <c r="H25" s="35">
        <f>[1]Harrison!$B$18</f>
        <v>0.63360000000000005</v>
      </c>
      <c r="I25" s="26">
        <f>[1]Harrison!E33</f>
        <v>-191861.95999999996</v>
      </c>
      <c r="J25" s="24">
        <f>IF(G25&gt;H25,0,I25*-1)</f>
        <v>191861.95999999996</v>
      </c>
      <c r="K25" s="25">
        <f>IF(G25&gt;H25,I25,0)</f>
        <v>0</v>
      </c>
      <c r="M25" s="23"/>
      <c r="N25" s="23"/>
      <c r="P25" s="33"/>
    </row>
    <row r="26" spans="1:17" x14ac:dyDescent="0.2">
      <c r="A26" s="14"/>
      <c r="B26" s="15"/>
      <c r="C26" s="14" t="s">
        <v>37</v>
      </c>
      <c r="D26" s="16">
        <f>[1]Harrison!F6</f>
        <v>447</v>
      </c>
      <c r="E26" s="16">
        <f>[1]Harrison!F17</f>
        <v>447</v>
      </c>
      <c r="F26" s="16">
        <f>[1]Harrison!F12</f>
        <v>155</v>
      </c>
      <c r="G26" s="18">
        <f>F26/E26</f>
        <v>0.34675615212527966</v>
      </c>
      <c r="H26" s="35">
        <f>[1]Harrison!$B$18</f>
        <v>0.63360000000000005</v>
      </c>
      <c r="I26" s="26">
        <f>[1]Harrison!F33</f>
        <v>-164233.57201031968</v>
      </c>
      <c r="J26" s="24">
        <f>IF(G26&gt;H26,0,I26*-1)</f>
        <v>164233.57201031968</v>
      </c>
      <c r="K26" s="25">
        <f>IF(G26&gt;H26,I26,0)</f>
        <v>0</v>
      </c>
      <c r="M26" s="23"/>
      <c r="N26" s="23"/>
      <c r="P26" s="33"/>
    </row>
    <row r="27" spans="1:17" x14ac:dyDescent="0.2">
      <c r="A27" s="14"/>
      <c r="B27" s="15"/>
      <c r="C27" s="27" t="s">
        <v>20</v>
      </c>
      <c r="D27" s="28">
        <f>SUM(D25:D26)</f>
        <v>850.5</v>
      </c>
      <c r="E27" s="28"/>
      <c r="F27" s="28"/>
      <c r="G27" s="18"/>
      <c r="H27" s="19"/>
      <c r="I27" s="29">
        <f>SUM(I25:I26)</f>
        <v>-356095.53201031964</v>
      </c>
      <c r="J27" s="30">
        <f>SUM(J25:J26)</f>
        <v>356095.53201031964</v>
      </c>
      <c r="K27" s="34">
        <f>SUM(K25:K26)</f>
        <v>0</v>
      </c>
      <c r="M27" s="32"/>
      <c r="N27" s="23"/>
    </row>
    <row r="28" spans="1:17" x14ac:dyDescent="0.2">
      <c r="B28" s="36"/>
      <c r="C28" s="14"/>
      <c r="D28" s="16"/>
      <c r="E28" s="17"/>
      <c r="F28" s="17"/>
      <c r="G28" s="18"/>
      <c r="H28" s="19"/>
      <c r="I28" s="29"/>
      <c r="J28" s="30"/>
      <c r="K28" s="31"/>
      <c r="M28" s="23"/>
      <c r="N28" s="23"/>
    </row>
    <row r="29" spans="1:17" x14ac:dyDescent="0.2">
      <c r="A29" s="14"/>
      <c r="B29" s="15" t="s">
        <v>38</v>
      </c>
      <c r="C29" s="14" t="s">
        <v>39</v>
      </c>
      <c r="D29" s="16">
        <f>'[1]CO springs'!E6</f>
        <v>188</v>
      </c>
      <c r="E29" s="16">
        <f>'[1]CO springs'!E17</f>
        <v>189</v>
      </c>
      <c r="F29" s="16">
        <f>'[1]CO springs'!E12</f>
        <v>39</v>
      </c>
      <c r="G29" s="18">
        <f t="shared" si="0"/>
        <v>0.20634920634920634</v>
      </c>
      <c r="H29" s="35">
        <f>'[1]CO springs'!B$18</f>
        <v>0.4899</v>
      </c>
      <c r="I29" s="20">
        <f>'[1]CO springs'!E33</f>
        <v>-54938.020000000019</v>
      </c>
      <c r="J29" s="24">
        <f>IF(G29&gt;H29,0,I29*-1)</f>
        <v>54938.020000000019</v>
      </c>
      <c r="K29" s="25">
        <f>IF(G29&gt;H29,I29,0)</f>
        <v>0</v>
      </c>
      <c r="M29" s="23"/>
      <c r="N29" s="23"/>
    </row>
    <row r="30" spans="1:17" x14ac:dyDescent="0.2">
      <c r="A30" s="14"/>
      <c r="B30" s="15"/>
      <c r="C30" s="14" t="s">
        <v>40</v>
      </c>
      <c r="D30" s="16">
        <f>'[1]CO springs'!F6</f>
        <v>206</v>
      </c>
      <c r="E30" s="16">
        <f>'[1]CO springs'!F17</f>
        <v>222</v>
      </c>
      <c r="F30" s="16">
        <f>'[1]CO springs'!F12</f>
        <v>18</v>
      </c>
      <c r="G30" s="18">
        <f t="shared" si="0"/>
        <v>8.1081081081081086E-2</v>
      </c>
      <c r="H30" s="35">
        <f>'[1]CO springs'!B$18</f>
        <v>0.4899</v>
      </c>
      <c r="I30" s="20">
        <f>'[1]CO springs'!F33</f>
        <v>-86872.979999999981</v>
      </c>
      <c r="J30" s="24">
        <f>IF(G30&gt;H30,0,I30*-1)</f>
        <v>86872.979999999981</v>
      </c>
      <c r="K30" s="25">
        <f>IF(G30&gt;H30,I30,0)</f>
        <v>0</v>
      </c>
      <c r="M30" s="23"/>
      <c r="N30" s="23"/>
    </row>
    <row r="31" spans="1:17" x14ac:dyDescent="0.2">
      <c r="A31" s="14"/>
      <c r="B31" s="15"/>
      <c r="C31" s="14" t="s">
        <v>41</v>
      </c>
      <c r="D31" s="16">
        <f>'[1]CO springs'!G6</f>
        <v>141.19999999999999</v>
      </c>
      <c r="E31" s="16">
        <f>'[1]CO springs'!G17</f>
        <v>139.5</v>
      </c>
      <c r="F31" s="16">
        <f>'[1]CO springs'!G12</f>
        <v>58.5</v>
      </c>
      <c r="G31" s="18">
        <f t="shared" si="0"/>
        <v>0.41935483870967744</v>
      </c>
      <c r="H31" s="35">
        <f>'[1]CO springs'!B$18</f>
        <v>0.4899</v>
      </c>
      <c r="I31" s="20">
        <f>'[1]CO springs'!G33</f>
        <v>-10170.620000000112</v>
      </c>
      <c r="J31" s="24">
        <f>IF(G31&gt;H31,0,I31*-1)</f>
        <v>10170.620000000112</v>
      </c>
      <c r="K31" s="25">
        <f>IF(G31&gt;H31,I31,0)</f>
        <v>0</v>
      </c>
      <c r="M31" s="23"/>
      <c r="N31" s="23"/>
    </row>
    <row r="32" spans="1:17" x14ac:dyDescent="0.2">
      <c r="A32" s="14"/>
      <c r="B32" s="15"/>
      <c r="C32" s="14" t="s">
        <v>42</v>
      </c>
      <c r="D32" s="16">
        <f>'[1]CO springs'!H6</f>
        <v>597.6</v>
      </c>
      <c r="E32" s="16">
        <f>'[1]CO springs'!H17</f>
        <v>589</v>
      </c>
      <c r="F32" s="16">
        <f>'[1]CO springs'!H12</f>
        <v>446</v>
      </c>
      <c r="G32" s="18">
        <f t="shared" si="0"/>
        <v>0.75721561969439732</v>
      </c>
      <c r="H32" s="35">
        <f>'[1]CO springs'!B$18</f>
        <v>0.4899</v>
      </c>
      <c r="I32" s="20">
        <f>'[1]CO springs'!H33</f>
        <v>165672.74000000022</v>
      </c>
      <c r="J32" s="24">
        <f>IF(G32&gt;H32,0,I32*-1)</f>
        <v>0</v>
      </c>
      <c r="K32" s="25">
        <f>IF(G32&gt;H32,I32,0)</f>
        <v>165672.74000000022</v>
      </c>
      <c r="M32" s="23"/>
      <c r="N32" s="23"/>
    </row>
    <row r="33" spans="1:16" x14ac:dyDescent="0.2">
      <c r="A33" s="14"/>
      <c r="B33" s="15"/>
      <c r="C33" s="14" t="s">
        <v>43</v>
      </c>
      <c r="D33" s="16">
        <f>'[1]CO springs'!I6</f>
        <v>267.5</v>
      </c>
      <c r="E33" s="16">
        <v>280</v>
      </c>
      <c r="F33" s="16">
        <v>107</v>
      </c>
      <c r="G33" s="18">
        <f t="shared" si="0"/>
        <v>0.38214285714285712</v>
      </c>
      <c r="H33" s="35">
        <f>'[1]CO springs'!B$18</f>
        <v>0.4899</v>
      </c>
      <c r="I33" s="26">
        <f>'[1]CO springs'!I33</f>
        <v>-2579.6992669771425</v>
      </c>
      <c r="J33" s="24">
        <f>IF(G33&gt;H33,0,I33*-1)</f>
        <v>2579.6992669771425</v>
      </c>
      <c r="K33" s="25">
        <f>IF(G33&gt;H33,I33,0)</f>
        <v>0</v>
      </c>
      <c r="M33" s="23"/>
      <c r="N33" s="23"/>
    </row>
    <row r="34" spans="1:16" x14ac:dyDescent="0.2">
      <c r="A34" s="14"/>
      <c r="B34" s="15"/>
      <c r="C34" s="27" t="s">
        <v>20</v>
      </c>
      <c r="D34" s="28">
        <f>SUM(D28:D33)</f>
        <v>1400.3000000000002</v>
      </c>
      <c r="E34" s="17"/>
      <c r="F34" s="17"/>
      <c r="G34" s="18"/>
      <c r="H34" s="19"/>
      <c r="I34" s="29">
        <f>SUM(I29:I33)</f>
        <v>11111.420733022969</v>
      </c>
      <c r="J34" s="29">
        <f>SUM(J29:J33)</f>
        <v>154561.31926697725</v>
      </c>
      <c r="K34" s="34">
        <f>SUM(K29:K33)</f>
        <v>165672.74000000022</v>
      </c>
      <c r="M34" s="32"/>
      <c r="N34" s="32"/>
      <c r="P34" s="33"/>
    </row>
    <row r="35" spans="1:16" x14ac:dyDescent="0.2">
      <c r="A35" s="14"/>
      <c r="B35" s="15"/>
      <c r="C35" s="27"/>
      <c r="D35" s="28"/>
      <c r="E35" s="17"/>
      <c r="F35" s="17"/>
      <c r="G35" s="18"/>
      <c r="H35" s="19"/>
      <c r="I35" s="29"/>
      <c r="J35" s="30"/>
      <c r="K35" s="31"/>
      <c r="M35" s="23"/>
      <c r="N35" s="23"/>
    </row>
    <row r="36" spans="1:16" x14ac:dyDescent="0.2">
      <c r="A36" s="14" t="s">
        <v>44</v>
      </c>
      <c r="B36" s="15" t="s">
        <v>45</v>
      </c>
      <c r="C36" s="14" t="s">
        <v>46</v>
      </c>
      <c r="D36" s="16">
        <f>'[1]Canon City'!E6</f>
        <v>241.1</v>
      </c>
      <c r="E36" s="16">
        <f>'[1]Canon City'!E17</f>
        <v>239</v>
      </c>
      <c r="F36" s="16">
        <f>'[1]Canon City'!E12</f>
        <v>50</v>
      </c>
      <c r="G36" s="18">
        <f>F36/E36</f>
        <v>0.20920502092050208</v>
      </c>
      <c r="H36" s="35">
        <f>'[1]Canon City'!B18</f>
        <v>0.48399999999999999</v>
      </c>
      <c r="I36" s="20">
        <f>'[1]Canon City'!E33</f>
        <v>-71733.530000000028</v>
      </c>
      <c r="J36" s="24">
        <f>IF(G36&gt;H36,0,I36*-1)</f>
        <v>71733.530000000028</v>
      </c>
      <c r="K36" s="25">
        <f>IF(G36&gt;H36,I36,0)</f>
        <v>0</v>
      </c>
      <c r="M36" s="23"/>
      <c r="N36" s="23"/>
    </row>
    <row r="37" spans="1:16" x14ac:dyDescent="0.2">
      <c r="A37" s="14"/>
      <c r="B37" s="15"/>
      <c r="C37" s="14"/>
      <c r="D37" s="16"/>
      <c r="E37" s="16"/>
      <c r="F37" s="16"/>
      <c r="G37" s="18"/>
      <c r="H37" s="35"/>
      <c r="I37" s="20"/>
      <c r="J37" s="24"/>
      <c r="K37" s="25"/>
      <c r="M37" s="23"/>
      <c r="N37" s="23"/>
    </row>
    <row r="38" spans="1:16" x14ac:dyDescent="0.2">
      <c r="A38" s="14" t="s">
        <v>47</v>
      </c>
      <c r="B38" s="15" t="s">
        <v>48</v>
      </c>
      <c r="C38" s="14" t="s">
        <v>49</v>
      </c>
      <c r="D38" s="16">
        <f>[1]Gunnison!E6</f>
        <v>39.200000000000003</v>
      </c>
      <c r="E38" s="16">
        <f>[1]Gunnison!E17</f>
        <v>39</v>
      </c>
      <c r="F38" s="16">
        <f>[1]Gunnison!E12</f>
        <v>10.5</v>
      </c>
      <c r="G38" s="18">
        <f>F38/E38</f>
        <v>0.26923076923076922</v>
      </c>
      <c r="H38" s="35">
        <f>[1]Gunnison!B18</f>
        <v>0.20319999999999999</v>
      </c>
      <c r="I38" s="20">
        <f>[1]Gunnison!E33</f>
        <v>2611.1299999999464</v>
      </c>
      <c r="J38" s="24">
        <f>IF(G38&gt;H38,0,I38*-1)</f>
        <v>0</v>
      </c>
      <c r="K38" s="25">
        <f>IF(G38&gt;H38,I38,0)</f>
        <v>2611.1299999999464</v>
      </c>
      <c r="M38" s="23"/>
      <c r="N38" s="23"/>
    </row>
    <row r="39" spans="1:16" x14ac:dyDescent="0.2">
      <c r="A39" s="14"/>
      <c r="B39" s="15"/>
      <c r="C39" s="14"/>
      <c r="D39" s="16"/>
      <c r="E39" s="17"/>
      <c r="F39" s="17"/>
      <c r="G39" s="18"/>
      <c r="H39" s="19"/>
      <c r="I39" s="20"/>
      <c r="J39" s="24"/>
      <c r="K39" s="25"/>
      <c r="M39" s="23"/>
      <c r="N39" s="23"/>
    </row>
    <row r="40" spans="1:16" x14ac:dyDescent="0.2">
      <c r="A40" s="14" t="s">
        <v>50</v>
      </c>
      <c r="B40" s="15" t="s">
        <v>50</v>
      </c>
      <c r="C40" s="14" t="s">
        <v>51</v>
      </c>
      <c r="D40" s="16">
        <f>[1]Jeffco!F6</f>
        <v>193</v>
      </c>
      <c r="E40" s="16">
        <f>[1]Jeffco!F17</f>
        <v>206</v>
      </c>
      <c r="F40" s="16">
        <f>[1]Jeffco!F12</f>
        <v>116</v>
      </c>
      <c r="G40" s="18">
        <f>F40/E40</f>
        <v>0.56310679611650483</v>
      </c>
      <c r="H40" s="35">
        <f>[1]Jeffco!B18</f>
        <v>0.25380000000000003</v>
      </c>
      <c r="I40" s="26">
        <f>[1]Jeffco!F33</f>
        <v>59236.01241638232</v>
      </c>
      <c r="J40" s="24">
        <f>IF(G40&gt;H40,0,I40*-1)</f>
        <v>0</v>
      </c>
      <c r="K40" s="25">
        <f>IF(G40&gt;H40,I40,0)</f>
        <v>59236.01241638232</v>
      </c>
      <c r="M40" s="23"/>
      <c r="N40" s="23"/>
    </row>
    <row r="41" spans="1:16" x14ac:dyDescent="0.2">
      <c r="A41" s="14"/>
      <c r="B41" s="15"/>
      <c r="C41" s="14" t="s">
        <v>52</v>
      </c>
      <c r="D41" s="16">
        <f>[1]Jeffco!E6</f>
        <v>60.2</v>
      </c>
      <c r="E41" s="16">
        <f>[1]Jeffco!E17</f>
        <v>59.5</v>
      </c>
      <c r="F41" s="16">
        <f>[1]Jeffco!E12</f>
        <v>20.5</v>
      </c>
      <c r="G41" s="18">
        <f>F41/E41</f>
        <v>0.34453781512605042</v>
      </c>
      <c r="H41" s="35">
        <f>[1]Jeffco!B18</f>
        <v>0.25380000000000003</v>
      </c>
      <c r="I41" s="20">
        <f>[1]Jeffco!E33</f>
        <v>5463.4500000000116</v>
      </c>
      <c r="J41" s="24">
        <f>IF(G41&gt;H41,0,I41*-1)</f>
        <v>0</v>
      </c>
      <c r="K41" s="25">
        <f>IF(G41&gt;H41,I41,0)</f>
        <v>5463.4500000000116</v>
      </c>
      <c r="M41" s="23"/>
      <c r="N41" s="23"/>
    </row>
    <row r="42" spans="1:16" x14ac:dyDescent="0.2">
      <c r="A42" s="14"/>
      <c r="B42" s="15"/>
      <c r="C42" s="27" t="s">
        <v>20</v>
      </c>
      <c r="D42" s="28">
        <f>SUM(D40:D41)</f>
        <v>253.2</v>
      </c>
      <c r="E42" s="16"/>
      <c r="F42" s="16"/>
      <c r="G42" s="18"/>
      <c r="H42" s="35"/>
      <c r="I42" s="29">
        <f>SUM(I40:I41)</f>
        <v>64699.462416382332</v>
      </c>
      <c r="J42" s="24"/>
      <c r="K42" s="31">
        <f>SUM(K40:K41)</f>
        <v>64699.462416382332</v>
      </c>
      <c r="M42" s="23"/>
      <c r="N42" s="32"/>
    </row>
    <row r="43" spans="1:16" x14ac:dyDescent="0.2">
      <c r="A43" s="14"/>
      <c r="B43" s="15"/>
      <c r="C43" s="14"/>
      <c r="D43" s="16"/>
      <c r="E43" s="17"/>
      <c r="F43" s="17"/>
      <c r="G43" s="18"/>
      <c r="H43" s="19"/>
      <c r="I43" s="20"/>
      <c r="J43" s="24"/>
      <c r="K43" s="25"/>
      <c r="M43" s="23"/>
      <c r="N43" s="23"/>
    </row>
    <row r="44" spans="1:16" x14ac:dyDescent="0.2">
      <c r="A44" s="14" t="s">
        <v>53</v>
      </c>
      <c r="B44" s="15" t="s">
        <v>54</v>
      </c>
      <c r="C44" s="14" t="s">
        <v>55</v>
      </c>
      <c r="D44" s="16">
        <f>'[1]Mont-Cortez'!E6</f>
        <v>62.2</v>
      </c>
      <c r="E44" s="16">
        <f>'[1]Mont-Cortez'!E17</f>
        <v>63.5</v>
      </c>
      <c r="F44" s="16">
        <f>'[1]Mont-Cortez'!E12</f>
        <v>42.5</v>
      </c>
      <c r="G44" s="18">
        <f>F44/E44</f>
        <v>0.6692913385826772</v>
      </c>
      <c r="H44" s="35">
        <f>'[1]Mont-Cortez'!B18</f>
        <v>0.56069999999999998</v>
      </c>
      <c r="I44" s="20">
        <f>'[1]Mont-Cortez'!E33</f>
        <v>7399.2471066852449</v>
      </c>
      <c r="J44" s="24">
        <f>IF(G44&gt;H44,0,I44*-1)</f>
        <v>0</v>
      </c>
      <c r="K44" s="25">
        <f>IF(G44&gt;H44,I44,0)</f>
        <v>7399.2471066852449</v>
      </c>
      <c r="M44" s="23"/>
      <c r="N44" s="23"/>
    </row>
    <row r="45" spans="1:16" x14ac:dyDescent="0.2">
      <c r="A45" s="14"/>
      <c r="B45" s="15"/>
      <c r="C45" s="14" t="s">
        <v>56</v>
      </c>
      <c r="D45" s="16">
        <f>'[1]Mont-Cortez'!F6</f>
        <v>132</v>
      </c>
      <c r="E45" s="16">
        <f>'[1]Mont-Cortez'!F17</f>
        <v>134</v>
      </c>
      <c r="F45" s="16">
        <f>'[1]Mont-Cortez'!F12</f>
        <v>80</v>
      </c>
      <c r="G45" s="18">
        <f>F45/E45</f>
        <v>0.59701492537313428</v>
      </c>
      <c r="H45" s="35">
        <f>'[1]Mont-Cortez'!B18</f>
        <v>0.56069999999999998</v>
      </c>
      <c r="I45" s="20">
        <f>'[1]Mont-Cortez'!F33</f>
        <v>5223.1022842839593</v>
      </c>
      <c r="J45" s="24">
        <f>IF(G45&gt;H45,0,I45*-1)</f>
        <v>0</v>
      </c>
      <c r="K45" s="25">
        <f>IF(G45&gt;H45,I45,0)</f>
        <v>5223.1022842839593</v>
      </c>
      <c r="M45" s="23"/>
      <c r="N45" s="23"/>
    </row>
    <row r="46" spans="1:16" x14ac:dyDescent="0.2">
      <c r="A46" s="14"/>
      <c r="B46" s="15"/>
      <c r="C46" s="27" t="s">
        <v>20</v>
      </c>
      <c r="D46" s="28">
        <f>SUM(D44:D45)</f>
        <v>194.2</v>
      </c>
      <c r="E46" s="17"/>
      <c r="F46" s="17"/>
      <c r="G46" s="18"/>
      <c r="H46" s="19"/>
      <c r="I46" s="29">
        <f>SUM(I44:I45)</f>
        <v>12622.349390969204</v>
      </c>
      <c r="J46" s="30"/>
      <c r="K46" s="31">
        <f>SUM(K44:K45)</f>
        <v>12622.349390969204</v>
      </c>
      <c r="M46" s="32"/>
      <c r="N46" s="23"/>
    </row>
    <row r="47" spans="1:16" x14ac:dyDescent="0.2">
      <c r="A47" s="14"/>
      <c r="B47" s="15"/>
      <c r="C47" s="14"/>
      <c r="D47" s="16"/>
      <c r="E47" s="17"/>
      <c r="F47" s="17"/>
      <c r="G47" s="18"/>
      <c r="H47" s="19"/>
      <c r="I47" s="20"/>
      <c r="J47" s="24"/>
      <c r="K47" s="25"/>
      <c r="M47" s="23"/>
      <c r="N47" s="23"/>
    </row>
    <row r="48" spans="1:16" x14ac:dyDescent="0.2">
      <c r="A48" s="14" t="s">
        <v>57</v>
      </c>
      <c r="B48" s="15" t="s">
        <v>58</v>
      </c>
      <c r="C48" s="14" t="s">
        <v>59</v>
      </c>
      <c r="D48" s="16">
        <f>[1]Montrose!E6</f>
        <v>0</v>
      </c>
      <c r="E48" s="16">
        <f>[1]Montrose!E17</f>
        <v>0</v>
      </c>
      <c r="F48" s="16">
        <f>[1]Montrose!E12</f>
        <v>0</v>
      </c>
      <c r="G48" s="18">
        <v>0</v>
      </c>
      <c r="H48" s="35">
        <f>[1]Montrose!B18</f>
        <v>0.48680000000000001</v>
      </c>
      <c r="I48" s="20">
        <f>[1]Montrose!E33</f>
        <v>0</v>
      </c>
      <c r="J48" s="24">
        <f>IF(G48&gt;H48,0,I48*-1)</f>
        <v>0</v>
      </c>
      <c r="K48" s="25">
        <f>IF(G48&gt;H48,I48,0)</f>
        <v>0</v>
      </c>
      <c r="M48" s="23"/>
      <c r="N48" s="23"/>
    </row>
    <row r="49" spans="1:16" x14ac:dyDescent="0.2">
      <c r="A49" s="14"/>
      <c r="B49" s="15"/>
      <c r="C49" s="14" t="s">
        <v>60</v>
      </c>
      <c r="D49" s="16">
        <f>[1]Montrose!F6</f>
        <v>196</v>
      </c>
      <c r="E49" s="16">
        <f>[1]Montrose!F17</f>
        <v>197</v>
      </c>
      <c r="F49" s="16">
        <f>[1]Montrose!F12</f>
        <v>99</v>
      </c>
      <c r="G49" s="18">
        <f>F49/E49</f>
        <v>0.5025380710659898</v>
      </c>
      <c r="H49" s="35">
        <f>[1]Montrose!B18</f>
        <v>0.48680000000000001</v>
      </c>
      <c r="I49" s="26">
        <f>[1]Montrose!F33</f>
        <v>3274.7520318620373</v>
      </c>
      <c r="J49" s="24">
        <f>IF(G49&gt;H49,0,I49*-1)</f>
        <v>0</v>
      </c>
      <c r="K49" s="25">
        <f>IF(G49&gt;H49,I49,0)</f>
        <v>3274.7520318620373</v>
      </c>
      <c r="M49" s="23"/>
      <c r="N49" s="23"/>
    </row>
    <row r="50" spans="1:16" x14ac:dyDescent="0.2">
      <c r="A50" s="14"/>
      <c r="B50" s="15"/>
      <c r="C50" s="27" t="s">
        <v>20</v>
      </c>
      <c r="D50" s="28">
        <f>SUM(D48:D49)</f>
        <v>196</v>
      </c>
      <c r="E50" s="16"/>
      <c r="F50" s="16"/>
      <c r="G50" s="18"/>
      <c r="H50" s="35"/>
      <c r="I50" s="37">
        <f>SUM(I48:I49)</f>
        <v>3274.7520318620373</v>
      </c>
      <c r="J50" s="38"/>
      <c r="K50" s="34">
        <f>SUM(K48:K49)</f>
        <v>3274.7520318620373</v>
      </c>
      <c r="M50" s="23"/>
      <c r="N50" s="32"/>
      <c r="P50" s="23"/>
    </row>
    <row r="51" spans="1:16" x14ac:dyDescent="0.2">
      <c r="A51" s="14"/>
      <c r="B51" s="15"/>
      <c r="C51" s="14"/>
      <c r="D51" s="16"/>
      <c r="E51" s="17"/>
      <c r="F51" s="17"/>
      <c r="G51" s="18"/>
      <c r="H51" s="19"/>
      <c r="I51" s="20"/>
      <c r="J51" s="24"/>
      <c r="K51" s="25"/>
      <c r="M51" s="23"/>
      <c r="N51" s="23"/>
    </row>
    <row r="52" spans="1:16" x14ac:dyDescent="0.2">
      <c r="A52" s="14"/>
      <c r="B52" s="15" t="s">
        <v>61</v>
      </c>
      <c r="C52" s="14" t="s">
        <v>62</v>
      </c>
      <c r="D52" s="16">
        <f>'[1]West End'!E6</f>
        <v>40.5</v>
      </c>
      <c r="E52" s="16">
        <f>'[1]West End'!E17</f>
        <v>40</v>
      </c>
      <c r="F52" s="16">
        <f>'[1]West End'!E12</f>
        <v>14</v>
      </c>
      <c r="G52" s="18">
        <f>F52/E52</f>
        <v>0.35</v>
      </c>
      <c r="H52" s="35">
        <f>'[1]West End'!B18</f>
        <v>0.53680000000000005</v>
      </c>
      <c r="I52" s="26">
        <f>'[1]West End'!E33</f>
        <v>-10806.659999999974</v>
      </c>
      <c r="J52" s="24">
        <f>IF(G52&gt;H52,0,I52*-1)</f>
        <v>10806.659999999974</v>
      </c>
      <c r="K52" s="25">
        <f>IF(G52&gt;H52,I52,0)</f>
        <v>0</v>
      </c>
      <c r="M52" s="23"/>
      <c r="N52" s="23"/>
      <c r="P52" s="33"/>
    </row>
    <row r="53" spans="1:16" x14ac:dyDescent="0.2">
      <c r="A53" s="14"/>
      <c r="B53" s="15"/>
      <c r="C53" s="14"/>
      <c r="D53" s="16"/>
      <c r="E53" s="17"/>
      <c r="F53" s="17"/>
      <c r="G53" s="18"/>
      <c r="H53" s="19"/>
      <c r="I53" s="20"/>
      <c r="J53" s="24"/>
      <c r="K53" s="25"/>
      <c r="M53" s="23"/>
      <c r="N53" s="23"/>
    </row>
    <row r="54" spans="1:16" x14ac:dyDescent="0.2">
      <c r="A54" s="14" t="s">
        <v>63</v>
      </c>
      <c r="B54" s="15" t="s">
        <v>64</v>
      </c>
      <c r="C54" s="14" t="s">
        <v>65</v>
      </c>
      <c r="D54" s="16">
        <f>[1]Park!E6</f>
        <v>27.9</v>
      </c>
      <c r="E54" s="16">
        <f>[1]Park!E17</f>
        <v>27.5</v>
      </c>
      <c r="F54" s="16">
        <f>[1]Park!E12</f>
        <v>9.5</v>
      </c>
      <c r="G54" s="18">
        <f>F54/E54</f>
        <v>0.34545454545454546</v>
      </c>
      <c r="H54" s="35">
        <f>[1]Park!B18</f>
        <v>0.31430000000000002</v>
      </c>
      <c r="I54" s="20">
        <f>[1]Park!E33</f>
        <v>917.35000000000582</v>
      </c>
      <c r="J54" s="24">
        <f>IF(G54&gt;H54,0,I54*-1)</f>
        <v>0</v>
      </c>
      <c r="K54" s="25">
        <f>IF(G54&gt;H54,I54,0)</f>
        <v>917.35000000000582</v>
      </c>
      <c r="M54" s="23"/>
      <c r="N54" s="23"/>
    </row>
    <row r="55" spans="1:16" x14ac:dyDescent="0.2">
      <c r="A55" s="14"/>
      <c r="B55" s="15"/>
      <c r="C55" s="14" t="s">
        <v>66</v>
      </c>
      <c r="D55" s="16">
        <f>[1]Park!F6</f>
        <v>115.2</v>
      </c>
      <c r="E55" s="16">
        <f>[1]Park!F17</f>
        <v>112.5</v>
      </c>
      <c r="F55" s="16">
        <f>[1]Park!F12</f>
        <v>31.5</v>
      </c>
      <c r="G55" s="18">
        <f>F55/E55</f>
        <v>0.28000000000000003</v>
      </c>
      <c r="H55" s="35">
        <f>[1]Park!B18</f>
        <v>0.31430000000000002</v>
      </c>
      <c r="I55" s="20">
        <f>[1]Park!F33</f>
        <v>-4169.0800000000745</v>
      </c>
      <c r="J55" s="24">
        <f>IF(G55&gt;H55,0,I55*-1)</f>
        <v>4169.0800000000745</v>
      </c>
      <c r="K55" s="25">
        <f>IF(G55&gt;H55,I55,0)</f>
        <v>0</v>
      </c>
      <c r="M55" s="23"/>
      <c r="N55" s="23"/>
    </row>
    <row r="56" spans="1:16" x14ac:dyDescent="0.2">
      <c r="A56" s="14"/>
      <c r="B56" s="15"/>
      <c r="C56" s="27" t="s">
        <v>20</v>
      </c>
      <c r="D56" s="28">
        <f>SUM(D54:D55)</f>
        <v>143.1</v>
      </c>
      <c r="E56" s="17"/>
      <c r="F56" s="17"/>
      <c r="G56" s="18"/>
      <c r="H56" s="19"/>
      <c r="I56" s="29">
        <f>SUM(I54:I55)</f>
        <v>-3251.7300000000687</v>
      </c>
      <c r="J56" s="30">
        <f>SUM(J54:J55)</f>
        <v>4169.0800000000745</v>
      </c>
      <c r="K56" s="31">
        <f>SUM(K54:K55)</f>
        <v>917.35000000000582</v>
      </c>
      <c r="M56" s="23"/>
      <c r="N56" s="23"/>
    </row>
    <row r="57" spans="1:16" x14ac:dyDescent="0.2">
      <c r="A57" s="14"/>
      <c r="B57" s="15"/>
      <c r="C57" s="14"/>
      <c r="D57" s="16"/>
      <c r="E57" s="17"/>
      <c r="F57" s="17"/>
      <c r="G57" s="18"/>
      <c r="H57" s="19"/>
      <c r="I57" s="20"/>
      <c r="J57" s="24"/>
      <c r="K57" s="25"/>
      <c r="M57" s="23"/>
      <c r="N57" s="23"/>
    </row>
    <row r="58" spans="1:16" x14ac:dyDescent="0.2">
      <c r="A58" s="14" t="s">
        <v>67</v>
      </c>
      <c r="B58" s="15" t="s">
        <v>68</v>
      </c>
      <c r="C58" s="14" t="s">
        <v>69</v>
      </c>
      <c r="D58" s="16">
        <f>[1]Lamar!E6</f>
        <v>126.6</v>
      </c>
      <c r="E58" s="16">
        <f>[1]Lamar!E17</f>
        <v>125</v>
      </c>
      <c r="F58" s="16">
        <f>[1]Lamar!E12</f>
        <v>36.5</v>
      </c>
      <c r="G58" s="18">
        <f>F58/E58</f>
        <v>0.29199999999999998</v>
      </c>
      <c r="H58" s="35">
        <f>[1]Lamar!E18</f>
        <v>0.29199999999999998</v>
      </c>
      <c r="I58" s="26">
        <f>[1]Lamar!E33</f>
        <v>-42595.469999999972</v>
      </c>
      <c r="J58" s="24">
        <f>IF(G58&gt;H58,0,I58*-1)</f>
        <v>42595.469999999972</v>
      </c>
      <c r="K58" s="25">
        <f>IF(G58&gt;H58,I58,0)</f>
        <v>0</v>
      </c>
      <c r="M58" s="23"/>
      <c r="N58" s="23"/>
    </row>
    <row r="59" spans="1:16" x14ac:dyDescent="0.2">
      <c r="A59" s="14"/>
      <c r="B59" s="15"/>
      <c r="C59" s="14"/>
      <c r="D59" s="16"/>
      <c r="E59" s="17"/>
      <c r="F59" s="17"/>
      <c r="G59" s="18"/>
      <c r="H59" s="19"/>
      <c r="I59" s="20"/>
      <c r="J59" s="24"/>
      <c r="K59" s="25"/>
      <c r="M59" s="23"/>
      <c r="N59" s="23"/>
    </row>
    <row r="60" spans="1:16" x14ac:dyDescent="0.2">
      <c r="A60" s="14" t="s">
        <v>70</v>
      </c>
      <c r="B60" s="15" t="s">
        <v>71</v>
      </c>
      <c r="C60" s="14" t="s">
        <v>72</v>
      </c>
      <c r="D60" s="16">
        <f>'[1]Pueblo city'!E6</f>
        <v>880.8</v>
      </c>
      <c r="E60" s="16">
        <f>'[1]Pueblo city'!E17</f>
        <v>883.5</v>
      </c>
      <c r="F60" s="16">
        <f>'[1]Pueblo city'!E12</f>
        <v>706.5</v>
      </c>
      <c r="G60" s="18">
        <f>F60/E60</f>
        <v>0.79966044142614601</v>
      </c>
      <c r="H60" s="35">
        <f>'[1]Pueblo city'!B18</f>
        <v>0.78669999999999995</v>
      </c>
      <c r="I60" s="20">
        <f>'[1]Pueblo city'!E33</f>
        <v>16177.299999999814</v>
      </c>
      <c r="J60" s="24">
        <f>IF(G60&gt;H60,0,I60*-1)</f>
        <v>0</v>
      </c>
      <c r="K60" s="25">
        <f>IF(G60&gt;H60,I60,0)</f>
        <v>16177.299999999814</v>
      </c>
      <c r="M60" s="23"/>
      <c r="N60" s="23"/>
    </row>
    <row r="61" spans="1:16" x14ac:dyDescent="0.2">
      <c r="A61" s="14"/>
      <c r="B61" s="15"/>
      <c r="C61" s="14" t="s">
        <v>73</v>
      </c>
      <c r="D61" s="16">
        <f>'[1]Pueblo city'!F6</f>
        <v>429</v>
      </c>
      <c r="E61" s="16">
        <f>'[1]Pueblo city'!F17</f>
        <v>425</v>
      </c>
      <c r="F61" s="16">
        <f>'[1]Pueblo city'!F12</f>
        <v>257</v>
      </c>
      <c r="G61" s="18">
        <f>F61/E61</f>
        <v>0.6047058823529412</v>
      </c>
      <c r="H61" s="35">
        <f>'[1]Pueblo city'!B18</f>
        <v>0.78669999999999995</v>
      </c>
      <c r="I61" s="20">
        <f>'[1]Pueblo city'!F33</f>
        <v>-110807.86999999965</v>
      </c>
      <c r="J61" s="24">
        <f>IF(G61&gt;H61,0,I61*-1)</f>
        <v>110807.86999999965</v>
      </c>
      <c r="K61" s="25">
        <f>IF(G61&gt;H61,I61,0)</f>
        <v>0</v>
      </c>
      <c r="M61" s="23"/>
      <c r="N61" s="23"/>
    </row>
    <row r="62" spans="1:16" x14ac:dyDescent="0.2">
      <c r="A62" s="14"/>
      <c r="B62" s="15"/>
      <c r="C62" s="27" t="s">
        <v>20</v>
      </c>
      <c r="D62" s="28">
        <f>SUM(D60:D61)</f>
        <v>1309.8</v>
      </c>
      <c r="E62" s="17"/>
      <c r="F62" s="17"/>
      <c r="G62" s="18"/>
      <c r="H62" s="19"/>
      <c r="I62" s="29">
        <f>SUM(I60:I61)</f>
        <v>-94630.569999999832</v>
      </c>
      <c r="J62" s="30">
        <f>SUM(J60:J61)</f>
        <v>110807.86999999965</v>
      </c>
      <c r="K62" s="31"/>
      <c r="M62" s="32"/>
      <c r="N62" s="23"/>
    </row>
    <row r="63" spans="1:16" x14ac:dyDescent="0.2">
      <c r="A63" s="14"/>
      <c r="B63" s="15"/>
      <c r="C63" s="14"/>
      <c r="D63" s="16"/>
      <c r="E63" s="17"/>
      <c r="F63" s="17"/>
      <c r="G63" s="18"/>
      <c r="H63" s="19"/>
      <c r="I63" s="20"/>
      <c r="J63" s="24"/>
      <c r="K63" s="25"/>
      <c r="M63" s="23"/>
      <c r="N63" s="23"/>
    </row>
    <row r="64" spans="1:16" x14ac:dyDescent="0.2">
      <c r="A64" s="14" t="s">
        <v>74</v>
      </c>
      <c r="B64" s="15" t="s">
        <v>75</v>
      </c>
      <c r="C64" s="14" t="s">
        <v>76</v>
      </c>
      <c r="D64" s="16">
        <f>[1]Moffat!E6</f>
        <v>80.099999999999994</v>
      </c>
      <c r="E64" s="16">
        <f>[1]Moffat!E17</f>
        <v>79.5</v>
      </c>
      <c r="F64" s="16">
        <f>[1]Moffat!E12</f>
        <v>59.5</v>
      </c>
      <c r="G64" s="18">
        <f>F64/E64</f>
        <v>0.74842767295597479</v>
      </c>
      <c r="H64" s="35">
        <f>[1]Moffat!B18</f>
        <v>0.74809999999999999</v>
      </c>
      <c r="I64" s="26">
        <f>[1]Moffat!E33</f>
        <v>2290.8300000000745</v>
      </c>
      <c r="J64" s="24">
        <f>IF(G64&gt;H64,0,I64*-1)</f>
        <v>0</v>
      </c>
      <c r="K64" s="25">
        <f>IF(G64&gt;H64,I64,0)</f>
        <v>2290.8300000000745</v>
      </c>
      <c r="M64" s="23"/>
      <c r="N64" s="23"/>
    </row>
    <row r="65" spans="1:14" x14ac:dyDescent="0.2">
      <c r="A65" s="14"/>
      <c r="B65" s="15"/>
      <c r="C65" s="14"/>
      <c r="D65" s="16"/>
      <c r="E65" s="17"/>
      <c r="F65" s="17"/>
      <c r="G65" s="18"/>
      <c r="H65" s="19"/>
      <c r="I65" s="20"/>
      <c r="J65" s="24"/>
      <c r="K65" s="25"/>
      <c r="M65" s="23"/>
      <c r="N65" s="23"/>
    </row>
    <row r="66" spans="1:14" x14ac:dyDescent="0.2">
      <c r="A66" s="14" t="s">
        <v>77</v>
      </c>
      <c r="B66" s="15" t="s">
        <v>78</v>
      </c>
      <c r="C66" s="14" t="s">
        <v>79</v>
      </c>
      <c r="D66" s="16">
        <f>[1]Keenesburg!E6</f>
        <v>174.6</v>
      </c>
      <c r="E66" s="16">
        <f>[1]Keenesburg!E17</f>
        <v>173</v>
      </c>
      <c r="F66" s="16">
        <f>[1]Keenesburg!E12</f>
        <v>1</v>
      </c>
      <c r="G66" s="18">
        <f>F66/E66</f>
        <v>5.7803468208092483E-3</v>
      </c>
      <c r="H66" s="39">
        <f>[1]Keenesburg!B18</f>
        <v>0.27250000000000002</v>
      </c>
      <c r="I66" s="20">
        <f>[1]Keenesburg!E33</f>
        <v>-44734.620000000112</v>
      </c>
      <c r="J66" s="24">
        <f>IF(G66&gt;H66,0,I66*-1)</f>
        <v>44734.620000000112</v>
      </c>
      <c r="K66" s="25">
        <f>IF(G66&gt;H66,I66,0)</f>
        <v>0</v>
      </c>
      <c r="M66" s="23"/>
      <c r="N66" s="23"/>
    </row>
    <row r="67" spans="1:14" x14ac:dyDescent="0.2">
      <c r="A67" s="14"/>
      <c r="B67" s="15"/>
      <c r="C67" s="14"/>
      <c r="D67" s="16"/>
      <c r="E67" s="17"/>
      <c r="F67" s="17"/>
      <c r="G67" s="18"/>
      <c r="H67" s="18"/>
      <c r="I67" s="20"/>
      <c r="J67" s="24"/>
      <c r="K67" s="25"/>
      <c r="M67" s="23"/>
      <c r="N67" s="23"/>
    </row>
    <row r="68" spans="1:14" x14ac:dyDescent="0.2">
      <c r="A68" s="14"/>
      <c r="B68" s="15" t="s">
        <v>80</v>
      </c>
      <c r="C68" s="14" t="s">
        <v>81</v>
      </c>
      <c r="D68" s="16">
        <f>[1]Greeley!E6</f>
        <v>1467</v>
      </c>
      <c r="E68" s="16">
        <f>[1]Greeley!E17</f>
        <v>1552.5</v>
      </c>
      <c r="F68" s="16">
        <f>[1]Greeley!E12</f>
        <v>208.5</v>
      </c>
      <c r="G68" s="18">
        <f>F68/E68</f>
        <v>0.13429951690821257</v>
      </c>
      <c r="H68" s="35">
        <f>[1]Greeley!B$18</f>
        <v>0.54400000000000004</v>
      </c>
      <c r="I68" s="20">
        <f>[1]Greeley!E33</f>
        <v>-681429.83000000007</v>
      </c>
      <c r="J68" s="24">
        <f>IF(G68&gt;H68,0,I68*-1)</f>
        <v>681429.83000000007</v>
      </c>
      <c r="K68" s="25">
        <f>IF(G68&gt;H68,I68,0)</f>
        <v>0</v>
      </c>
      <c r="M68" s="23"/>
      <c r="N68" s="23"/>
    </row>
    <row r="69" spans="1:14" x14ac:dyDescent="0.2">
      <c r="A69" s="14"/>
      <c r="B69" s="15"/>
      <c r="C69" s="14" t="s">
        <v>82</v>
      </c>
      <c r="D69" s="16">
        <f>[1]Greeley!F6</f>
        <v>1731.4</v>
      </c>
      <c r="E69" s="16">
        <f>[1]Greeley!F17</f>
        <v>1724</v>
      </c>
      <c r="F69" s="16">
        <f>[1]Greeley!F12</f>
        <v>390</v>
      </c>
      <c r="G69" s="18">
        <f>F69/E69</f>
        <v>0.22621809744779584</v>
      </c>
      <c r="H69" s="35">
        <f>[1]Greeley!B$18</f>
        <v>0.54400000000000004</v>
      </c>
      <c r="I69" s="20">
        <f>[1]Greeley!F33</f>
        <v>-623815.9299999997</v>
      </c>
      <c r="J69" s="24">
        <f>IF(G69&gt;H69,0,I69*-1)</f>
        <v>623815.9299999997</v>
      </c>
      <c r="K69" s="25">
        <f>IF(G69&gt;H69,I69,0)</f>
        <v>0</v>
      </c>
      <c r="M69" s="23"/>
      <c r="N69" s="23"/>
    </row>
    <row r="70" spans="1:14" x14ac:dyDescent="0.2">
      <c r="A70" s="14"/>
      <c r="B70" s="15"/>
      <c r="C70" s="14" t="s">
        <v>83</v>
      </c>
      <c r="D70" s="16">
        <f>[1]Greeley!G6</f>
        <v>432.5</v>
      </c>
      <c r="E70" s="16">
        <f>[1]Greeley!G17</f>
        <v>434</v>
      </c>
      <c r="F70" s="16">
        <f>[1]Greeley!G12</f>
        <v>155</v>
      </c>
      <c r="G70" s="18">
        <f>F70/E70</f>
        <v>0.35714285714285715</v>
      </c>
      <c r="H70" s="35">
        <f>[1]Greeley!B$18</f>
        <v>0.54400000000000004</v>
      </c>
      <c r="I70" s="20">
        <f>[1]Greeley!G33</f>
        <v>-91628.989999999758</v>
      </c>
      <c r="J70" s="24">
        <f>IF(G70&gt;H70,0,I70*-1)</f>
        <v>91628.989999999758</v>
      </c>
      <c r="K70" s="25">
        <f>IF(G70&gt;H70,I70,0)</f>
        <v>0</v>
      </c>
      <c r="M70" s="23"/>
      <c r="N70" s="23"/>
    </row>
    <row r="71" spans="1:14" x14ac:dyDescent="0.2">
      <c r="A71" s="14"/>
      <c r="B71" s="15"/>
      <c r="C71" s="27" t="s">
        <v>20</v>
      </c>
      <c r="D71" s="28">
        <f>SUM(D68:D70)</f>
        <v>3630.9</v>
      </c>
      <c r="E71" s="17"/>
      <c r="F71" s="17"/>
      <c r="G71" s="18"/>
      <c r="H71" s="19"/>
      <c r="I71" s="29">
        <f>SUM(I68:I70)</f>
        <v>-1396874.7499999995</v>
      </c>
      <c r="J71" s="30">
        <f>SUM(J68:J70)</f>
        <v>1396874.7499999995</v>
      </c>
      <c r="K71" s="31"/>
      <c r="M71" s="32"/>
      <c r="N71" s="23"/>
    </row>
    <row r="72" spans="1:14" x14ac:dyDescent="0.2">
      <c r="A72" s="14"/>
      <c r="B72" s="15"/>
      <c r="C72" s="14"/>
      <c r="D72" s="40"/>
      <c r="G72" s="18"/>
      <c r="H72" s="19"/>
      <c r="I72" s="41"/>
      <c r="J72" s="42"/>
      <c r="K72" s="43"/>
    </row>
    <row r="73" spans="1:14" ht="10.5" customHeight="1" thickBot="1" x14ac:dyDescent="0.25">
      <c r="A73" s="44"/>
      <c r="B73" s="45"/>
      <c r="C73" s="44"/>
      <c r="D73" s="46"/>
      <c r="E73" s="47"/>
      <c r="F73" s="47"/>
      <c r="G73" s="48"/>
      <c r="H73" s="49"/>
      <c r="I73" s="50"/>
      <c r="J73" s="51"/>
      <c r="K73" s="52"/>
    </row>
    <row r="74" spans="1:14" ht="13.5" thickBot="1" x14ac:dyDescent="0.25">
      <c r="A74" s="53" t="s">
        <v>84</v>
      </c>
      <c r="B74" s="54"/>
      <c r="C74" s="55"/>
      <c r="D74" s="56"/>
      <c r="E74" s="57"/>
      <c r="F74" s="57"/>
      <c r="G74" s="58"/>
      <c r="H74" s="58"/>
      <c r="I74" s="59">
        <f>I7+I11+I23+I27+I34+I36+I38+I42+I46+I50+I52+I56+I58+I62+I64+I66+I71</f>
        <v>-2065440.5588995023</v>
      </c>
      <c r="J74" s="60">
        <f>J7+J11+J23+J27+J34+J36+J38+J42+J46+J50+J52+J56+J58+J62+J64+J66+J71</f>
        <v>2642176.164749641</v>
      </c>
      <c r="K74" s="61">
        <f>K11+K23+K34+K42+K46+K50+K56</f>
        <v>555656.34585013881</v>
      </c>
      <c r="M74" s="62"/>
      <c r="N74" s="63"/>
    </row>
    <row r="75" spans="1:14" ht="17.25" customHeight="1" x14ac:dyDescent="0.2">
      <c r="D75" s="64"/>
      <c r="I75" s="65"/>
      <c r="J75" s="65"/>
      <c r="K75" s="65"/>
    </row>
    <row r="76" spans="1:14" hidden="1" x14ac:dyDescent="0.2">
      <c r="B76" s="2">
        <f>0.35*150</f>
        <v>52.5</v>
      </c>
      <c r="C76" s="2">
        <f>132</f>
        <v>132</v>
      </c>
    </row>
    <row r="77" spans="1:14" hidden="1" x14ac:dyDescent="0.2">
      <c r="B77" s="2">
        <v>150</v>
      </c>
      <c r="C77" s="2">
        <f>C76*0.65</f>
        <v>85.8</v>
      </c>
    </row>
    <row r="78" spans="1:14" hidden="1" x14ac:dyDescent="0.2">
      <c r="B78" s="2">
        <f>B77-B76</f>
        <v>97.5</v>
      </c>
      <c r="C78" s="2">
        <f>86*450</f>
        <v>38700</v>
      </c>
    </row>
    <row r="79" spans="1:14" hidden="1" x14ac:dyDescent="0.2">
      <c r="B79" s="2">
        <f>B78*450</f>
        <v>43875</v>
      </c>
      <c r="C79" s="2">
        <f>C78*0.25</f>
        <v>9675</v>
      </c>
    </row>
    <row r="80" spans="1:14" hidden="1" x14ac:dyDescent="0.2">
      <c r="I80" s="65"/>
      <c r="J80" s="65"/>
      <c r="K80" s="65"/>
    </row>
    <row r="81" spans="1:14" x14ac:dyDescent="0.2">
      <c r="I81" s="65"/>
      <c r="J81" s="65"/>
      <c r="K81" s="65"/>
    </row>
    <row r="82" spans="1:14" x14ac:dyDescent="0.2">
      <c r="I82" s="65"/>
      <c r="J82" s="65"/>
      <c r="K82" s="65"/>
    </row>
    <row r="83" spans="1:1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4" x14ac:dyDescent="0.2">
      <c r="A84" s="1" t="s">
        <v>85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4" hidden="1" x14ac:dyDescent="0.2">
      <c r="A85" s="1" t="s">
        <v>86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4" x14ac:dyDescent="0.2">
      <c r="A86" s="1" t="s">
        <v>1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4" ht="13.5" thickBo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</row>
    <row r="88" spans="1:14" ht="39" thickBot="1" x14ac:dyDescent="0.25">
      <c r="A88" s="53" t="s">
        <v>2</v>
      </c>
      <c r="B88" s="67" t="s">
        <v>87</v>
      </c>
      <c r="C88" s="4" t="s">
        <v>88</v>
      </c>
      <c r="D88" s="6" t="s">
        <v>5</v>
      </c>
      <c r="E88" s="6" t="s">
        <v>6</v>
      </c>
      <c r="F88" s="7" t="s">
        <v>7</v>
      </c>
      <c r="G88" s="6" t="s">
        <v>89</v>
      </c>
      <c r="H88" s="8" t="s">
        <v>90</v>
      </c>
      <c r="I88" s="6" t="s">
        <v>91</v>
      </c>
      <c r="J88" s="68" t="s">
        <v>11</v>
      </c>
      <c r="K88" s="8" t="s">
        <v>12</v>
      </c>
      <c r="N88" s="13"/>
    </row>
    <row r="89" spans="1:14" ht="43.5" customHeight="1" x14ac:dyDescent="0.2">
      <c r="A89" s="27"/>
      <c r="B89" s="15"/>
      <c r="C89" s="69"/>
      <c r="D89" s="13"/>
      <c r="E89" s="13"/>
      <c r="F89" s="66"/>
      <c r="G89" s="13"/>
      <c r="H89" s="70"/>
      <c r="I89" s="71"/>
      <c r="J89" s="72"/>
      <c r="K89" s="73"/>
      <c r="N89" s="13"/>
    </row>
    <row r="90" spans="1:14" x14ac:dyDescent="0.2">
      <c r="A90" s="2" t="s">
        <v>92</v>
      </c>
      <c r="B90" s="15" t="s">
        <v>93</v>
      </c>
      <c r="C90" s="12" t="s">
        <v>94</v>
      </c>
      <c r="D90" s="74">
        <v>1781.9</v>
      </c>
      <c r="E90" s="13"/>
      <c r="F90" s="66"/>
      <c r="G90" s="75">
        <v>0.1419</v>
      </c>
      <c r="H90" s="70">
        <v>0.34489999999999998</v>
      </c>
      <c r="I90" s="71">
        <v>-344852.01652660593</v>
      </c>
      <c r="J90" s="72"/>
      <c r="K90" s="76">
        <f t="shared" ref="K90:K98" si="3">ROUND(-I90*0.5,2)</f>
        <v>172426.01</v>
      </c>
      <c r="N90" s="23"/>
    </row>
    <row r="91" spans="1:14" x14ac:dyDescent="0.2">
      <c r="B91" s="15"/>
      <c r="C91" s="12" t="s">
        <v>95</v>
      </c>
      <c r="D91" s="74">
        <v>884.4</v>
      </c>
      <c r="E91" s="13"/>
      <c r="F91" s="66"/>
      <c r="G91" s="75">
        <v>0.24909999999999999</v>
      </c>
      <c r="H91" s="70">
        <v>0.34489999999999998</v>
      </c>
      <c r="I91" s="71">
        <v>-27216.709318563342</v>
      </c>
      <c r="J91" s="72"/>
      <c r="K91" s="76">
        <f t="shared" si="3"/>
        <v>13608.35</v>
      </c>
      <c r="N91" s="23"/>
    </row>
    <row r="92" spans="1:14" x14ac:dyDescent="0.2">
      <c r="B92" s="15" t="s">
        <v>96</v>
      </c>
      <c r="C92" s="12" t="s">
        <v>97</v>
      </c>
      <c r="D92" s="74">
        <v>833.2</v>
      </c>
      <c r="E92" s="13"/>
      <c r="F92" s="66"/>
      <c r="G92" s="75">
        <v>0.63400000000000001</v>
      </c>
      <c r="H92" s="70">
        <v>0.71899999999999997</v>
      </c>
      <c r="I92" s="71">
        <v>-94085.506591193378</v>
      </c>
      <c r="J92" s="72"/>
      <c r="K92" s="76">
        <f t="shared" si="3"/>
        <v>47042.75</v>
      </c>
      <c r="N92" s="23"/>
    </row>
    <row r="93" spans="1:14" x14ac:dyDescent="0.2">
      <c r="A93" s="14"/>
      <c r="B93" s="15" t="s">
        <v>98</v>
      </c>
      <c r="C93" s="77" t="s">
        <v>99</v>
      </c>
      <c r="D93" s="78">
        <v>356</v>
      </c>
      <c r="E93" s="66"/>
      <c r="F93" s="66"/>
      <c r="G93" s="75">
        <v>0.48099999999999998</v>
      </c>
      <c r="H93" s="70">
        <v>0.66600000000000004</v>
      </c>
      <c r="I93" s="71">
        <v>-164749.17000000001</v>
      </c>
      <c r="J93" s="72"/>
      <c r="K93" s="76">
        <f t="shared" si="3"/>
        <v>82374.59</v>
      </c>
      <c r="N93" s="23"/>
    </row>
    <row r="94" spans="1:14" x14ac:dyDescent="0.2">
      <c r="A94" s="14"/>
      <c r="B94" s="15"/>
      <c r="C94" s="77" t="s">
        <v>100</v>
      </c>
      <c r="D94" s="78">
        <v>258</v>
      </c>
      <c r="E94" s="66"/>
      <c r="F94" s="66"/>
      <c r="G94" s="75">
        <v>0.51500000000000001</v>
      </c>
      <c r="H94" s="70">
        <v>0.66600000000000004</v>
      </c>
      <c r="I94" s="71">
        <v>-32583.14</v>
      </c>
      <c r="J94" s="72"/>
      <c r="K94" s="76">
        <f t="shared" si="3"/>
        <v>16291.57</v>
      </c>
      <c r="N94" s="23"/>
    </row>
    <row r="95" spans="1:14" x14ac:dyDescent="0.2">
      <c r="A95" s="14"/>
      <c r="B95" s="15"/>
      <c r="C95" s="77" t="s">
        <v>101</v>
      </c>
      <c r="D95" s="78">
        <v>450.5</v>
      </c>
      <c r="E95" s="66"/>
      <c r="F95" s="66"/>
      <c r="G95" s="75">
        <v>0.30399999999999999</v>
      </c>
      <c r="H95" s="70">
        <v>0.66600000000000004</v>
      </c>
      <c r="I95" s="71">
        <v>-283945.67</v>
      </c>
      <c r="J95" s="72"/>
      <c r="K95" s="76">
        <f t="shared" si="3"/>
        <v>141972.84</v>
      </c>
      <c r="N95" s="23"/>
    </row>
    <row r="96" spans="1:14" x14ac:dyDescent="0.2">
      <c r="A96" s="14"/>
      <c r="B96" s="15"/>
      <c r="C96" s="77"/>
      <c r="D96" s="78"/>
      <c r="E96" s="66"/>
      <c r="F96" s="66"/>
      <c r="G96" s="75"/>
      <c r="H96" s="70"/>
      <c r="I96" s="71"/>
      <c r="J96" s="72"/>
      <c r="K96" s="76"/>
      <c r="N96" s="23"/>
    </row>
    <row r="97" spans="1:14" x14ac:dyDescent="0.2">
      <c r="A97" s="2" t="s">
        <v>13</v>
      </c>
      <c r="B97" s="15" t="s">
        <v>102</v>
      </c>
      <c r="C97" s="77" t="s">
        <v>103</v>
      </c>
      <c r="D97" s="78">
        <v>339</v>
      </c>
      <c r="E97" s="66"/>
      <c r="F97" s="66"/>
      <c r="G97" s="75">
        <v>0.41599999999999998</v>
      </c>
      <c r="H97" s="70">
        <v>0.622</v>
      </c>
      <c r="I97" s="71">
        <v>-88310.287660484668</v>
      </c>
      <c r="J97" s="72"/>
      <c r="K97" s="76">
        <f t="shared" si="3"/>
        <v>44155.14</v>
      </c>
      <c r="N97" s="23"/>
    </row>
    <row r="98" spans="1:14" x14ac:dyDescent="0.2">
      <c r="B98" s="15"/>
      <c r="C98" s="77" t="s">
        <v>104</v>
      </c>
      <c r="D98" s="78">
        <v>331.3</v>
      </c>
      <c r="E98" s="66"/>
      <c r="F98" s="66"/>
      <c r="G98" s="75">
        <v>0.42399999999999999</v>
      </c>
      <c r="H98" s="70">
        <v>0.622</v>
      </c>
      <c r="I98" s="71">
        <v>-83051.053769671358</v>
      </c>
      <c r="J98" s="72"/>
      <c r="K98" s="76">
        <f t="shared" si="3"/>
        <v>41525.53</v>
      </c>
      <c r="N98" s="23"/>
    </row>
    <row r="99" spans="1:14" x14ac:dyDescent="0.2">
      <c r="A99" s="14"/>
      <c r="B99" s="15"/>
      <c r="C99" s="77"/>
      <c r="D99" s="78"/>
      <c r="E99" s="66"/>
      <c r="F99" s="66"/>
      <c r="G99" s="75"/>
      <c r="H99" s="70"/>
      <c r="I99" s="71"/>
      <c r="J99" s="72"/>
      <c r="K99" s="76"/>
      <c r="N99" s="23"/>
    </row>
    <row r="100" spans="1:14" x14ac:dyDescent="0.2">
      <c r="A100" s="27"/>
      <c r="B100" s="79"/>
      <c r="C100" s="80"/>
      <c r="D100" s="81"/>
      <c r="E100" s="66"/>
      <c r="F100" s="66"/>
      <c r="G100" s="13"/>
      <c r="H100" s="73"/>
      <c r="I100" s="71"/>
      <c r="J100" s="72"/>
      <c r="K100" s="76"/>
      <c r="N100" s="23"/>
    </row>
    <row r="101" spans="1:14" x14ac:dyDescent="0.2">
      <c r="A101" s="14" t="s">
        <v>105</v>
      </c>
      <c r="B101" s="15" t="s">
        <v>106</v>
      </c>
      <c r="C101" s="82" t="s">
        <v>107</v>
      </c>
      <c r="D101" s="74">
        <v>82.8</v>
      </c>
      <c r="E101" s="83"/>
      <c r="F101" s="83"/>
      <c r="G101" s="75">
        <v>0.13400000000000001</v>
      </c>
      <c r="H101" s="70">
        <v>0.27400000000000002</v>
      </c>
      <c r="I101" s="71">
        <v>-11449.03</v>
      </c>
      <c r="J101" s="72"/>
      <c r="K101" s="76">
        <f>ROUND(-I101*0.5,2)</f>
        <v>5724.52</v>
      </c>
      <c r="N101" s="23"/>
    </row>
    <row r="102" spans="1:14" x14ac:dyDescent="0.2">
      <c r="A102" s="14"/>
      <c r="B102" s="15"/>
      <c r="C102" s="82"/>
      <c r="D102" s="74"/>
      <c r="E102" s="83"/>
      <c r="F102" s="83"/>
      <c r="G102" s="75"/>
      <c r="H102" s="70"/>
      <c r="I102" s="71"/>
      <c r="J102" s="72"/>
      <c r="K102" s="76"/>
      <c r="N102" s="23"/>
    </row>
    <row r="103" spans="1:14" x14ac:dyDescent="0.2">
      <c r="A103" s="14" t="s">
        <v>108</v>
      </c>
      <c r="B103" s="15" t="s">
        <v>108</v>
      </c>
      <c r="C103" s="82" t="s">
        <v>109</v>
      </c>
      <c r="D103" s="74">
        <v>588</v>
      </c>
      <c r="E103" s="83"/>
      <c r="F103" s="83"/>
      <c r="G103" s="75">
        <v>0.01</v>
      </c>
      <c r="H103" s="70">
        <v>9.7000000000000003E-2</v>
      </c>
      <c r="I103" s="71">
        <v>-52837.859666017815</v>
      </c>
      <c r="J103" s="72"/>
      <c r="K103" s="76">
        <f>ROUND(-I103*0.5,2)</f>
        <v>26418.93</v>
      </c>
      <c r="N103" s="23"/>
    </row>
    <row r="104" spans="1:14" x14ac:dyDescent="0.2">
      <c r="A104" s="14"/>
      <c r="B104" s="15"/>
      <c r="C104" s="82"/>
      <c r="D104" s="74"/>
      <c r="E104" s="83"/>
      <c r="F104" s="83"/>
      <c r="G104" s="84"/>
      <c r="H104" s="85"/>
      <c r="I104" s="71"/>
      <c r="J104" s="72"/>
      <c r="K104" s="76"/>
      <c r="N104" s="23"/>
    </row>
    <row r="105" spans="1:14" x14ac:dyDescent="0.2">
      <c r="A105" s="77" t="s">
        <v>110</v>
      </c>
      <c r="B105" s="86" t="s">
        <v>110</v>
      </c>
      <c r="C105" s="87" t="s">
        <v>111</v>
      </c>
      <c r="D105" s="78">
        <v>312</v>
      </c>
      <c r="E105" s="66"/>
      <c r="F105" s="66"/>
      <c r="G105" s="75">
        <v>6.8000000000000005E-2</v>
      </c>
      <c r="H105" s="70">
        <v>0.29299999999999998</v>
      </c>
      <c r="I105" s="71">
        <v>-73139.012249537744</v>
      </c>
      <c r="J105" s="72"/>
      <c r="K105" s="76">
        <f>ROUND(-I105*0.5,2)</f>
        <v>36569.51</v>
      </c>
      <c r="N105" s="23"/>
    </row>
    <row r="106" spans="1:14" x14ac:dyDescent="0.2">
      <c r="A106" s="77"/>
      <c r="B106" s="86"/>
      <c r="C106" s="87"/>
      <c r="D106" s="78"/>
      <c r="E106" s="66"/>
      <c r="F106" s="66"/>
      <c r="G106" s="13"/>
      <c r="H106" s="73"/>
      <c r="I106" s="71"/>
      <c r="J106" s="72"/>
      <c r="K106" s="76"/>
      <c r="N106" s="23"/>
    </row>
    <row r="107" spans="1:14" x14ac:dyDescent="0.2">
      <c r="A107" s="77" t="s">
        <v>34</v>
      </c>
      <c r="B107" s="86" t="s">
        <v>112</v>
      </c>
      <c r="C107" s="77" t="s">
        <v>113</v>
      </c>
      <c r="D107" s="78">
        <v>544.29999999999995</v>
      </c>
      <c r="G107" s="75">
        <v>0.34699999999999998</v>
      </c>
      <c r="H107" s="70">
        <v>0.49</v>
      </c>
      <c r="I107" s="88">
        <v>-82188.023420478217</v>
      </c>
      <c r="J107" s="14"/>
      <c r="K107" s="76">
        <f t="shared" ref="K107:K114" si="4">ROUND(-I107*0.5,2)</f>
        <v>41094.01</v>
      </c>
      <c r="N107" s="23"/>
    </row>
    <row r="108" spans="1:14" x14ac:dyDescent="0.2">
      <c r="A108" s="77"/>
      <c r="B108" s="86"/>
      <c r="C108" s="77" t="s">
        <v>114</v>
      </c>
      <c r="D108" s="78">
        <v>442.8</v>
      </c>
      <c r="G108" s="75">
        <v>0.214</v>
      </c>
      <c r="H108" s="70">
        <v>0.49</v>
      </c>
      <c r="I108" s="88">
        <v>-127994.72947453149</v>
      </c>
      <c r="J108" s="14"/>
      <c r="K108" s="76">
        <f t="shared" si="4"/>
        <v>63997.36</v>
      </c>
      <c r="N108" s="23"/>
    </row>
    <row r="109" spans="1:14" x14ac:dyDescent="0.2">
      <c r="A109" s="77"/>
      <c r="B109" s="86"/>
      <c r="C109" s="77" t="s">
        <v>115</v>
      </c>
      <c r="D109" s="78">
        <v>656.5</v>
      </c>
      <c r="G109" s="75">
        <v>0.219</v>
      </c>
      <c r="H109" s="70">
        <v>0.49</v>
      </c>
      <c r="I109" s="88">
        <v>-186070.25527107157</v>
      </c>
      <c r="J109" s="14"/>
      <c r="K109" s="76">
        <f t="shared" si="4"/>
        <v>93035.13</v>
      </c>
      <c r="N109" s="23"/>
    </row>
    <row r="110" spans="1:14" x14ac:dyDescent="0.2">
      <c r="A110" s="77"/>
      <c r="B110" s="86"/>
      <c r="C110" s="89" t="s">
        <v>116</v>
      </c>
      <c r="D110" s="78">
        <v>416.2</v>
      </c>
      <c r="G110" s="75">
        <v>0.41899999999999998</v>
      </c>
      <c r="H110" s="70">
        <v>0.49</v>
      </c>
      <c r="I110" s="88">
        <v>-31875.781861111987</v>
      </c>
      <c r="J110" s="14"/>
      <c r="K110" s="76">
        <f t="shared" si="4"/>
        <v>15937.89</v>
      </c>
      <c r="N110" s="23"/>
    </row>
    <row r="111" spans="1:14" x14ac:dyDescent="0.2">
      <c r="A111" s="77"/>
      <c r="B111" s="86"/>
      <c r="C111" s="89" t="s">
        <v>117</v>
      </c>
      <c r="D111" s="78">
        <v>306.7</v>
      </c>
      <c r="G111" s="75">
        <v>0.36099999999999999</v>
      </c>
      <c r="H111" s="70">
        <v>0.49</v>
      </c>
      <c r="I111" s="88">
        <v>-41955.840678045992</v>
      </c>
      <c r="J111" s="14"/>
      <c r="K111" s="76">
        <f t="shared" si="4"/>
        <v>20977.919999999998</v>
      </c>
      <c r="N111" s="23"/>
    </row>
    <row r="112" spans="1:14" x14ac:dyDescent="0.2">
      <c r="A112" s="77"/>
      <c r="B112" s="86"/>
      <c r="C112" s="89" t="s">
        <v>118</v>
      </c>
      <c r="D112" s="78">
        <v>97</v>
      </c>
      <c r="G112" s="75">
        <v>0.51500000000000001</v>
      </c>
      <c r="H112" s="70">
        <v>0.49</v>
      </c>
      <c r="I112" s="88">
        <v>-29009.828600166831</v>
      </c>
      <c r="J112" s="14"/>
      <c r="K112" s="76">
        <f t="shared" si="4"/>
        <v>14504.91</v>
      </c>
      <c r="N112" s="23"/>
    </row>
    <row r="113" spans="1:14" x14ac:dyDescent="0.2">
      <c r="A113" s="77"/>
      <c r="B113" s="86"/>
      <c r="C113" s="89" t="s">
        <v>119</v>
      </c>
      <c r="D113" s="78">
        <v>800.8</v>
      </c>
      <c r="G113" s="75">
        <v>0.13600000000000001</v>
      </c>
      <c r="H113" s="70">
        <v>0.49</v>
      </c>
      <c r="I113" s="88">
        <v>-239495.57467024308</v>
      </c>
      <c r="J113" s="14"/>
      <c r="K113" s="76">
        <f t="shared" si="4"/>
        <v>119747.79</v>
      </c>
      <c r="N113" s="23"/>
    </row>
    <row r="114" spans="1:14" x14ac:dyDescent="0.2">
      <c r="A114" s="77"/>
      <c r="B114" s="86"/>
      <c r="C114" s="89" t="s">
        <v>120</v>
      </c>
      <c r="D114" s="78">
        <v>276.39999999999998</v>
      </c>
      <c r="G114" s="75">
        <v>0.24</v>
      </c>
      <c r="H114" s="70">
        <v>0.49</v>
      </c>
      <c r="I114" s="88">
        <v>-72360.871742458083</v>
      </c>
      <c r="J114" s="14"/>
      <c r="K114" s="76">
        <f t="shared" si="4"/>
        <v>36180.44</v>
      </c>
      <c r="N114" s="23"/>
    </row>
    <row r="115" spans="1:14" x14ac:dyDescent="0.2">
      <c r="A115" s="77"/>
      <c r="B115" s="86"/>
      <c r="C115" s="90"/>
      <c r="D115" s="78"/>
      <c r="H115" s="15"/>
      <c r="I115" s="88"/>
      <c r="J115" s="14"/>
      <c r="K115" s="91"/>
      <c r="N115" s="23"/>
    </row>
    <row r="116" spans="1:14" x14ac:dyDescent="0.2">
      <c r="A116" s="77" t="s">
        <v>121</v>
      </c>
      <c r="B116" s="86" t="s">
        <v>122</v>
      </c>
      <c r="C116" s="87" t="s">
        <v>123</v>
      </c>
      <c r="D116" s="78">
        <v>271.8</v>
      </c>
      <c r="G116" s="75">
        <v>0.112</v>
      </c>
      <c r="H116" s="70">
        <v>0.30599999999999999</v>
      </c>
      <c r="I116" s="88">
        <v>-53851.013297668193</v>
      </c>
      <c r="J116" s="14"/>
      <c r="K116" s="76">
        <f>ROUND(-I116*0.5,2)</f>
        <v>26925.51</v>
      </c>
      <c r="N116" s="23"/>
    </row>
    <row r="117" spans="1:14" x14ac:dyDescent="0.2">
      <c r="A117" s="77"/>
      <c r="B117" s="86"/>
      <c r="C117" s="87" t="s">
        <v>124</v>
      </c>
      <c r="D117" s="78">
        <v>337.4</v>
      </c>
      <c r="G117" s="75">
        <v>5.6000000000000001E-2</v>
      </c>
      <c r="H117" s="70">
        <v>0.30599999999999999</v>
      </c>
      <c r="I117" s="88">
        <v>-86218.301353323273</v>
      </c>
      <c r="J117" s="14"/>
      <c r="K117" s="76">
        <f>ROUND(-I117*0.5,2)</f>
        <v>43109.15</v>
      </c>
      <c r="N117" s="23"/>
    </row>
    <row r="118" spans="1:14" x14ac:dyDescent="0.2">
      <c r="A118" s="77"/>
      <c r="B118" s="86"/>
      <c r="C118" s="87"/>
      <c r="D118" s="78"/>
      <c r="G118" s="75"/>
      <c r="H118" s="70"/>
      <c r="I118" s="88"/>
      <c r="J118" s="14"/>
      <c r="K118" s="76"/>
      <c r="N118" s="23"/>
    </row>
    <row r="119" spans="1:14" x14ac:dyDescent="0.2">
      <c r="A119" s="77" t="s">
        <v>125</v>
      </c>
      <c r="B119" s="86" t="s">
        <v>126</v>
      </c>
      <c r="C119" s="87" t="s">
        <v>127</v>
      </c>
      <c r="D119" s="78">
        <v>17.2</v>
      </c>
      <c r="G119" s="75">
        <v>0.29399999999999998</v>
      </c>
      <c r="H119" s="70">
        <v>0.26600000000000001</v>
      </c>
      <c r="I119" s="92">
        <v>494.44</v>
      </c>
      <c r="J119" s="14"/>
      <c r="K119" s="93">
        <f>I119</f>
        <v>494.44</v>
      </c>
      <c r="N119" s="23"/>
    </row>
    <row r="120" spans="1:14" x14ac:dyDescent="0.2">
      <c r="A120" s="77"/>
      <c r="B120" s="86"/>
      <c r="C120" s="87"/>
      <c r="D120" s="78"/>
      <c r="H120" s="15"/>
      <c r="I120" s="88"/>
      <c r="J120" s="14"/>
      <c r="K120" s="91"/>
      <c r="N120" s="23"/>
    </row>
    <row r="121" spans="1:14" x14ac:dyDescent="0.2">
      <c r="A121" s="77" t="s">
        <v>128</v>
      </c>
      <c r="B121" s="86" t="s">
        <v>129</v>
      </c>
      <c r="C121" s="77" t="s">
        <v>130</v>
      </c>
      <c r="D121" s="78">
        <v>252</v>
      </c>
      <c r="G121" s="75">
        <v>0.14699999999999999</v>
      </c>
      <c r="H121" s="70">
        <v>0.24199999999999999</v>
      </c>
      <c r="I121" s="88">
        <v>-30836.621250527445</v>
      </c>
      <c r="J121" s="14"/>
      <c r="K121" s="76">
        <f>ROUND(-I121*0.5,2)</f>
        <v>15418.31</v>
      </c>
      <c r="N121" s="23"/>
    </row>
    <row r="122" spans="1:14" x14ac:dyDescent="0.2">
      <c r="A122" s="77"/>
      <c r="B122" s="86"/>
      <c r="C122" s="94" t="s">
        <v>131</v>
      </c>
      <c r="D122" s="78">
        <v>246</v>
      </c>
      <c r="G122" s="75">
        <v>6.8000000000000005E-2</v>
      </c>
      <c r="H122" s="70">
        <v>0.24199999999999999</v>
      </c>
      <c r="I122" s="88">
        <v>-49585.615982657997</v>
      </c>
      <c r="J122" s="14"/>
      <c r="K122" s="76">
        <f>ROUND(-I122*0.5,2)</f>
        <v>24792.81</v>
      </c>
      <c r="N122" s="23"/>
    </row>
    <row r="123" spans="1:14" x14ac:dyDescent="0.2">
      <c r="A123" s="77"/>
      <c r="B123" s="86"/>
      <c r="C123" s="94"/>
      <c r="D123" s="78"/>
      <c r="G123" s="75"/>
      <c r="H123" s="70"/>
      <c r="I123" s="88"/>
      <c r="J123" s="14"/>
      <c r="K123" s="76"/>
      <c r="N123" s="23"/>
    </row>
    <row r="124" spans="1:14" x14ac:dyDescent="0.2">
      <c r="A124" s="77" t="s">
        <v>132</v>
      </c>
      <c r="B124" s="86" t="s">
        <v>133</v>
      </c>
      <c r="C124" s="94" t="s">
        <v>134</v>
      </c>
      <c r="D124" s="78">
        <v>123.8</v>
      </c>
      <c r="G124" s="75">
        <v>0</v>
      </c>
      <c r="H124" s="70">
        <v>0.13</v>
      </c>
      <c r="I124" s="88">
        <v>-16690.39</v>
      </c>
      <c r="J124" s="14"/>
      <c r="K124" s="76">
        <f>ROUND(-I124*0.5,2)</f>
        <v>8345.2000000000007</v>
      </c>
      <c r="N124" s="23"/>
    </row>
    <row r="125" spans="1:14" ht="13.5" thickBot="1" x14ac:dyDescent="0.25">
      <c r="A125" s="77"/>
      <c r="B125" s="86"/>
      <c r="C125" s="94"/>
      <c r="D125" s="95"/>
      <c r="H125" s="15"/>
      <c r="I125" s="88"/>
      <c r="J125" s="14"/>
      <c r="K125" s="91"/>
      <c r="N125" s="62"/>
    </row>
    <row r="126" spans="1:14" ht="13.5" thickBot="1" x14ac:dyDescent="0.25">
      <c r="A126" s="53" t="s">
        <v>135</v>
      </c>
      <c r="B126" s="54"/>
      <c r="C126" s="55"/>
      <c r="D126" s="56"/>
      <c r="E126" s="57"/>
      <c r="F126" s="57"/>
      <c r="G126" s="58"/>
      <c r="H126" s="58"/>
      <c r="I126" s="96">
        <f>SUM(I90:I125)</f>
        <v>-2303857.8633843591</v>
      </c>
      <c r="J126" s="96">
        <f>SUM(J90:J125)</f>
        <v>0</v>
      </c>
      <c r="K126" s="97">
        <f>SUM(K90:K125)</f>
        <v>1152670.6100000001</v>
      </c>
    </row>
    <row r="129" spans="10:15" x14ac:dyDescent="0.2">
      <c r="J129" s="33">
        <f>K126+J74+K74</f>
        <v>4350503.1205997802</v>
      </c>
      <c r="K129" s="65"/>
      <c r="M129" s="33"/>
    </row>
    <row r="130" spans="10:15" x14ac:dyDescent="0.2">
      <c r="M130" s="33"/>
    </row>
    <row r="131" spans="10:15" x14ac:dyDescent="0.2">
      <c r="J131" s="98">
        <v>5094358</v>
      </c>
      <c r="K131" s="33"/>
    </row>
    <row r="132" spans="10:15" x14ac:dyDescent="0.2">
      <c r="J132" s="99">
        <v>1</v>
      </c>
      <c r="N132" s="33"/>
    </row>
    <row r="133" spans="10:15" x14ac:dyDescent="0.2">
      <c r="N133" s="100"/>
      <c r="O133" s="2" t="s">
        <v>33</v>
      </c>
    </row>
    <row r="134" spans="10:15" x14ac:dyDescent="0.2">
      <c r="J134" s="33">
        <f>J129-J131</f>
        <v>-743854.87940021977</v>
      </c>
    </row>
  </sheetData>
  <mergeCells count="1">
    <mergeCell ref="M3:N3"/>
  </mergeCells>
  <printOptions horizontalCentered="1"/>
  <pageMargins left="0.2" right="0.2" top="0.5" bottom="0.5" header="0.3" footer="0.3"/>
  <pageSetup scale="31" orientation="landscape" r:id="rId1"/>
  <headerFooter alignWithMargins="0"/>
  <rowBreaks count="3" manualBreakCount="3">
    <brk id="64" max="65535" man="1"/>
    <brk id="110" max="65535" man="1"/>
    <brk id="16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FY2018-19 Supplemental Aid</vt:lpstr>
      <vt:lpstr>'FY2018-19 Supplemental Aid'!Print_Area</vt:lpstr>
      <vt:lpstr>'FY2018-19 Supplemental Aid'!Print_Titles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cp:lastPrinted>2019-02-19T23:19:12Z</cp:lastPrinted>
  <dcterms:created xsi:type="dcterms:W3CDTF">2019-02-19T23:19:08Z</dcterms:created>
  <dcterms:modified xsi:type="dcterms:W3CDTF">2019-02-19T23:20:10Z</dcterms:modified>
</cp:coreProperties>
</file>