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92" activeTab="0"/>
  </bookViews>
  <sheets>
    <sheet name="State Share Gross to Pipeline" sheetId="1" r:id="rId1"/>
    <sheet name="State Share Net to Pipeline" sheetId="2" r:id="rId2"/>
    <sheet name="Hold Harmless Kindergarten" sheetId="3" r:id="rId3"/>
    <sheet name="ELPA" sheetId="4" r:id="rId4"/>
    <sheet name="CDE Audit Findings" sheetId="5" r:id="rId5"/>
    <sheet name="Allocat to Charters &amp; Preschool" sheetId="6" r:id="rId6"/>
    <sheet name="Number of Charters in District" sheetId="7" r:id="rId7"/>
  </sheets>
  <definedNames>
    <definedName name="_xlfn.IFERROR" hidden="1">#NAME?</definedName>
    <definedName name="_xlnm.Print_Titles" localSheetId="5">'Allocat to Charters &amp; Preschool'!$1:$3</definedName>
    <definedName name="_xlnm.Print_Titles" localSheetId="4">'CDE Audit Findings'!$1:$9</definedName>
    <definedName name="_xlnm.Print_Titles" localSheetId="2">'Hold Harmless Kindergarten'!$1:$3</definedName>
    <definedName name="_xlnm.Print_Titles" localSheetId="6">'Number of Charters in District'!$1:$5</definedName>
    <definedName name="_xlnm.Print_Titles" localSheetId="0">'State Share Gross to Pipeline'!$1:$11</definedName>
    <definedName name="_xlnm.Print_Titles" localSheetId="1">'State Share Net to Pipeline'!$1:$9</definedName>
  </definedNames>
  <calcPr fullCalcOnLoad="1"/>
</workbook>
</file>

<file path=xl/sharedStrings.xml><?xml version="1.0" encoding="utf-8"?>
<sst xmlns="http://schemas.openxmlformats.org/spreadsheetml/2006/main" count="4046" uniqueCount="690">
  <si>
    <t>CODE</t>
  </si>
  <si>
    <t>COUNTY</t>
  </si>
  <si>
    <t>DISTRICT</t>
  </si>
  <si>
    <t>Gross State Share</t>
  </si>
  <si>
    <t>Adjusted Gross State Share</t>
  </si>
  <si>
    <t>0010</t>
  </si>
  <si>
    <t>ADAMS</t>
  </si>
  <si>
    <t>0020</t>
  </si>
  <si>
    <t>0030</t>
  </si>
  <si>
    <t>0040</t>
  </si>
  <si>
    <t>0050</t>
  </si>
  <si>
    <t>0060</t>
  </si>
  <si>
    <t>0070</t>
  </si>
  <si>
    <t>0100</t>
  </si>
  <si>
    <t>ALAMOSA</t>
  </si>
  <si>
    <t>0110</t>
  </si>
  <si>
    <t>0120</t>
  </si>
  <si>
    <t>ARAPAHOE</t>
  </si>
  <si>
    <t>0123</t>
  </si>
  <si>
    <t>0130</t>
  </si>
  <si>
    <t>0140</t>
  </si>
  <si>
    <t>0170</t>
  </si>
  <si>
    <t>0180</t>
  </si>
  <si>
    <t>0190</t>
  </si>
  <si>
    <t>0220</t>
  </si>
  <si>
    <t>ARCHULETA</t>
  </si>
  <si>
    <t>0230</t>
  </si>
  <si>
    <t>BACA</t>
  </si>
  <si>
    <t>0240</t>
  </si>
  <si>
    <t>0250</t>
  </si>
  <si>
    <t>0260</t>
  </si>
  <si>
    <t>0270</t>
  </si>
  <si>
    <t>0290</t>
  </si>
  <si>
    <t>BENT</t>
  </si>
  <si>
    <t>LAS ANIMAS</t>
  </si>
  <si>
    <t>0310</t>
  </si>
  <si>
    <t>0470</t>
  </si>
  <si>
    <t>BOULDER</t>
  </si>
  <si>
    <t>0480</t>
  </si>
  <si>
    <t>0490</t>
  </si>
  <si>
    <t>CHAFFEE</t>
  </si>
  <si>
    <t>0500</t>
  </si>
  <si>
    <t>0510</t>
  </si>
  <si>
    <t>CHEYENNE</t>
  </si>
  <si>
    <t>KIT CARSON</t>
  </si>
  <si>
    <t>0520</t>
  </si>
  <si>
    <t>0540</t>
  </si>
  <si>
    <t>CLEAR CREEK</t>
  </si>
  <si>
    <t>0550</t>
  </si>
  <si>
    <t>CONEJOS</t>
  </si>
  <si>
    <t>0560</t>
  </si>
  <si>
    <t>0580</t>
  </si>
  <si>
    <t>0640</t>
  </si>
  <si>
    <t>COSTILLA</t>
  </si>
  <si>
    <t>0740</t>
  </si>
  <si>
    <t>0770</t>
  </si>
  <si>
    <t>CROWLEY</t>
  </si>
  <si>
    <t>0860</t>
  </si>
  <si>
    <t>CUSTER</t>
  </si>
  <si>
    <t>0870</t>
  </si>
  <si>
    <t>DELTA</t>
  </si>
  <si>
    <t>0880</t>
  </si>
  <si>
    <t>DENVER</t>
  </si>
  <si>
    <t>0890</t>
  </si>
  <si>
    <t>DOLORES</t>
  </si>
  <si>
    <t>0900</t>
  </si>
  <si>
    <t>DOUGLAS</t>
  </si>
  <si>
    <t>0910</t>
  </si>
  <si>
    <t>EAGLE</t>
  </si>
  <si>
    <t>0920</t>
  </si>
  <si>
    <t>ELBERT</t>
  </si>
  <si>
    <t>0930</t>
  </si>
  <si>
    <t>KIOWA</t>
  </si>
  <si>
    <t>0940</t>
  </si>
  <si>
    <t>0950</t>
  </si>
  <si>
    <t>0960</t>
  </si>
  <si>
    <t>0970</t>
  </si>
  <si>
    <t>EL PASO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</si>
  <si>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</si>
  <si>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</si>
  <si>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</si>
  <si>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</si>
  <si>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</si>
  <si>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</si>
  <si>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</si>
  <si>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</si>
  <si>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</si>
  <si>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</si>
  <si>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</si>
  <si>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</si>
  <si>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</si>
  <si>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</si>
  <si>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</si>
  <si>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FREMONT</t>
  </si>
  <si>
    <t>1150</t>
  </si>
  <si>
    <t>1160</t>
  </si>
  <si>
    <t>1180</t>
  </si>
  <si>
    <t>GARFIELD</t>
  </si>
  <si>
    <t>1195</t>
  </si>
  <si>
    <t>1220</t>
  </si>
  <si>
    <t>1330</t>
  </si>
  <si>
    <t>GILPIN</t>
  </si>
  <si>
    <t>1340</t>
  </si>
  <si>
    <t>GRAND</t>
  </si>
  <si>
    <t>1350</t>
  </si>
  <si>
    <t>1360</t>
  </si>
  <si>
    <t>GUNNISON</t>
  </si>
  <si>
    <t>1380</t>
  </si>
  <si>
    <t>HINSDALE</t>
  </si>
  <si>
    <t>1390</t>
  </si>
  <si>
    <t>HUERFANO</t>
  </si>
  <si>
    <t>1400</t>
  </si>
  <si>
    <t>1410</t>
  </si>
  <si>
    <t>JACKSON</t>
  </si>
  <si>
    <t>1420</t>
  </si>
  <si>
    <t>JEFFERSON</t>
  </si>
  <si>
    <t>1430</t>
  </si>
  <si>
    <t>1440</t>
  </si>
  <si>
    <t>1450</t>
  </si>
  <si>
    <t>1460</t>
  </si>
  <si>
    <t>1480</t>
  </si>
  <si>
    <t>1490</t>
  </si>
  <si>
    <t>1500</t>
  </si>
  <si>
    <t>1510</t>
  </si>
  <si>
    <t>LAKE</t>
  </si>
  <si>
    <t>1520</t>
  </si>
  <si>
    <t>LA PLATA</t>
  </si>
  <si>
    <t>1530</t>
  </si>
  <si>
    <t>1540</t>
  </si>
  <si>
    <t>1550</t>
  </si>
  <si>
    <t>LARIMER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</si>
  <si>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</si>
  <si>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</si>
  <si>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</si>
  <si>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</si>
  <si>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</si>
  <si>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</si>
  <si>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</si>
  <si>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</si>
  <si>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</si>
  <si>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LINCOLN</t>
  </si>
  <si>
    <t>1790</t>
  </si>
  <si>
    <t>1810</t>
  </si>
  <si>
    <t>1828</t>
  </si>
  <si>
    <t>LOGAN</t>
  </si>
  <si>
    <t>1850</t>
  </si>
  <si>
    <t>1860</t>
  </si>
  <si>
    <t>1870</t>
  </si>
  <si>
    <t>1980</t>
  </si>
  <si>
    <t>MESA</t>
  </si>
  <si>
    <t>1990</t>
  </si>
  <si>
    <t>2000</t>
  </si>
  <si>
    <t>2010</t>
  </si>
  <si>
    <t>MINERAL</t>
  </si>
  <si>
    <t>2020</t>
  </si>
  <si>
    <t>MOFFAT</t>
  </si>
  <si>
    <t>2035</t>
  </si>
  <si>
    <t>MONTEZUMA</t>
  </si>
  <si>
    <t>2055</t>
  </si>
  <si>
    <t>2070</t>
  </si>
  <si>
    <t>2180</t>
  </si>
  <si>
    <t>MONTROSE</t>
  </si>
  <si>
    <t>2190</t>
  </si>
  <si>
    <t>2395</t>
  </si>
  <si>
    <t>MORGAN</t>
  </si>
  <si>
    <t>2405</t>
  </si>
  <si>
    <t>2505</t>
  </si>
  <si>
    <t>2515</t>
  </si>
  <si>
    <t>2520</t>
  </si>
  <si>
    <t>OTERO</t>
  </si>
  <si>
    <t>2530</t>
  </si>
  <si>
    <t>2535</t>
  </si>
  <si>
    <t>2540</t>
  </si>
  <si>
    <t>2560</t>
  </si>
  <si>
    <t>2570</t>
  </si>
  <si>
    <t>2580</t>
  </si>
  <si>
    <t>OURAY</t>
  </si>
  <si>
    <t>2590</t>
  </si>
  <si>
    <t>2600</t>
  </si>
  <si>
    <t>PARK</t>
  </si>
  <si>
    <t>2610</t>
  </si>
  <si>
    <t>2620</t>
  </si>
  <si>
    <t>PHILLIPS</t>
  </si>
  <si>
    <t>2630</t>
  </si>
  <si>
    <t>2640</t>
  </si>
  <si>
    <t>PITKIN</t>
  </si>
  <si>
    <t>2650</t>
  </si>
  <si>
    <t>PROWERS</t>
  </si>
  <si>
    <t>2660</t>
  </si>
  <si>
    <t>2670</t>
  </si>
  <si>
    <t>2680</t>
  </si>
  <si>
    <t>2690</t>
  </si>
  <si>
    <t>PUEBLO</t>
  </si>
  <si>
    <t>2700</t>
  </si>
  <si>
    <t>2710</t>
  </si>
  <si>
    <t>RIO BLANCO</t>
  </si>
  <si>
    <t>2720</t>
  </si>
  <si>
    <t>2730</t>
  </si>
  <si>
    <t>RIO GRANDE</t>
  </si>
  <si>
    <t>2740</t>
  </si>
  <si>
    <t>2750</t>
  </si>
  <si>
    <t>2760</t>
  </si>
  <si>
    <t>ROUTT</t>
  </si>
  <si>
    <t>2770</t>
  </si>
  <si>
    <t>2780</t>
  </si>
  <si>
    <t>2790</t>
  </si>
  <si>
    <t>SAGUACHE</t>
  </si>
  <si>
    <t>2800</t>
  </si>
  <si>
    <t>2810</t>
  </si>
  <si>
    <t>2820</t>
  </si>
  <si>
    <t>SAN JUAN</t>
  </si>
  <si>
    <t>2830</t>
  </si>
  <si>
    <t>SAN MIGUEL</t>
  </si>
  <si>
    <t>2840</t>
  </si>
  <si>
    <t>2862</t>
  </si>
  <si>
    <t>SEDGWICK</t>
  </si>
  <si>
    <t>2865</t>
  </si>
  <si>
    <t>3000</t>
  </si>
  <si>
    <t>SUMMIT</t>
  </si>
  <si>
    <t>3010</t>
  </si>
  <si>
    <t>TELLER</t>
  </si>
  <si>
    <t>3020</t>
  </si>
  <si>
    <t>3030</t>
  </si>
  <si>
    <t>WASHINGTON</t>
  </si>
  <si>
    <t>3040</t>
  </si>
  <si>
    <t>3050</t>
  </si>
  <si>
    <t>3060</t>
  </si>
  <si>
    <t>3070</t>
  </si>
  <si>
    <t>3080</t>
  </si>
  <si>
    <t>WELD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</si>
  <si>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</si>
  <si>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</si>
  <si>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</si>
  <si>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</si>
  <si>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</si>
  <si>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</si>
  <si>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</si>
  <si>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</si>
  <si>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</si>
  <si>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</si>
  <si>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</si>
  <si>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YUMA</t>
  </si>
  <si>
    <t>YUMA 1</t>
  </si>
  <si>
    <t>WRAY RD-2</t>
  </si>
  <si>
    <t>IDALIA RJ-3</t>
  </si>
  <si>
    <t>LIBERTY J-4</t>
  </si>
  <si>
    <t>Source Code 3110</t>
  </si>
  <si>
    <t>9150</t>
  </si>
  <si>
    <t>East Central BOCES</t>
  </si>
  <si>
    <t>Mountain BOCES</t>
  </si>
  <si>
    <t>Centennial BOCES</t>
  </si>
  <si>
    <t>Northeast BOCES</t>
  </si>
  <si>
    <t>Pikes Peak BOCES</t>
  </si>
  <si>
    <t>San Juan BOCES</t>
  </si>
  <si>
    <t>San Luis Valley BOCES</t>
  </si>
  <si>
    <t>South Central BOCES</t>
  </si>
  <si>
    <t>Southeastern BOCES</t>
  </si>
  <si>
    <t>Southwest BOCES</t>
  </si>
  <si>
    <t>Northwest Colorado BOCES</t>
  </si>
  <si>
    <t>Adams County BOCES</t>
  </si>
  <si>
    <t>Rio Blanco BOCES RE-1 &amp; RE-4</t>
  </si>
  <si>
    <t>Mt Evans BOCES</t>
  </si>
  <si>
    <t>Uncompahgre BOCES</t>
  </si>
  <si>
    <t>Santa Fe Trail BOCES</t>
  </si>
  <si>
    <t>Front Range BOCES</t>
  </si>
  <si>
    <t>Object 0566</t>
  </si>
  <si>
    <t>NOTE:</t>
  </si>
  <si>
    <t>Source 1324</t>
  </si>
  <si>
    <t xml:space="preserve">Expenditures to be Booked:  </t>
  </si>
  <si>
    <t xml:space="preserve">       </t>
  </si>
  <si>
    <t>STATE SHARE</t>
  </si>
  <si>
    <t>SMALL ATTENDANCE CENTER</t>
  </si>
  <si>
    <t>TRANSPORTATION</t>
  </si>
  <si>
    <t>OODS TUITION</t>
  </si>
  <si>
    <t>ELPA</t>
  </si>
  <si>
    <t>Source 3210</t>
  </si>
  <si>
    <t>Negative Amount ( ) = a credit expenditure (CDE owed the district)</t>
  </si>
  <si>
    <t>Positive Amount = debit expenditure: the district owed CDE</t>
  </si>
  <si>
    <t>Funded Pupil Count</t>
  </si>
  <si>
    <t>Total Charter Count</t>
  </si>
  <si>
    <t>Per Pupil Funding</t>
  </si>
  <si>
    <t>Regular Charter School Funding</t>
  </si>
  <si>
    <t>On Line Charter School Funding</t>
  </si>
  <si>
    <t>Total Allocation for Charter School</t>
  </si>
  <si>
    <t>CPP Count</t>
  </si>
  <si>
    <t>Source 57XX</t>
  </si>
  <si>
    <t>Source 58XX</t>
  </si>
  <si>
    <t>ADE:</t>
  </si>
  <si>
    <t>Number of Operating Charter</t>
  </si>
  <si>
    <t>Location Codes: 900-969</t>
  </si>
  <si>
    <t>Totals</t>
  </si>
  <si>
    <t>Totals:</t>
  </si>
  <si>
    <t xml:space="preserve"> </t>
  </si>
  <si>
    <t>Net</t>
  </si>
  <si>
    <t>SWAP</t>
  </si>
  <si>
    <t>Charter</t>
  </si>
  <si>
    <t>Monthly</t>
  </si>
  <si>
    <t>Withholdings</t>
  </si>
  <si>
    <t>Intercept</t>
  </si>
  <si>
    <t>Payments</t>
  </si>
  <si>
    <t>Program</t>
  </si>
  <si>
    <t>Adjustment</t>
  </si>
  <si>
    <t>Schools in District</t>
  </si>
  <si>
    <t xml:space="preserve">Total Includes </t>
  </si>
  <si>
    <t>OODS Withholdings</t>
  </si>
  <si>
    <t>STATE</t>
  </si>
  <si>
    <t>CHARTER SCHOOL INSTITUTE</t>
  </si>
  <si>
    <t>State Charter</t>
  </si>
  <si>
    <t>School Institute</t>
  </si>
  <si>
    <t>Administrative</t>
  </si>
  <si>
    <t>Withholding</t>
  </si>
  <si>
    <t>MAPLETON 1</t>
  </si>
  <si>
    <t>ADAMS 12 FIVE STAR</t>
  </si>
  <si>
    <t>ADAMS CITY 14</t>
  </si>
  <si>
    <t>BRIGHTON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</si>
  <si>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</si>
  <si>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</si>
  <si>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</si>
  <si>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</si>
  <si>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</si>
  <si>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</si>
  <si>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</si>
  <si>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</si>
  <si>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</si>
  <si>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</si>
  <si>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</si>
  <si>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</si>
  <si>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50JT</t>
  </si>
  <si>
    <t>WALSH RE-1</t>
  </si>
  <si>
    <t>PRITCHETT RE-3</t>
  </si>
  <si>
    <t>SPRINGFIELD RE-4</t>
  </si>
  <si>
    <t>VILAS RE-5</t>
  </si>
  <si>
    <t>CAMPO RE-6</t>
  </si>
  <si>
    <t>LAS ANIMAS RE-1</t>
  </si>
  <si>
    <t>MCCLAVE RE-2</t>
  </si>
  <si>
    <t>ST VRAIN VALLEY RE-1J</t>
  </si>
  <si>
    <t>BOULDER VALLEY RE-2J</t>
  </si>
  <si>
    <t>BUENA VISTA R-31</t>
  </si>
  <si>
    <t>SALIDA R-32(J)</t>
  </si>
  <si>
    <t>KIT CARSON R-1</t>
  </si>
  <si>
    <t>CHEYENNE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</si>
  <si>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</si>
  <si>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</si>
  <si>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</si>
  <si>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</si>
  <si>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</si>
  <si>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</si>
  <si>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</si>
  <si>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CONSOLIDATED C-1</t>
  </si>
  <si>
    <t>DELTA COUNTY 50(J)</t>
  </si>
  <si>
    <t>DENVER COUNTY 1</t>
  </si>
  <si>
    <t>DOLORES RE NO.2</t>
  </si>
  <si>
    <t>DOUGLAS COUNTY RE-1</t>
  </si>
  <si>
    <t>EAGLE COUNTY RE 50</t>
  </si>
  <si>
    <t>ELIZABETH C-1</t>
  </si>
  <si>
    <t>KIOWA C-2</t>
  </si>
  <si>
    <t>BIG SANDY 100J</t>
  </si>
  <si>
    <t>ELBERT 200</t>
  </si>
  <si>
    <t>AGATE 300</t>
  </si>
  <si>
    <t>CALHAN RJ1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</si>
  <si>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</si>
  <si>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</si>
  <si>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</si>
  <si>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</si>
  <si>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</si>
  <si>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</si>
  <si>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</si>
  <si>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</si>
  <si>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23JT</t>
  </si>
  <si>
    <t>HANOVER 28</t>
  </si>
  <si>
    <t>LEWIS-PALMER 38</t>
  </si>
  <si>
    <t>FALCON 49</t>
  </si>
  <si>
    <t>EDISON 54JT</t>
  </si>
  <si>
    <t>MIAMI-YODER 60</t>
  </si>
  <si>
    <t>CANON CITY RE-1</t>
  </si>
  <si>
    <t>FLORENCE RE-2</t>
  </si>
  <si>
    <t>COTOPAXI RE-3</t>
  </si>
  <si>
    <t>ROARING FORK RE-1</t>
  </si>
  <si>
    <t>GARFIELD RE-2</t>
  </si>
  <si>
    <t>GARIFLED 16</t>
  </si>
  <si>
    <t>GILPIN COUNTY RE-1</t>
  </si>
  <si>
    <t>WEST GRAND 1-JT</t>
  </si>
  <si>
    <t>EAST GRAND 2</t>
  </si>
  <si>
    <t>GUNNISON WATERSHED RE-1J</t>
  </si>
  <si>
    <t>HINSDALE COUNTY RE-1</t>
  </si>
  <si>
    <t>HUERFANO RE-1</t>
  </si>
  <si>
    <t>LA VETA RE-2</t>
  </si>
  <si>
    <t>NORTH PARK R-1</t>
  </si>
  <si>
    <t>JEFFERSON R-1</t>
  </si>
  <si>
    <t>EADS RE-1</t>
  </si>
  <si>
    <t>PLAINVIEW RE-2</t>
  </si>
  <si>
    <t>ARRIBA-FLAGLER C-20</t>
  </si>
  <si>
    <t>HI PLAINS R-23</t>
  </si>
  <si>
    <t>STRATTON R-4</t>
  </si>
  <si>
    <t>BETHUNE R-5</t>
  </si>
  <si>
    <t>BURLINGTON RE-6J</t>
  </si>
  <si>
    <t>LEADVILLE R-1</t>
  </si>
  <si>
    <t>DURANGO 9-R</t>
  </si>
  <si>
    <t>BAYFIELD 10JT-R</t>
  </si>
  <si>
    <t>IGNACIO 11 JT</t>
  </si>
  <si>
    <t>POUDRE R-1</t>
  </si>
  <si>
    <t>THOMPSON R-2J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</si>
  <si>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</si>
  <si>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</si>
  <si>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</si>
  <si>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</si>
  <si>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</si>
  <si>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</si>
  <si>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</si>
  <si>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C-113</t>
  </si>
  <si>
    <t>LIMON RE-4J</t>
  </si>
  <si>
    <t>KARVAL RE-23</t>
  </si>
  <si>
    <t>VALLEY RE-1</t>
  </si>
  <si>
    <t>FRENCHMAN RE-3</t>
  </si>
  <si>
    <t>BUFFALO RE-4</t>
  </si>
  <si>
    <t>PLATEAU RE-5</t>
  </si>
  <si>
    <t>DEBEQUE 49JT</t>
  </si>
  <si>
    <t>PLATEAU VALLEY 50</t>
  </si>
  <si>
    <t>MESA COUNTY VALLEY 51</t>
  </si>
  <si>
    <t>CREEDE CONSOLIDATED 1</t>
  </si>
  <si>
    <t>MOFFAT COUNTY RE NO. 1</t>
  </si>
  <si>
    <t>MONTEZUMA-CORTEZ RE-1</t>
  </si>
  <si>
    <t>DOLORES RE-4A</t>
  </si>
  <si>
    <t>MANCOS RE-6</t>
  </si>
  <si>
    <t>MONTROSE RE-1J</t>
  </si>
  <si>
    <t>WEST END RE-2</t>
  </si>
  <si>
    <t>BRUSH RE-2(J)</t>
  </si>
  <si>
    <t>FT.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</si>
  <si>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</si>
  <si>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</si>
  <si>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</si>
  <si>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</si>
  <si>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</si>
  <si>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</si>
  <si>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</si>
  <si>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</si>
  <si>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</si>
  <si>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</si>
  <si>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R-1</t>
  </si>
  <si>
    <t>PARK RE-2</t>
  </si>
  <si>
    <t>HOLYOKE RE-1J</t>
  </si>
  <si>
    <t>HAXTUN RE-2J</t>
  </si>
  <si>
    <t>ASPEN 1</t>
  </si>
  <si>
    <t>GRANADA RE-1</t>
  </si>
  <si>
    <t>LAMAR RE-2</t>
  </si>
  <si>
    <t>HOLLY RE-3</t>
  </si>
  <si>
    <t>WILEY RE-13JT</t>
  </si>
  <si>
    <t>PUEBLO CITY 60</t>
  </si>
  <si>
    <t>PUEBLO RURAL 70</t>
  </si>
  <si>
    <t>MEEKER RE-1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</si>
  <si>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</si>
  <si>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</si>
  <si>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</si>
  <si>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</si>
  <si>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</si>
  <si>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</si>
  <si>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RE-3</t>
  </si>
  <si>
    <t>MOUNTAIN VALLEY RE-1</t>
  </si>
  <si>
    <t>MOFFAT 2</t>
  </si>
  <si>
    <t>CENTER 26JT</t>
  </si>
  <si>
    <t>SILVERTON 1</t>
  </si>
  <si>
    <t>TELLURIDE R-1</t>
  </si>
  <si>
    <t>NORWOOD R-2J</t>
  </si>
  <si>
    <t>JULESBURG RE-1</t>
  </si>
  <si>
    <t>PLATTE VALLEY RE-3</t>
  </si>
  <si>
    <t>SUMMIT RE-1</t>
  </si>
  <si>
    <t>CRIPPLE CREEK RE-1</t>
  </si>
  <si>
    <t>WOODLAND PARK RE-2</t>
  </si>
  <si>
    <t>AKRON R-1</t>
  </si>
  <si>
    <t>ARICKAREE R-2</t>
  </si>
  <si>
    <t>OTIS R-3</t>
  </si>
  <si>
    <t>LONE STAR 101</t>
  </si>
  <si>
    <t>WOODLIN R-104</t>
  </si>
  <si>
    <t>EATON RE-2</t>
  </si>
  <si>
    <t>WELD RE-3 (KEENESBURG)</t>
  </si>
  <si>
    <t>WINDSOR RE-4</t>
  </si>
  <si>
    <t>WELD RE-5J (JOHNSTOWN,MILLIKEN)</t>
  </si>
  <si>
    <t>GREELEY RE-6</t>
  </si>
  <si>
    <t>PLATTE VALLEY RE-7</t>
  </si>
  <si>
    <t>FT. LUPTON RE-8</t>
  </si>
  <si>
    <t>AULT-HIGHLAND RE-9</t>
  </si>
  <si>
    <t>BRIGGSDALE RE-10</t>
  </si>
  <si>
    <t>PRAIRIE RE-11</t>
  </si>
  <si>
    <t>PAWNEE RE-12</t>
  </si>
  <si>
    <r>
      <t xml:space="preserve">WELD RE-1 </t>
    </r>
    <r>
      <rPr>
        <sz val="10"/>
        <rFont val="Arial"/>
        <family val="0"/>
      </rPr>
      <t>(GILCREST, LASALLE, PLATTEVILLE)</t>
    </r>
  </si>
  <si>
    <t>Expeditionary BOCES</t>
  </si>
  <si>
    <t>Grand Valley BOCES</t>
  </si>
  <si>
    <t>Ute Pass BOCES</t>
  </si>
  <si>
    <t>Rescission</t>
  </si>
  <si>
    <t>Withheld by CDE:</t>
  </si>
  <si>
    <t>Net against Source Code 3110</t>
  </si>
  <si>
    <t xml:space="preserve">Audit </t>
  </si>
  <si>
    <t xml:space="preserve">Repayment </t>
  </si>
  <si>
    <t>(Withholding)</t>
  </si>
  <si>
    <t>of State Share</t>
  </si>
  <si>
    <t xml:space="preserve">Calculation for </t>
  </si>
  <si>
    <t>Alternate At-Risk</t>
  </si>
  <si>
    <t>Charter School Institute</t>
  </si>
  <si>
    <t>WELD RE-1 (GILCREST)</t>
  </si>
  <si>
    <r>
      <t xml:space="preserve">WELD RE-1 </t>
    </r>
    <r>
      <rPr>
        <sz val="10"/>
        <rFont val="Arial"/>
        <family val="0"/>
      </rPr>
      <t>(GILCREST)</t>
    </r>
  </si>
  <si>
    <t>OODS WITHHOLDING</t>
  </si>
  <si>
    <t>County</t>
  </si>
  <si>
    <t>District</t>
  </si>
  <si>
    <t>MAPLETON</t>
  </si>
  <si>
    <t>COMMERCE CITY</t>
  </si>
  <si>
    <t>BRIGHTON</t>
  </si>
  <si>
    <t>BENNETT</t>
  </si>
  <si>
    <t>STRASBURG</t>
  </si>
  <si>
    <t>WESTMINSTER</t>
  </si>
  <si>
    <t>SANGRE DE CRISTO</t>
  </si>
  <si>
    <t>ENGLEWOOD</t>
  </si>
  <si>
    <t>SHERIDAN</t>
  </si>
  <si>
    <t>CHERRY CREEK</t>
  </si>
  <si>
    <t>LITTLETON</t>
  </si>
  <si>
    <t>DEER TRAIL</t>
  </si>
  <si>
    <t>AURORA</t>
  </si>
  <si>
    <t>BYERS</t>
  </si>
  <si>
    <t>WALSH</t>
  </si>
  <si>
    <t>PRITCHETT</t>
  </si>
  <si>
    <t>SPRINGFIELD</t>
  </si>
  <si>
    <t>VILAS</t>
  </si>
  <si>
    <t>CAMPO</t>
  </si>
  <si>
    <t>MCCLAVE</t>
  </si>
  <si>
    <t>ST VRAIN</t>
  </si>
  <si>
    <t>BUENA VISTA</t>
  </si>
  <si>
    <t>SALIDA</t>
  </si>
  <si>
    <t>NORTH CONEJOS</t>
  </si>
  <si>
    <t>SANFORD</t>
  </si>
  <si>
    <t>SOUTH CONEJOS</t>
  </si>
  <si>
    <t>CENTENNIAL</t>
  </si>
  <si>
    <t>SIERRA GRANDE</t>
  </si>
  <si>
    <t>WESTCLIFFE</t>
  </si>
  <si>
    <t>ELIZABETH</t>
  </si>
  <si>
    <t>BIG SANDY</t>
  </si>
  <si>
    <t>AGATE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</si>
  <si>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</si>
  <si>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</si>
  <si>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</si>
  <si>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</si>
  <si>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</si>
  <si>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</si>
  <si>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</si>
  <si>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</si>
  <si>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</si>
  <si>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</si>
  <si>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</si>
  <si>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</si>
  <si>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</si>
  <si>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</si>
  <si>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</si>
  <si>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CANON CITY</t>
  </si>
  <si>
    <t>FLORENCE</t>
  </si>
  <si>
    <t>COTOPAXI</t>
  </si>
  <si>
    <t>ROARING FORK</t>
  </si>
  <si>
    <t>RIFLE</t>
  </si>
  <si>
    <t>PARACHUTE</t>
  </si>
  <si>
    <t>WEST GRAND</t>
  </si>
  <si>
    <t>EAST GRAND</t>
  </si>
  <si>
    <t>LA VETA</t>
  </si>
  <si>
    <t>NORTH PARK</t>
  </si>
  <si>
    <t>EADS</t>
  </si>
  <si>
    <t>PLAINVIEW</t>
  </si>
  <si>
    <t>ARRIBA-FLAGLER</t>
  </si>
  <si>
    <t>HI PLAINS</t>
  </si>
  <si>
    <t>STRATTON</t>
  </si>
  <si>
    <t>BETHUNE</t>
  </si>
  <si>
    <t>BURLINGTON</t>
  </si>
  <si>
    <t>DURANGO</t>
  </si>
  <si>
    <t>BAYFIELD</t>
  </si>
  <si>
    <t>IGNACIO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</si>
  <si>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</si>
  <si>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</si>
  <si>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</si>
  <si>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</si>
  <si>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</si>
  <si>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</si>
  <si>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</si>
  <si>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</si>
  <si>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</si>
  <si>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GENOA-HUGO</t>
  </si>
  <si>
    <t>LIMON</t>
  </si>
  <si>
    <t>KARVAL</t>
  </si>
  <si>
    <t>VALLEY</t>
  </si>
  <si>
    <t>FRENCHMAN</t>
  </si>
  <si>
    <t>BUFFALO</t>
  </si>
  <si>
    <t>PLATEAU</t>
  </si>
  <si>
    <t>DEBEQUE</t>
  </si>
  <si>
    <t>PLATEAU VALLEY</t>
  </si>
  <si>
    <t>MESA VALLEY</t>
  </si>
  <si>
    <t>CREEDE</t>
  </si>
  <si>
    <t>MANCOS</t>
  </si>
  <si>
    <t>WEST END</t>
  </si>
  <si>
    <t>BRUSH</t>
  </si>
  <si>
    <t>FT. MORGAN</t>
  </si>
  <si>
    <t>WELDON</t>
  </si>
  <si>
    <t>WIGGINS</t>
  </si>
  <si>
    <t>EAST OTERO</t>
  </si>
  <si>
    <t>ROCKY FORD</t>
  </si>
  <si>
    <t>MANZANOLA</t>
  </si>
  <si>
    <t>FOWLER</t>
  </si>
  <si>
    <t>CHERAW</t>
  </si>
  <si>
    <t>SWINK</t>
  </si>
  <si>
    <t>RIDGWAY</t>
  </si>
  <si>
    <t>PLATTE CANYON</t>
  </si>
  <si>
    <t>HOLYOKE</t>
  </si>
  <si>
    <t>HAXTUN</t>
  </si>
  <si>
    <t>ASPEN</t>
  </si>
  <si>
    <t>GRANADA</t>
  </si>
  <si>
    <t>LAMAR</t>
  </si>
  <si>
    <t>HOLLY</t>
  </si>
  <si>
    <t>WILEY</t>
  </si>
  <si>
    <t>PUEBLO CITY</t>
  </si>
  <si>
    <t>PUEBLO RURAL</t>
  </si>
  <si>
    <t>MEEKER</t>
  </si>
  <si>
    <t>RANGELY</t>
  </si>
  <si>
    <t>DEL NORTE</t>
  </si>
  <si>
    <t>MONTE VISTA</t>
  </si>
  <si>
    <t>SARGENT</t>
  </si>
  <si>
    <t>HAYDEN</t>
  </si>
  <si>
    <t>STEAMBOAT SPRINGS</t>
  </si>
  <si>
    <t>SOUTH ROUTT</t>
  </si>
  <si>
    <t>MOUNTAIN VALLEY</t>
  </si>
  <si>
    <t>CENTER</t>
  </si>
  <si>
    <t>SILVERTON</t>
  </si>
  <si>
    <t>TELLURIDE</t>
  </si>
  <si>
    <t>NORWOOD</t>
  </si>
  <si>
    <t>JULESBURG</t>
  </si>
  <si>
    <t>PLATTE VALLEY</t>
  </si>
  <si>
    <t>CRIPPLE CREEK</t>
  </si>
  <si>
    <t>WOODLAND PARK</t>
  </si>
  <si>
    <t>AKRON</t>
  </si>
  <si>
    <t>ARICKAREE</t>
  </si>
  <si>
    <t>OTIS</t>
  </si>
  <si>
    <t>LONE STAR</t>
  </si>
  <si>
    <t>WOODLIN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</si>
  <si>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</si>
  <si>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</si>
  <si>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</si>
  <si>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</si>
  <si>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</si>
  <si>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</si>
  <si>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</si>
  <si>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</si>
  <si>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</si>
  <si>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</si>
  <si>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</si>
  <si>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TOTAL</t>
  </si>
  <si>
    <t>Source Code  3111</t>
  </si>
  <si>
    <t>Code</t>
  </si>
  <si>
    <t>Underpayment</t>
  </si>
  <si>
    <t>Regular Charter School Count</t>
  </si>
  <si>
    <t>Source 3000</t>
  </si>
  <si>
    <t>Grant 3140</t>
  </si>
  <si>
    <t>Grant 0000</t>
  </si>
  <si>
    <t>Source 3200</t>
  </si>
  <si>
    <t>Grant 3160</t>
  </si>
  <si>
    <t>Grant 3170</t>
  </si>
  <si>
    <t>N/A</t>
  </si>
  <si>
    <t>Data Pipeline = Gross State Share less the Rescission (withheld by CDE)</t>
  </si>
  <si>
    <t>Data Pipeline ELPA: Total</t>
  </si>
  <si>
    <t>Data Pipeline</t>
  </si>
  <si>
    <t>ACData PipelineMY 20</t>
  </si>
  <si>
    <t>Data Pipeline Required Minimum CPP Allocation</t>
  </si>
  <si>
    <t>CSI - Community Leadership Academy</t>
  </si>
  <si>
    <t>CSI - Academy at High Point</t>
  </si>
  <si>
    <t xml:space="preserve">Additional </t>
  </si>
  <si>
    <t>State Share Funding</t>
  </si>
  <si>
    <t>Contingency Reserve</t>
  </si>
  <si>
    <t xml:space="preserve">Adjusted </t>
  </si>
  <si>
    <t>CSI - Montessori del Mundo</t>
  </si>
  <si>
    <t>3200</t>
  </si>
  <si>
    <t>3210</t>
  </si>
  <si>
    <t>3220</t>
  </si>
  <si>
    <t>3230</t>
  </si>
  <si>
    <t>8001</t>
  </si>
  <si>
    <t>Global Village Charter Collaborative</t>
  </si>
  <si>
    <t>Charter Choice Collaborative</t>
  </si>
  <si>
    <t>James Irwin Charter Collaborative</t>
  </si>
  <si>
    <t>Colorado Digital BOCES</t>
  </si>
  <si>
    <t>On Line and ASCENT Charter Count</t>
  </si>
  <si>
    <t>On Line and ASCENT Per Pupil Funding</t>
  </si>
  <si>
    <t>CSI - New Legacy High School</t>
  </si>
  <si>
    <t>Hold Harmless Full Day Kindergarten Funding FY 2017-18</t>
  </si>
  <si>
    <t>Gross State Share History is on the CDE website:  http://www.cde.state.co.us/cdefinance/publicschoolfinanceactof1994-fy2017-18</t>
  </si>
  <si>
    <t>Gross State Share History is on the CDE website: http://www2.cde.state.co.us/scripts/fin_distpaym_submit18.asp</t>
  </si>
  <si>
    <t>ELPA: Initial
90%
FY 2017-18</t>
  </si>
  <si>
    <t>ELPA: Final 10%
FY 2017-18</t>
  </si>
  <si>
    <t>CSI - Pinnacle Charter School</t>
  </si>
  <si>
    <t>CSI - Ricardo Flores Magnon Academy</t>
  </si>
  <si>
    <t>(Overpayment)/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</si>
</sst>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&quot;$&quot;#,##0.00\ ;[Red]\(&quot;$&quot;#,##0.00\)"/>
    <numFmt numFmtId="170" formatCode="#,##0.0_);[Red]\(#,##0.0\)"/>
    <numFmt numFmtId="171" formatCode="#,##0.0_);\(#,##0.0\)"/>
    <numFmt numFmtId="172" formatCode="0.0"/>
    <numFmt numFmtId="173" formatCode="#,##0.000"/>
    <numFmt numFmtId="174" formatCode="#,##0.0000"/>
    <numFmt numFmtId="175" formatCode="#,##0.00000"/>
    <numFmt numFmtId="176" formatCode="0.00_);[Red]\(0.00\)"/>
    <numFmt numFmtId="177" formatCode="0_);[Red]\(0\)"/>
    <numFmt numFmtId="178" formatCode="&quot;$&quot;#,##0"/>
    <numFmt numFmtId="179" formatCode="&quot;$&quot;#,##0.00"/>
    <numFmt numFmtId="180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4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4" fontId="0" fillId="33" borderId="0" xfId="0" applyNumberFormat="1" applyFill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9" fontId="0" fillId="0" borderId="0" xfId="0" applyNumberFormat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168" fontId="0" fillId="0" borderId="0" xfId="0" applyNumberFormat="1" applyAlignment="1">
      <alignment/>
    </xf>
    <xf numFmtId="4" fontId="1" fillId="33" borderId="0" xfId="0" applyNumberFormat="1" applyFont="1" applyFill="1" applyAlignment="1">
      <alignment wrapText="1"/>
    </xf>
    <xf numFmtId="0" fontId="0" fillId="34" borderId="0" xfId="0" applyFill="1" applyAlignment="1">
      <alignment horizontal="right" wrapText="1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0" fillId="0" borderId="0" xfId="0" applyFont="1" applyAlignment="1">
      <alignment horizontal="right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horizontal="right"/>
    </xf>
    <xf numFmtId="4" fontId="0" fillId="0" borderId="0" xfId="0" applyNumberFormat="1" applyFont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40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1" fillId="33" borderId="0" xfId="0" applyNumberFormat="1" applyFont="1" applyFill="1" applyAlignment="1">
      <alignment horizontal="center"/>
    </xf>
    <xf numFmtId="4" fontId="0" fillId="33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" fillId="33" borderId="0" xfId="0" applyFont="1" applyFill="1" applyAlignment="1">
      <alignment horizontal="center" wrapText="1"/>
    </xf>
    <xf numFmtId="171" fontId="0" fillId="0" borderId="0" xfId="0" applyNumberFormat="1" applyAlignment="1" applyProtection="1">
      <alignment/>
      <protection/>
    </xf>
    <xf numFmtId="4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177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17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4" fontId="0" fillId="0" borderId="0" xfId="0" applyNumberFormat="1" applyAlignment="1" applyProtection="1">
      <alignment/>
      <protection/>
    </xf>
    <xf numFmtId="40" fontId="0" fillId="0" borderId="0" xfId="0" applyNumberFormat="1" applyAlignment="1" applyProtection="1">
      <alignment/>
      <protection/>
    </xf>
    <xf numFmtId="171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0" fontId="0" fillId="35" borderId="0" xfId="0" applyFill="1" applyAlignment="1">
      <alignment/>
    </xf>
    <xf numFmtId="39" fontId="1" fillId="33" borderId="0" xfId="0" applyNumberFormat="1" applyFont="1" applyFill="1" applyAlignment="1">
      <alignment horizontal="center" wrapText="1"/>
    </xf>
    <xf numFmtId="39" fontId="1" fillId="33" borderId="0" xfId="0" applyNumberFormat="1" applyFont="1" applyFill="1" applyAlignment="1">
      <alignment horizontal="center"/>
    </xf>
    <xf numFmtId="39" fontId="0" fillId="0" borderId="0" xfId="0" applyNumberFormat="1" applyFont="1" applyFill="1" applyAlignment="1">
      <alignment horizontal="left"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Alignment="1">
      <alignment/>
    </xf>
    <xf numFmtId="168" fontId="0" fillId="0" borderId="0" xfId="0" applyNumberFormat="1" applyAlignment="1">
      <alignment wrapText="1"/>
    </xf>
    <xf numFmtId="168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35" borderId="0" xfId="0" applyFont="1" applyFill="1" applyAlignment="1">
      <alignment horizontal="center"/>
    </xf>
    <xf numFmtId="39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4" fontId="0" fillId="35" borderId="0" xfId="0" applyNumberFormat="1" applyFont="1" applyFill="1" applyAlignment="1">
      <alignment/>
    </xf>
    <xf numFmtId="4" fontId="0" fillId="35" borderId="0" xfId="0" applyNumberFormat="1" applyFill="1" applyAlignment="1">
      <alignment/>
    </xf>
    <xf numFmtId="40" fontId="0" fillId="0" borderId="0" xfId="0" applyNumberFormat="1" applyFill="1" applyAlignment="1">
      <alignment/>
    </xf>
    <xf numFmtId="0" fontId="0" fillId="35" borderId="10" xfId="0" applyFill="1" applyBorder="1" applyAlignment="1">
      <alignment horizontal="center"/>
    </xf>
    <xf numFmtId="0" fontId="0" fillId="0" borderId="0" xfId="0" applyFont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4" fontId="1" fillId="35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5" fillId="0" borderId="0" xfId="53" applyFill="1" applyAlignment="1" applyProtection="1">
      <alignment/>
      <protection/>
    </xf>
    <xf numFmtId="39" fontId="0" fillId="35" borderId="0" xfId="0" applyNumberFormat="1" applyFill="1" applyAlignment="1">
      <alignment/>
    </xf>
    <xf numFmtId="0" fontId="0" fillId="35" borderId="10" xfId="0" applyFill="1" applyBorder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4" fontId="0" fillId="35" borderId="0" xfId="0" applyNumberFormat="1" applyFont="1" applyFill="1" applyAlignment="1">
      <alignment/>
    </xf>
    <xf numFmtId="0" fontId="0" fillId="0" borderId="0" xfId="0" applyNumberFormat="1" applyAlignment="1">
      <alignment horizontal="left"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wrapText="1"/>
    </xf>
    <xf numFmtId="3" fontId="0" fillId="0" borderId="0" xfId="0" applyNumberForma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right" vertical="top" wrapText="1"/>
    </xf>
    <xf numFmtId="171" fontId="0" fillId="0" borderId="0" xfId="0" applyNumberFormat="1" applyFill="1" applyAlignment="1" applyProtection="1">
      <alignment/>
      <protection/>
    </xf>
    <xf numFmtId="171" fontId="0" fillId="8" borderId="0" xfId="0" applyNumberFormat="1" applyFill="1" applyAlignment="1" applyProtection="1">
      <alignment/>
      <protection/>
    </xf>
    <xf numFmtId="4" fontId="0" fillId="8" borderId="0" xfId="0" applyNumberFormat="1" applyFill="1" applyAlignment="1" applyProtection="1">
      <alignment/>
      <protection/>
    </xf>
    <xf numFmtId="4" fontId="0" fillId="8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ont="1" applyAlignment="1" applyProtection="1">
      <alignment horizontal="left"/>
      <protection/>
    </xf>
    <xf numFmtId="0" fontId="7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 quotePrefix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39" fontId="0" fillId="0" borderId="0" xfId="0" applyNumberFormat="1" applyAlignment="1" quotePrefix="1">
      <alignment/>
    </xf>
    <xf numFmtId="39" fontId="0" fillId="0" borderId="0" xfId="42" applyNumberFormat="1" applyFont="1" applyAlignment="1">
      <alignment/>
    </xf>
    <xf numFmtId="39" fontId="0" fillId="0" borderId="0" xfId="42" applyNumberFormat="1" applyFont="1" applyBorder="1" applyAlignment="1">
      <alignment/>
    </xf>
    <xf numFmtId="4" fontId="0" fillId="35" borderId="0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39" fontId="0" fillId="33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43" fontId="0" fillId="0" borderId="0" xfId="42" applyFont="1" applyAlignment="1" applyProtection="1">
      <alignment horizontal="left"/>
      <protection/>
    </xf>
    <xf numFmtId="43" fontId="0" fillId="33" borderId="0" xfId="42" applyFont="1" applyFill="1" applyAlignment="1">
      <alignment/>
    </xf>
    <xf numFmtId="43" fontId="0" fillId="0" borderId="0" xfId="42" applyFont="1" applyFill="1" applyAlignment="1">
      <alignment/>
    </xf>
    <xf numFmtId="168" fontId="0" fillId="0" borderId="0" xfId="0" applyNumberFormat="1" applyFill="1" applyAlignment="1">
      <alignment wrapText="1"/>
    </xf>
    <xf numFmtId="0" fontId="0" fillId="33" borderId="10" xfId="0" applyFill="1" applyBorder="1" applyAlignment="1">
      <alignment horizontal="right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7"/>
  <sheetViews>
    <sheetView tabSelected="1" zoomScalePageLayoutView="0" workbookViewId="0" topLeftCell="A1">
      <pane xSplit="3" ySplit="6" topLeftCell="D7" activePane="bottomRight" state="frozen"/>
      <selection pane="topLeft" activeCell="F191" sqref="F191"/>
      <selection pane="topRight" activeCell="F191" sqref="F191"/>
      <selection pane="bottomLeft" activeCell="F191" sqref="F191"/>
      <selection pane="bottomRight" activeCell="D7" sqref="D7"/>
    </sheetView>
  </sheetViews>
  <sheetFormatPr defaultColWidth="9.140625" defaultRowHeight="12.75"/>
  <cols>
    <col min="1" max="1" width="7.140625" style="3" customWidth="1"/>
    <col min="2" max="2" width="24.140625" style="0" customWidth="1"/>
    <col min="3" max="3" width="36.28125" style="0" customWidth="1"/>
    <col min="4" max="4" width="24.140625" style="0" customWidth="1"/>
    <col min="5" max="5" width="26.421875" style="0" customWidth="1"/>
    <col min="6" max="7" width="25.8515625" style="0" customWidth="1"/>
    <col min="8" max="8" width="24.7109375" style="9" bestFit="1" customWidth="1"/>
    <col min="9" max="9" width="16.00390625" style="0" bestFit="1" customWidth="1"/>
    <col min="11" max="11" width="14.421875" style="0" bestFit="1" customWidth="1"/>
  </cols>
  <sheetData>
    <row r="1" spans="1:8" ht="12.75">
      <c r="A1" s="98" t="s">
        <v>0</v>
      </c>
      <c r="B1" s="99" t="s">
        <v>1</v>
      </c>
      <c r="C1" s="99" t="s">
        <v>2</v>
      </c>
      <c r="D1" s="10" t="s">
        <v>3</v>
      </c>
      <c r="E1" s="27" t="s">
        <v>496</v>
      </c>
      <c r="F1" s="27" t="s">
        <v>488</v>
      </c>
      <c r="G1" s="27" t="s">
        <v>665</v>
      </c>
      <c r="H1" s="75" t="s">
        <v>4</v>
      </c>
    </row>
    <row r="2" spans="4:8" ht="12.75">
      <c r="D2" s="2"/>
      <c r="E2" s="27" t="s">
        <v>495</v>
      </c>
      <c r="F2" s="28"/>
      <c r="G2" s="27" t="s">
        <v>666</v>
      </c>
      <c r="H2" s="75"/>
    </row>
    <row r="3" spans="4:8" ht="12.75">
      <c r="D3" s="2"/>
      <c r="E3" s="27" t="s">
        <v>497</v>
      </c>
      <c r="F3" s="28"/>
      <c r="G3" s="27" t="s">
        <v>667</v>
      </c>
      <c r="H3" s="75"/>
    </row>
    <row r="4" spans="4:8" ht="12.75">
      <c r="D4" s="2"/>
      <c r="E4" s="27"/>
      <c r="F4" s="28" t="s">
        <v>489</v>
      </c>
      <c r="G4" s="28"/>
      <c r="H4" s="75"/>
    </row>
    <row r="5" spans="4:8" ht="12.75">
      <c r="D5" s="128" t="s">
        <v>246</v>
      </c>
      <c r="E5" s="119" t="s">
        <v>246</v>
      </c>
      <c r="F5" s="81" t="s">
        <v>490</v>
      </c>
      <c r="G5" s="81" t="s">
        <v>246</v>
      </c>
      <c r="H5" s="81"/>
    </row>
    <row r="6" spans="4:8" ht="12.75">
      <c r="D6" s="129" t="s">
        <v>658</v>
      </c>
      <c r="E6" s="130"/>
      <c r="F6" s="130"/>
      <c r="G6" s="81"/>
      <c r="H6" s="89"/>
    </row>
    <row r="7" spans="4:8" ht="12.75">
      <c r="D7" s="8"/>
      <c r="E7" s="5"/>
      <c r="F7" s="5"/>
      <c r="G7" s="5"/>
      <c r="H7" s="66"/>
    </row>
    <row r="8" spans="3:8" ht="12.75">
      <c r="C8" s="6"/>
      <c r="D8" s="131"/>
      <c r="E8" s="132"/>
      <c r="F8" s="132"/>
      <c r="G8" s="30"/>
      <c r="H8" s="66"/>
    </row>
    <row r="9" spans="4:8" ht="12.75">
      <c r="D9" s="133"/>
      <c r="E9" s="133"/>
      <c r="F9" s="133"/>
      <c r="G9" s="7"/>
      <c r="H9" s="66"/>
    </row>
    <row r="10" spans="3:8" ht="12.75">
      <c r="C10" s="6" t="s">
        <v>266</v>
      </c>
      <c r="D10" s="30" t="s">
        <v>683</v>
      </c>
      <c r="E10" s="7"/>
      <c r="F10" s="7"/>
      <c r="G10" s="7"/>
      <c r="H10" s="66"/>
    </row>
    <row r="11" spans="4:8" ht="12.75">
      <c r="D11" s="7"/>
      <c r="E11" s="87"/>
      <c r="F11" s="30"/>
      <c r="G11" s="7"/>
      <c r="H11" s="66"/>
    </row>
    <row r="12" spans="4:8" ht="12.75">
      <c r="D12" s="7"/>
      <c r="E12" s="7"/>
      <c r="F12" s="7"/>
      <c r="G12" s="7"/>
      <c r="H12" s="66"/>
    </row>
    <row r="13" spans="1:11" ht="12.75">
      <c r="A13" s="3" t="s">
        <v>5</v>
      </c>
      <c r="B13" t="s">
        <v>6</v>
      </c>
      <c r="C13" s="61" t="s">
        <v>311</v>
      </c>
      <c r="D13" s="39">
        <v>45973235.05308981</v>
      </c>
      <c r="E13" s="65">
        <v>0</v>
      </c>
      <c r="F13" s="14">
        <v>-26239.19</v>
      </c>
      <c r="G13" s="115">
        <v>0</v>
      </c>
      <c r="H13" s="79">
        <f>SUM(D13:G13)</f>
        <v>45946995.863089815</v>
      </c>
      <c r="I13" s="1"/>
      <c r="K13" s="1"/>
    </row>
    <row r="14" spans="1:11" ht="12.75">
      <c r="A14" s="3" t="s">
        <v>7</v>
      </c>
      <c r="B14" t="s">
        <v>6</v>
      </c>
      <c r="C14" s="61" t="s">
        <v>312</v>
      </c>
      <c r="D14" s="39">
        <v>205244400.4382221</v>
      </c>
      <c r="E14" s="65">
        <v>-55243.12</v>
      </c>
      <c r="F14" s="14">
        <v>-112887.53</v>
      </c>
      <c r="G14" s="115">
        <v>0</v>
      </c>
      <c r="H14" s="79">
        <f aca="true" t="shared" si="0" ref="H14:H77">SUM(D14:G14)</f>
        <v>205076269.7882221</v>
      </c>
      <c r="I14" s="1"/>
      <c r="K14" s="1"/>
    </row>
    <row r="15" spans="1:11" ht="12.75">
      <c r="A15" s="3" t="s">
        <v>8</v>
      </c>
      <c r="B15" t="s">
        <v>6</v>
      </c>
      <c r="C15" s="61" t="s">
        <v>313</v>
      </c>
      <c r="D15" s="39">
        <v>37720164.40375343</v>
      </c>
      <c r="E15" s="65">
        <v>99503.26</v>
      </c>
      <c r="F15" s="14">
        <v>-23242.19</v>
      </c>
      <c r="G15" s="115">
        <v>0</v>
      </c>
      <c r="H15" s="79">
        <f t="shared" si="0"/>
        <v>37796425.47375343</v>
      </c>
      <c r="I15" s="1"/>
      <c r="K15" s="1"/>
    </row>
    <row r="16" spans="1:11" ht="12.75">
      <c r="A16" s="3" t="s">
        <v>9</v>
      </c>
      <c r="B16" t="s">
        <v>6</v>
      </c>
      <c r="C16" s="61" t="s">
        <v>314</v>
      </c>
      <c r="D16" s="39">
        <v>93043856.2367394</v>
      </c>
      <c r="E16" s="65">
        <v>-49896.1</v>
      </c>
      <c r="F16" s="14">
        <v>-51465.81</v>
      </c>
      <c r="G16" s="115">
        <v>0</v>
      </c>
      <c r="H16" s="79">
        <f t="shared" si="0"/>
        <v>92942494.3267394</v>
      </c>
      <c r="I16" s="1"/>
      <c r="K16" s="1"/>
    </row>
    <row r="17" spans="1:11" ht="12.75">
      <c r="A17" s="3" t="s">
        <v>10</v>
      </c>
      <c r="B17" t="s">
        <v>6</v>
      </c>
      <c r="C17" s="61" t="s">
        <v>315</v>
      </c>
      <c r="D17" s="39">
        <v>4633377.948292752</v>
      </c>
      <c r="E17" s="65">
        <v>0</v>
      </c>
      <c r="F17" s="14">
        <v>-3388.29</v>
      </c>
      <c r="G17" s="115">
        <v>0</v>
      </c>
      <c r="H17" s="79">
        <f t="shared" si="0"/>
        <v>4629989.658292752</v>
      </c>
      <c r="I17" s="1"/>
      <c r="K17" s="1"/>
    </row>
    <row r="18" spans="1:11" ht="12.75">
      <c r="A18" s="3" t="s">
        <v>11</v>
      </c>
      <c r="B18" t="s">
        <v>6</v>
      </c>
      <c r="C18" s="61" t="s">
        <v>316</v>
      </c>
      <c r="D18" s="39">
        <v>4676546.272007529</v>
      </c>
      <c r="E18" s="65">
        <v>0</v>
      </c>
      <c r="F18" s="14">
        <v>-3080.71</v>
      </c>
      <c r="G18" s="115">
        <v>0</v>
      </c>
      <c r="H18" s="79">
        <f t="shared" si="0"/>
        <v>4673465.562007529</v>
      </c>
      <c r="I18" s="1"/>
      <c r="K18" s="1"/>
    </row>
    <row r="19" spans="1:11" ht="12.75">
      <c r="A19" s="3" t="s">
        <v>12</v>
      </c>
      <c r="B19" t="s">
        <v>6</v>
      </c>
      <c r="C19" s="61" t="s">
        <v>317</v>
      </c>
      <c r="D19" s="39">
        <v>55108813.843164414</v>
      </c>
      <c r="E19" s="65">
        <v>481301.94999999995</v>
      </c>
      <c r="F19" s="14">
        <v>-30588.449999999997</v>
      </c>
      <c r="G19" s="115">
        <v>0</v>
      </c>
      <c r="H19" s="79">
        <f t="shared" si="0"/>
        <v>55559527.343164414</v>
      </c>
      <c r="I19" s="1"/>
      <c r="K19" s="1"/>
    </row>
    <row r="20" spans="1:11" ht="12.75">
      <c r="A20" s="3" t="s">
        <v>13</v>
      </c>
      <c r="B20" t="s">
        <v>14</v>
      </c>
      <c r="C20" s="61" t="s">
        <v>318</v>
      </c>
      <c r="D20" s="39">
        <v>13306037.067737987</v>
      </c>
      <c r="E20" s="65">
        <v>0</v>
      </c>
      <c r="F20" s="14">
        <v>-6942.24</v>
      </c>
      <c r="G20" s="115">
        <v>0</v>
      </c>
      <c r="H20" s="79">
        <f t="shared" si="0"/>
        <v>13299094.827737987</v>
      </c>
      <c r="I20" s="1"/>
      <c r="K20" s="1"/>
    </row>
    <row r="21" spans="1:11" ht="12.75">
      <c r="A21" s="3" t="s">
        <v>15</v>
      </c>
      <c r="B21" t="s">
        <v>14</v>
      </c>
      <c r="C21" s="61" t="s">
        <v>319</v>
      </c>
      <c r="D21" s="39">
        <v>1834289.6357342782</v>
      </c>
      <c r="E21" s="65">
        <v>0</v>
      </c>
      <c r="F21" s="14">
        <v>-1222.86</v>
      </c>
      <c r="G21" s="115">
        <v>0</v>
      </c>
      <c r="H21" s="79">
        <f t="shared" si="0"/>
        <v>1833066.7757342781</v>
      </c>
      <c r="I21" s="1"/>
      <c r="K21" s="1"/>
    </row>
    <row r="22" spans="1:11" ht="12.75">
      <c r="A22" s="3" t="s">
        <v>16</v>
      </c>
      <c r="B22" t="s">
        <v>17</v>
      </c>
      <c r="C22" s="61" t="s">
        <v>320</v>
      </c>
      <c r="D22" s="39">
        <v>8249759.808097377</v>
      </c>
      <c r="E22" s="65">
        <v>0</v>
      </c>
      <c r="F22" s="14">
        <v>-8558.28</v>
      </c>
      <c r="G22" s="115">
        <v>0</v>
      </c>
      <c r="H22" s="79">
        <f t="shared" si="0"/>
        <v>8241201.528097377</v>
      </c>
      <c r="I22" s="1"/>
      <c r="K22" s="1"/>
    </row>
    <row r="23" spans="1:11" ht="12.75">
      <c r="A23" s="3" t="s">
        <v>18</v>
      </c>
      <c r="B23" t="s">
        <v>17</v>
      </c>
      <c r="C23" s="61" t="s">
        <v>321</v>
      </c>
      <c r="D23" s="39">
        <v>7542860.05943801</v>
      </c>
      <c r="E23" s="65">
        <v>0</v>
      </c>
      <c r="F23" s="14">
        <v>-4916.71</v>
      </c>
      <c r="G23" s="115">
        <v>0</v>
      </c>
      <c r="H23" s="79">
        <f t="shared" si="0"/>
        <v>7537943.34943801</v>
      </c>
      <c r="I23" s="1"/>
      <c r="K23" s="1"/>
    </row>
    <row r="24" spans="1:11" ht="12.75">
      <c r="A24" s="3" t="s">
        <v>19</v>
      </c>
      <c r="B24" t="s">
        <v>17</v>
      </c>
      <c r="C24" s="61" t="s">
        <v>322</v>
      </c>
      <c r="D24" s="39">
        <v>269130531.3058506</v>
      </c>
      <c r="E24" s="65">
        <v>0</v>
      </c>
      <c r="F24" s="14">
        <v>-163710.27</v>
      </c>
      <c r="G24" s="115">
        <v>0</v>
      </c>
      <c r="H24" s="79">
        <f t="shared" si="0"/>
        <v>268966821.03585064</v>
      </c>
      <c r="I24" s="1"/>
      <c r="K24" s="1"/>
    </row>
    <row r="25" spans="1:11" ht="12.75">
      <c r="A25" s="3" t="s">
        <v>20</v>
      </c>
      <c r="B25" t="s">
        <v>17</v>
      </c>
      <c r="C25" s="61" t="s">
        <v>323</v>
      </c>
      <c r="D25" s="39">
        <v>62075025.78316409</v>
      </c>
      <c r="E25" s="65">
        <v>0</v>
      </c>
      <c r="F25" s="14">
        <v>-44115.729999999996</v>
      </c>
      <c r="G25" s="115">
        <v>0</v>
      </c>
      <c r="H25" s="79">
        <f t="shared" si="0"/>
        <v>62030910.053164095</v>
      </c>
      <c r="I25" s="1"/>
      <c r="K25" s="1"/>
    </row>
    <row r="26" spans="1:11" ht="12.75">
      <c r="A26" s="3" t="s">
        <v>21</v>
      </c>
      <c r="B26" t="s">
        <v>17</v>
      </c>
      <c r="C26" s="61" t="s">
        <v>324</v>
      </c>
      <c r="D26" s="39">
        <v>1465374.908238133</v>
      </c>
      <c r="E26" s="65">
        <v>0</v>
      </c>
      <c r="F26" s="14">
        <v>-1013.41</v>
      </c>
      <c r="G26" s="115">
        <v>0</v>
      </c>
      <c r="H26" s="79">
        <f t="shared" si="0"/>
        <v>1464361.498238133</v>
      </c>
      <c r="I26" s="1"/>
      <c r="K26" s="1"/>
    </row>
    <row r="27" spans="1:11" ht="12.75">
      <c r="A27" s="3" t="s">
        <v>22</v>
      </c>
      <c r="B27" t="s">
        <v>17</v>
      </c>
      <c r="C27" s="61" t="s">
        <v>325</v>
      </c>
      <c r="D27" s="39">
        <v>238878636.33965504</v>
      </c>
      <c r="E27" s="65">
        <v>-16531.24</v>
      </c>
      <c r="F27" s="14">
        <v>-126219.07</v>
      </c>
      <c r="G27" s="115">
        <v>0</v>
      </c>
      <c r="H27" s="79">
        <f t="shared" si="0"/>
        <v>238735886.02965504</v>
      </c>
      <c r="I27" s="1"/>
      <c r="K27" s="1"/>
    </row>
    <row r="28" spans="1:11" ht="12.75">
      <c r="A28" s="3" t="s">
        <v>23</v>
      </c>
      <c r="B28" t="s">
        <v>17</v>
      </c>
      <c r="C28" s="61" t="s">
        <v>326</v>
      </c>
      <c r="D28" s="39">
        <v>18509598.62613486</v>
      </c>
      <c r="E28" s="65">
        <v>0</v>
      </c>
      <c r="F28" s="14">
        <v>-8213.11</v>
      </c>
      <c r="G28" s="115">
        <v>0</v>
      </c>
      <c r="H28" s="79">
        <f t="shared" si="0"/>
        <v>18501385.51613486</v>
      </c>
      <c r="I28" s="1"/>
      <c r="K28" s="1"/>
    </row>
    <row r="29" spans="1:11" ht="12.75">
      <c r="A29" s="3" t="s">
        <v>24</v>
      </c>
      <c r="B29" t="s">
        <v>25</v>
      </c>
      <c r="C29" s="61" t="s">
        <v>327</v>
      </c>
      <c r="D29" s="39">
        <v>5922276.679663163</v>
      </c>
      <c r="E29" s="65">
        <v>0</v>
      </c>
      <c r="F29" s="14">
        <v>-5088.83</v>
      </c>
      <c r="G29" s="115">
        <v>0</v>
      </c>
      <c r="H29" s="79">
        <f t="shared" si="0"/>
        <v>5917187.849663163</v>
      </c>
      <c r="I29" s="1"/>
      <c r="K29" s="1"/>
    </row>
    <row r="30" spans="1:11" ht="12.75">
      <c r="A30" s="3" t="s">
        <v>26</v>
      </c>
      <c r="B30" t="s">
        <v>27</v>
      </c>
      <c r="C30" s="61" t="s">
        <v>328</v>
      </c>
      <c r="D30" s="39">
        <v>1312388.3365655942</v>
      </c>
      <c r="E30" s="65">
        <v>0</v>
      </c>
      <c r="F30" s="14">
        <v>-776.51</v>
      </c>
      <c r="G30" s="115">
        <v>0</v>
      </c>
      <c r="H30" s="79">
        <f t="shared" si="0"/>
        <v>1311611.8265655942</v>
      </c>
      <c r="I30" s="1"/>
      <c r="K30" s="1"/>
    </row>
    <row r="31" spans="1:11" ht="12.75">
      <c r="A31" s="3" t="s">
        <v>28</v>
      </c>
      <c r="B31" t="s">
        <v>27</v>
      </c>
      <c r="C31" s="61" t="s">
        <v>329</v>
      </c>
      <c r="D31" s="39">
        <v>436913.5686796846</v>
      </c>
      <c r="E31" s="65">
        <v>0</v>
      </c>
      <c r="F31" s="14">
        <v>-319.34000000000003</v>
      </c>
      <c r="G31" s="115">
        <v>0</v>
      </c>
      <c r="H31" s="79">
        <f t="shared" si="0"/>
        <v>436594.2286796846</v>
      </c>
      <c r="I31" s="1"/>
      <c r="K31" s="1"/>
    </row>
    <row r="32" spans="1:11" ht="12.75">
      <c r="A32" s="3" t="s">
        <v>29</v>
      </c>
      <c r="B32" t="s">
        <v>27</v>
      </c>
      <c r="C32" s="61" t="s">
        <v>330</v>
      </c>
      <c r="D32" s="39">
        <v>2162571.9142231075</v>
      </c>
      <c r="E32" s="65">
        <v>0</v>
      </c>
      <c r="F32" s="14">
        <v>-1215.53</v>
      </c>
      <c r="G32" s="115">
        <v>0</v>
      </c>
      <c r="H32" s="79">
        <f t="shared" si="0"/>
        <v>2161356.3842231077</v>
      </c>
      <c r="I32" s="1"/>
      <c r="K32" s="1"/>
    </row>
    <row r="33" spans="1:11" ht="12.75">
      <c r="A33" s="3" t="s">
        <v>30</v>
      </c>
      <c r="B33" t="s">
        <v>27</v>
      </c>
      <c r="C33" s="61" t="s">
        <v>331</v>
      </c>
      <c r="D33" s="39">
        <v>591244.987713307</v>
      </c>
      <c r="E33" s="65">
        <v>0</v>
      </c>
      <c r="F33" s="14">
        <v>-322.87</v>
      </c>
      <c r="G33" s="115">
        <v>0</v>
      </c>
      <c r="H33" s="79">
        <f t="shared" si="0"/>
        <v>590922.117713307</v>
      </c>
      <c r="I33" s="1"/>
      <c r="K33" s="1"/>
    </row>
    <row r="34" spans="1:11" ht="12.75">
      <c r="A34" s="3" t="s">
        <v>31</v>
      </c>
      <c r="B34" t="s">
        <v>27</v>
      </c>
      <c r="C34" s="61" t="s">
        <v>332</v>
      </c>
      <c r="D34" s="39">
        <v>598327.6632526076</v>
      </c>
      <c r="E34" s="65">
        <v>0</v>
      </c>
      <c r="F34" s="14">
        <v>-310.31</v>
      </c>
      <c r="G34" s="115">
        <v>0</v>
      </c>
      <c r="H34" s="79">
        <f t="shared" si="0"/>
        <v>598017.3532526075</v>
      </c>
      <c r="I34" s="1"/>
      <c r="K34" s="1"/>
    </row>
    <row r="35" spans="1:11" ht="12.75">
      <c r="A35" s="3" t="s">
        <v>32</v>
      </c>
      <c r="B35" t="s">
        <v>33</v>
      </c>
      <c r="C35" s="61" t="s">
        <v>333</v>
      </c>
      <c r="D35" s="39">
        <v>12232568.57689078</v>
      </c>
      <c r="E35" s="65">
        <v>0</v>
      </c>
      <c r="F35" s="14">
        <v>-5504.28</v>
      </c>
      <c r="G35" s="115">
        <v>0</v>
      </c>
      <c r="H35" s="79">
        <f t="shared" si="0"/>
        <v>12227064.29689078</v>
      </c>
      <c r="I35" s="1"/>
      <c r="K35" s="1"/>
    </row>
    <row r="36" spans="1:11" ht="12.75">
      <c r="A36" s="3" t="s">
        <v>35</v>
      </c>
      <c r="B36" t="s">
        <v>33</v>
      </c>
      <c r="C36" s="61" t="s">
        <v>334</v>
      </c>
      <c r="D36" s="39">
        <v>2126883.736007699</v>
      </c>
      <c r="E36" s="65">
        <v>0</v>
      </c>
      <c r="F36" s="14">
        <v>-1057.6100000000001</v>
      </c>
      <c r="G36" s="115">
        <v>0</v>
      </c>
      <c r="H36" s="79">
        <f t="shared" si="0"/>
        <v>2125826.126007699</v>
      </c>
      <c r="I36" s="1"/>
      <c r="K36" s="1"/>
    </row>
    <row r="37" spans="1:11" ht="12.75">
      <c r="A37" s="3" t="s">
        <v>36</v>
      </c>
      <c r="B37" t="s">
        <v>37</v>
      </c>
      <c r="C37" s="61" t="s">
        <v>335</v>
      </c>
      <c r="D37" s="39">
        <v>139771304.810019</v>
      </c>
      <c r="E37" s="65">
        <v>0</v>
      </c>
      <c r="F37" s="14">
        <v>-91560.97</v>
      </c>
      <c r="G37" s="115">
        <v>0</v>
      </c>
      <c r="H37" s="79">
        <f t="shared" si="0"/>
        <v>139679743.840019</v>
      </c>
      <c r="I37" s="1"/>
      <c r="K37" s="1"/>
    </row>
    <row r="38" spans="1:11" ht="12.75">
      <c r="A38" s="3" t="s">
        <v>38</v>
      </c>
      <c r="B38" t="s">
        <v>37</v>
      </c>
      <c r="C38" s="61" t="s">
        <v>336</v>
      </c>
      <c r="D38" s="39">
        <v>50904849.15584529</v>
      </c>
      <c r="E38" s="65">
        <v>0</v>
      </c>
      <c r="F38" s="14">
        <v>-92010.39</v>
      </c>
      <c r="G38" s="115">
        <v>0</v>
      </c>
      <c r="H38" s="79">
        <f t="shared" si="0"/>
        <v>50812838.76584529</v>
      </c>
      <c r="I38" s="1"/>
      <c r="K38" s="1"/>
    </row>
    <row r="39" spans="1:11" ht="12.75">
      <c r="A39" s="3" t="s">
        <v>39</v>
      </c>
      <c r="B39" t="s">
        <v>40</v>
      </c>
      <c r="C39" s="61" t="s">
        <v>337</v>
      </c>
      <c r="D39" s="39">
        <v>4073249.857534892</v>
      </c>
      <c r="E39" s="65">
        <v>0</v>
      </c>
      <c r="F39" s="14">
        <v>-3067.92</v>
      </c>
      <c r="G39" s="115">
        <v>0</v>
      </c>
      <c r="H39" s="79">
        <f t="shared" si="0"/>
        <v>4070181.937534892</v>
      </c>
      <c r="I39" s="1"/>
      <c r="K39" s="1"/>
    </row>
    <row r="40" spans="1:11" ht="12.75">
      <c r="A40" s="3" t="s">
        <v>41</v>
      </c>
      <c r="B40" t="s">
        <v>40</v>
      </c>
      <c r="C40" s="61" t="s">
        <v>338</v>
      </c>
      <c r="D40" s="39">
        <v>5275720.967566835</v>
      </c>
      <c r="E40" s="65">
        <v>10927.25</v>
      </c>
      <c r="F40" s="14">
        <v>-3679.86</v>
      </c>
      <c r="G40" s="115">
        <v>0</v>
      </c>
      <c r="H40" s="79">
        <f t="shared" si="0"/>
        <v>5282968.357566834</v>
      </c>
      <c r="I40" s="1"/>
      <c r="K40" s="1"/>
    </row>
    <row r="41" spans="1:11" ht="12.75">
      <c r="A41" s="3" t="s">
        <v>42</v>
      </c>
      <c r="B41" t="s">
        <v>43</v>
      </c>
      <c r="C41" s="61" t="s">
        <v>339</v>
      </c>
      <c r="D41" s="39">
        <v>1191455.3829439182</v>
      </c>
      <c r="E41" s="65">
        <v>0</v>
      </c>
      <c r="F41" s="14">
        <v>-627.64</v>
      </c>
      <c r="G41" s="115">
        <v>0</v>
      </c>
      <c r="H41" s="79">
        <f t="shared" si="0"/>
        <v>1190827.7429439183</v>
      </c>
      <c r="I41" s="1"/>
      <c r="K41" s="1"/>
    </row>
    <row r="42" spans="1:11" ht="12.75">
      <c r="A42" s="3" t="s">
        <v>45</v>
      </c>
      <c r="B42" t="s">
        <v>43</v>
      </c>
      <c r="C42" s="61" t="s">
        <v>340</v>
      </c>
      <c r="D42" s="39">
        <v>1641160.8107802826</v>
      </c>
      <c r="E42" s="65">
        <v>0</v>
      </c>
      <c r="F42" s="14">
        <v>-897.63</v>
      </c>
      <c r="G42" s="115">
        <v>0</v>
      </c>
      <c r="H42" s="79">
        <f t="shared" si="0"/>
        <v>1640263.1807802827</v>
      </c>
      <c r="I42" s="1"/>
      <c r="K42" s="1"/>
    </row>
    <row r="43" spans="1:11" ht="12.75">
      <c r="A43" s="3" t="s">
        <v>46</v>
      </c>
      <c r="B43" t="s">
        <v>47</v>
      </c>
      <c r="C43" s="61" t="s">
        <v>341</v>
      </c>
      <c r="D43" s="14">
        <v>493063.6978572818</v>
      </c>
      <c r="E43" s="65">
        <v>0</v>
      </c>
      <c r="F43" s="14">
        <v>-2679.83</v>
      </c>
      <c r="G43" s="116">
        <v>0</v>
      </c>
      <c r="H43" s="79">
        <f t="shared" si="0"/>
        <v>490383.86785728176</v>
      </c>
      <c r="I43" s="1"/>
      <c r="K43" s="1"/>
    </row>
    <row r="44" spans="1:11" ht="12.75">
      <c r="A44" s="3" t="s">
        <v>48</v>
      </c>
      <c r="B44" t="s">
        <v>49</v>
      </c>
      <c r="C44" s="61" t="s">
        <v>342</v>
      </c>
      <c r="D44" s="39">
        <v>7173195.12750419</v>
      </c>
      <c r="E44" s="65">
        <v>0</v>
      </c>
      <c r="F44" s="14">
        <v>-3199.05</v>
      </c>
      <c r="G44" s="115">
        <v>0</v>
      </c>
      <c r="H44" s="79">
        <f t="shared" si="0"/>
        <v>7169996.077504191</v>
      </c>
      <c r="I44" s="1"/>
      <c r="K44" s="1"/>
    </row>
    <row r="45" spans="1:11" ht="12.75">
      <c r="A45" s="3" t="s">
        <v>50</v>
      </c>
      <c r="B45" t="s">
        <v>49</v>
      </c>
      <c r="C45" s="61" t="s">
        <v>343</v>
      </c>
      <c r="D45" s="39">
        <v>3126688.6392100784</v>
      </c>
      <c r="E45" s="65">
        <v>0</v>
      </c>
      <c r="F45" s="14">
        <v>-1375.1200000000001</v>
      </c>
      <c r="G45" s="115">
        <v>0</v>
      </c>
      <c r="H45" s="79">
        <f t="shared" si="0"/>
        <v>3125313.5192100783</v>
      </c>
      <c r="I45" s="1"/>
      <c r="K45" s="1"/>
    </row>
    <row r="46" spans="1:11" ht="12.75">
      <c r="A46" s="3" t="s">
        <v>51</v>
      </c>
      <c r="B46" t="s">
        <v>49</v>
      </c>
      <c r="C46" s="61" t="s">
        <v>344</v>
      </c>
      <c r="D46" s="39">
        <v>1899633.884769563</v>
      </c>
      <c r="E46" s="65">
        <v>0</v>
      </c>
      <c r="F46" s="14">
        <v>-1015.78</v>
      </c>
      <c r="G46" s="115">
        <v>0</v>
      </c>
      <c r="H46" s="79">
        <f t="shared" si="0"/>
        <v>1898618.104769563</v>
      </c>
      <c r="I46" s="1"/>
      <c r="K46" s="1"/>
    </row>
    <row r="47" spans="1:11" ht="12.75">
      <c r="A47" s="3" t="s">
        <v>52</v>
      </c>
      <c r="B47" t="s">
        <v>53</v>
      </c>
      <c r="C47" s="61" t="s">
        <v>345</v>
      </c>
      <c r="D47" s="39">
        <v>1550977.5164612313</v>
      </c>
      <c r="E47" s="65">
        <v>0</v>
      </c>
      <c r="F47" s="14">
        <v>-1059.1699999999998</v>
      </c>
      <c r="G47" s="115">
        <v>0</v>
      </c>
      <c r="H47" s="79">
        <f t="shared" si="0"/>
        <v>1549918.3464612314</v>
      </c>
      <c r="I47" s="1"/>
      <c r="K47" s="1"/>
    </row>
    <row r="48" spans="1:11" ht="12.75">
      <c r="A48" s="3" t="s">
        <v>54</v>
      </c>
      <c r="B48" t="s">
        <v>53</v>
      </c>
      <c r="C48" s="61" t="s">
        <v>346</v>
      </c>
      <c r="D48" s="39">
        <v>1123702.2062595524</v>
      </c>
      <c r="E48" s="65">
        <v>0</v>
      </c>
      <c r="F48" s="14">
        <v>-1206.76</v>
      </c>
      <c r="G48" s="115">
        <v>0</v>
      </c>
      <c r="H48" s="79">
        <f t="shared" si="0"/>
        <v>1122495.4462595524</v>
      </c>
      <c r="I48" s="1"/>
      <c r="K48" s="1"/>
    </row>
    <row r="49" spans="1:11" ht="12.75">
      <c r="A49" s="3" t="s">
        <v>55</v>
      </c>
      <c r="B49" t="s">
        <v>56</v>
      </c>
      <c r="C49" s="61" t="s">
        <v>347</v>
      </c>
      <c r="D49" s="39">
        <v>2983362.6597181032</v>
      </c>
      <c r="E49" s="65">
        <v>0</v>
      </c>
      <c r="F49" s="14">
        <v>-1547.62</v>
      </c>
      <c r="G49" s="115">
        <v>0</v>
      </c>
      <c r="H49" s="79">
        <f t="shared" si="0"/>
        <v>2981815.039718103</v>
      </c>
      <c r="I49" s="1"/>
      <c r="K49" s="1"/>
    </row>
    <row r="50" spans="1:11" ht="12.75">
      <c r="A50" s="3" t="s">
        <v>57</v>
      </c>
      <c r="B50" t="s">
        <v>58</v>
      </c>
      <c r="C50" s="61" t="s">
        <v>348</v>
      </c>
      <c r="D50" s="39">
        <v>948104.0272939177</v>
      </c>
      <c r="E50" s="65">
        <v>0</v>
      </c>
      <c r="F50" s="14">
        <v>-1408.99</v>
      </c>
      <c r="G50" s="115">
        <v>0</v>
      </c>
      <c r="H50" s="79">
        <f t="shared" si="0"/>
        <v>946695.0372939177</v>
      </c>
      <c r="I50" s="1"/>
      <c r="K50" s="1"/>
    </row>
    <row r="51" spans="1:11" ht="12.75">
      <c r="A51" s="3" t="s">
        <v>59</v>
      </c>
      <c r="B51" t="s">
        <v>60</v>
      </c>
      <c r="C51" s="61" t="s">
        <v>349</v>
      </c>
      <c r="D51" s="39">
        <v>25955493.265356533</v>
      </c>
      <c r="E51" s="65">
        <v>0</v>
      </c>
      <c r="F51" s="14">
        <v>-14249.689999999999</v>
      </c>
      <c r="G51" s="115">
        <v>0</v>
      </c>
      <c r="H51" s="79">
        <f t="shared" si="0"/>
        <v>25941243.575356532</v>
      </c>
      <c r="I51" s="1"/>
      <c r="K51" s="1"/>
    </row>
    <row r="52" spans="1:11" ht="12.75">
      <c r="A52" s="3" t="s">
        <v>61</v>
      </c>
      <c r="B52" t="s">
        <v>62</v>
      </c>
      <c r="C52" s="61" t="s">
        <v>350</v>
      </c>
      <c r="D52" s="39">
        <v>243824966.9575772</v>
      </c>
      <c r="E52" s="65">
        <v>0</v>
      </c>
      <c r="F52" s="14">
        <v>-280951.85</v>
      </c>
      <c r="G52" s="115">
        <v>0</v>
      </c>
      <c r="H52" s="79">
        <f t="shared" si="0"/>
        <v>243544015.1075772</v>
      </c>
      <c r="I52" s="1"/>
      <c r="K52" s="1"/>
    </row>
    <row r="53" spans="1:11" ht="12.75">
      <c r="A53" s="3" t="s">
        <v>63</v>
      </c>
      <c r="B53" t="s">
        <v>64</v>
      </c>
      <c r="C53" s="61" t="s">
        <v>351</v>
      </c>
      <c r="D53" s="39">
        <v>636916.325387721</v>
      </c>
      <c r="E53" s="65">
        <v>0</v>
      </c>
      <c r="F53" s="14">
        <v>-1173.25</v>
      </c>
      <c r="G53" s="115">
        <v>0</v>
      </c>
      <c r="H53" s="79">
        <f t="shared" si="0"/>
        <v>635743.075387721</v>
      </c>
      <c r="I53" s="1"/>
      <c r="K53" s="1"/>
    </row>
    <row r="54" spans="1:11" ht="12.75">
      <c r="A54" s="3" t="s">
        <v>65</v>
      </c>
      <c r="B54" t="s">
        <v>66</v>
      </c>
      <c r="C54" s="61" t="s">
        <v>352</v>
      </c>
      <c r="D54" s="39">
        <v>295986534.065866</v>
      </c>
      <c r="E54" s="65">
        <v>54578.700000000004</v>
      </c>
      <c r="F54" s="14">
        <v>-192562.33000000002</v>
      </c>
      <c r="G54" s="115">
        <v>0</v>
      </c>
      <c r="H54" s="79">
        <f t="shared" si="0"/>
        <v>295848550.435866</v>
      </c>
      <c r="I54" s="1"/>
      <c r="K54" s="1"/>
    </row>
    <row r="55" spans="1:11" ht="12.75">
      <c r="A55" s="3" t="s">
        <v>67</v>
      </c>
      <c r="B55" t="s">
        <v>68</v>
      </c>
      <c r="C55" s="61" t="s">
        <v>353</v>
      </c>
      <c r="D55" s="39">
        <v>17104853.784501433</v>
      </c>
      <c r="E55" s="65">
        <v>66462.51000000001</v>
      </c>
      <c r="F55" s="14">
        <v>-21324.39</v>
      </c>
      <c r="G55" s="115">
        <v>0</v>
      </c>
      <c r="H55" s="79">
        <f t="shared" si="0"/>
        <v>17149991.904501434</v>
      </c>
      <c r="I55" s="1"/>
      <c r="K55" s="1"/>
    </row>
    <row r="56" spans="1:11" ht="12.75">
      <c r="A56" s="3" t="s">
        <v>69</v>
      </c>
      <c r="B56" t="s">
        <v>70</v>
      </c>
      <c r="C56" s="61" t="s">
        <v>354</v>
      </c>
      <c r="D56" s="39">
        <v>11218536.563659977</v>
      </c>
      <c r="E56" s="65">
        <v>0</v>
      </c>
      <c r="F56" s="14">
        <v>-7186.39</v>
      </c>
      <c r="G56" s="115">
        <v>0</v>
      </c>
      <c r="H56" s="79">
        <f t="shared" si="0"/>
        <v>11211350.173659977</v>
      </c>
      <c r="I56" s="1"/>
      <c r="K56" s="1"/>
    </row>
    <row r="57" spans="1:11" ht="12.75">
      <c r="A57" s="3" t="s">
        <v>71</v>
      </c>
      <c r="B57" t="s">
        <v>70</v>
      </c>
      <c r="C57" s="61" t="s">
        <v>355</v>
      </c>
      <c r="D57" s="39">
        <v>2128105.4388694726</v>
      </c>
      <c r="E57" s="65">
        <v>0</v>
      </c>
      <c r="F57" s="14">
        <v>-1207.73</v>
      </c>
      <c r="G57" s="115">
        <v>0</v>
      </c>
      <c r="H57" s="79">
        <f t="shared" si="0"/>
        <v>2126897.7088694726</v>
      </c>
      <c r="I57" s="1"/>
      <c r="K57" s="1"/>
    </row>
    <row r="58" spans="1:11" ht="12.75">
      <c r="A58" s="3" t="s">
        <v>73</v>
      </c>
      <c r="B58" t="s">
        <v>70</v>
      </c>
      <c r="C58" s="61" t="s">
        <v>356</v>
      </c>
      <c r="D58" s="39">
        <v>2696302.708028163</v>
      </c>
      <c r="E58" s="65">
        <v>0</v>
      </c>
      <c r="F58" s="14">
        <v>-1306.5500000000002</v>
      </c>
      <c r="G58" s="115">
        <v>0</v>
      </c>
      <c r="H58" s="79">
        <f t="shared" si="0"/>
        <v>2694996.158028163</v>
      </c>
      <c r="I58" s="1"/>
      <c r="K58" s="1"/>
    </row>
    <row r="59" spans="1:11" ht="12.75">
      <c r="A59" s="3" t="s">
        <v>74</v>
      </c>
      <c r="B59" t="s">
        <v>70</v>
      </c>
      <c r="C59" s="61" t="s">
        <v>357</v>
      </c>
      <c r="D59" s="39">
        <v>2116096.4159589666</v>
      </c>
      <c r="E59" s="65">
        <v>0</v>
      </c>
      <c r="F59" s="14">
        <v>-1068.77</v>
      </c>
      <c r="G59" s="115">
        <v>0</v>
      </c>
      <c r="H59" s="79">
        <f t="shared" si="0"/>
        <v>2115027.6459589666</v>
      </c>
      <c r="I59" s="1"/>
      <c r="K59" s="1"/>
    </row>
    <row r="60" spans="1:11" ht="12.75">
      <c r="A60" s="3" t="s">
        <v>75</v>
      </c>
      <c r="B60" t="s">
        <v>70</v>
      </c>
      <c r="C60" s="61" t="s">
        <v>358</v>
      </c>
      <c r="D60" s="39">
        <v>488328.3466906107</v>
      </c>
      <c r="E60" s="65">
        <v>0</v>
      </c>
      <c r="F60" s="14">
        <v>-330.58</v>
      </c>
      <c r="G60" s="115">
        <v>0</v>
      </c>
      <c r="H60" s="79">
        <f t="shared" si="0"/>
        <v>487997.7666906107</v>
      </c>
      <c r="I60" s="1"/>
      <c r="K60" s="1"/>
    </row>
    <row r="61" spans="1:11" ht="12.75">
      <c r="A61" s="3" t="s">
        <v>76</v>
      </c>
      <c r="B61" t="s">
        <v>77</v>
      </c>
      <c r="C61" s="61" t="s">
        <v>359</v>
      </c>
      <c r="D61" s="39">
        <v>2673349.551134977</v>
      </c>
      <c r="E61" s="65">
        <v>-1434.03</v>
      </c>
      <c r="F61" s="14">
        <v>-1557.24</v>
      </c>
      <c r="G61" s="115">
        <v>0</v>
      </c>
      <c r="H61" s="79">
        <f t="shared" si="0"/>
        <v>2670358.281134977</v>
      </c>
      <c r="I61" s="1"/>
      <c r="K61" s="1"/>
    </row>
    <row r="62" spans="1:11" ht="12.75">
      <c r="A62" s="3" t="s">
        <v>78</v>
      </c>
      <c r="B62" t="s">
        <v>77</v>
      </c>
      <c r="C62" s="61" t="s">
        <v>360</v>
      </c>
      <c r="D62" s="39">
        <v>77437551.89854696</v>
      </c>
      <c r="E62" s="65">
        <v>0</v>
      </c>
      <c r="F62" s="14">
        <v>-36352.799999999996</v>
      </c>
      <c r="G62" s="115">
        <v>0</v>
      </c>
      <c r="H62" s="79">
        <f t="shared" si="0"/>
        <v>77401199.09854697</v>
      </c>
      <c r="I62" s="1"/>
      <c r="K62" s="1"/>
    </row>
    <row r="63" spans="1:11" ht="12.75">
      <c r="A63" s="3" t="s">
        <v>79</v>
      </c>
      <c r="B63" t="s">
        <v>77</v>
      </c>
      <c r="C63" s="61" t="s">
        <v>361</v>
      </c>
      <c r="D63" s="39">
        <v>57064741.36749685</v>
      </c>
      <c r="E63" s="65">
        <v>0</v>
      </c>
      <c r="F63" s="14">
        <v>-26799.25</v>
      </c>
      <c r="G63" s="115">
        <v>0</v>
      </c>
      <c r="H63" s="79">
        <f t="shared" si="0"/>
        <v>57037942.11749685</v>
      </c>
      <c r="I63" s="1"/>
      <c r="K63" s="1"/>
    </row>
    <row r="64" spans="1:11" ht="12.75">
      <c r="A64" s="3" t="s">
        <v>80</v>
      </c>
      <c r="B64" t="s">
        <v>77</v>
      </c>
      <c r="C64" s="61" t="s">
        <v>362</v>
      </c>
      <c r="D64" s="39">
        <v>53678368.41335482</v>
      </c>
      <c r="E64" s="65">
        <v>0</v>
      </c>
      <c r="F64" s="14">
        <v>-23180.77</v>
      </c>
      <c r="G64" s="115">
        <v>0</v>
      </c>
      <c r="H64" s="79">
        <f t="shared" si="0"/>
        <v>53655187.64335482</v>
      </c>
      <c r="I64" s="1"/>
      <c r="K64" s="1"/>
    </row>
    <row r="65" spans="1:11" ht="12.75">
      <c r="A65" s="3" t="s">
        <v>81</v>
      </c>
      <c r="B65" t="s">
        <v>77</v>
      </c>
      <c r="C65" s="61" t="s">
        <v>363</v>
      </c>
      <c r="D65" s="39">
        <v>134400338.01996914</v>
      </c>
      <c r="E65" s="65">
        <v>892963.9899999998</v>
      </c>
      <c r="F65" s="14">
        <v>-81941.13</v>
      </c>
      <c r="G65" s="115">
        <v>0</v>
      </c>
      <c r="H65" s="79">
        <f t="shared" si="0"/>
        <v>135211360.87996915</v>
      </c>
      <c r="I65" s="1"/>
      <c r="K65" s="1"/>
    </row>
    <row r="66" spans="1:11" ht="12.75">
      <c r="A66" s="3" t="s">
        <v>82</v>
      </c>
      <c r="B66" t="s">
        <v>77</v>
      </c>
      <c r="C66" s="61" t="s">
        <v>364</v>
      </c>
      <c r="D66" s="39">
        <v>24325869.474781904</v>
      </c>
      <c r="E66" s="65">
        <v>0</v>
      </c>
      <c r="F66" s="14">
        <v>-14648.92</v>
      </c>
      <c r="G66" s="115">
        <v>0</v>
      </c>
      <c r="H66" s="79">
        <f t="shared" si="0"/>
        <v>24311220.554781903</v>
      </c>
      <c r="I66" s="1"/>
      <c r="K66" s="1"/>
    </row>
    <row r="67" spans="1:11" ht="12.75">
      <c r="A67" s="3" t="s">
        <v>83</v>
      </c>
      <c r="B67" t="s">
        <v>77</v>
      </c>
      <c r="C67" s="61" t="s">
        <v>365</v>
      </c>
      <c r="D67" s="39">
        <v>7830792.97563279</v>
      </c>
      <c r="E67" s="65">
        <v>0</v>
      </c>
      <c r="F67" s="14">
        <v>-4440.5</v>
      </c>
      <c r="G67" s="115">
        <v>0</v>
      </c>
      <c r="H67" s="79">
        <f t="shared" si="0"/>
        <v>7826352.47563279</v>
      </c>
      <c r="I67" s="1"/>
      <c r="K67" s="1"/>
    </row>
    <row r="68" spans="1:11" ht="12.75">
      <c r="A68" s="3" t="s">
        <v>84</v>
      </c>
      <c r="B68" t="s">
        <v>77</v>
      </c>
      <c r="C68" s="61" t="s">
        <v>366</v>
      </c>
      <c r="D68" s="39">
        <v>130301053.44417396</v>
      </c>
      <c r="E68" s="65">
        <v>0</v>
      </c>
      <c r="F68" s="14">
        <v>-71989.4</v>
      </c>
      <c r="G68" s="115">
        <v>0</v>
      </c>
      <c r="H68" s="79">
        <f t="shared" si="0"/>
        <v>130229064.04417396</v>
      </c>
      <c r="I68" s="1"/>
      <c r="K68" s="1"/>
    </row>
    <row r="69" spans="1:11" ht="12.75">
      <c r="A69" s="3" t="s">
        <v>85</v>
      </c>
      <c r="B69" t="s">
        <v>77</v>
      </c>
      <c r="C69" s="61" t="s">
        <v>367</v>
      </c>
      <c r="D69" s="39">
        <v>6940150.172662375</v>
      </c>
      <c r="E69" s="65">
        <v>0</v>
      </c>
      <c r="F69" s="14">
        <v>-3236.49</v>
      </c>
      <c r="G69" s="115">
        <v>0</v>
      </c>
      <c r="H69" s="79">
        <f t="shared" si="0"/>
        <v>6936913.682662374</v>
      </c>
      <c r="I69" s="1"/>
      <c r="K69" s="1"/>
    </row>
    <row r="70" spans="1:11" ht="12.75">
      <c r="A70" s="3" t="s">
        <v>86</v>
      </c>
      <c r="B70" t="s">
        <v>77</v>
      </c>
      <c r="C70" s="61" t="s">
        <v>368</v>
      </c>
      <c r="D70" s="39">
        <v>4286319.4106378015</v>
      </c>
      <c r="E70" s="65">
        <v>0</v>
      </c>
      <c r="F70" s="14">
        <v>-2157.0299999999997</v>
      </c>
      <c r="G70" s="115">
        <v>0</v>
      </c>
      <c r="H70" s="79">
        <f t="shared" si="0"/>
        <v>4284162.380637801</v>
      </c>
      <c r="I70" s="1"/>
      <c r="K70" s="1"/>
    </row>
    <row r="71" spans="1:11" ht="12.75">
      <c r="A71" s="3" t="s">
        <v>87</v>
      </c>
      <c r="B71" t="s">
        <v>77</v>
      </c>
      <c r="C71" s="61" t="s">
        <v>369</v>
      </c>
      <c r="D71" s="39">
        <v>2606373.0215203627</v>
      </c>
      <c r="E71" s="65">
        <v>0</v>
      </c>
      <c r="F71" s="14">
        <v>-1198.74</v>
      </c>
      <c r="G71" s="115">
        <v>0</v>
      </c>
      <c r="H71" s="79">
        <f t="shared" si="0"/>
        <v>2605174.2815203625</v>
      </c>
      <c r="I71" s="1"/>
      <c r="K71" s="1"/>
    </row>
    <row r="72" spans="1:11" ht="12.75">
      <c r="A72" s="3" t="s">
        <v>88</v>
      </c>
      <c r="B72" t="s">
        <v>77</v>
      </c>
      <c r="C72" s="61" t="s">
        <v>370</v>
      </c>
      <c r="D72" s="39">
        <v>32997046.61925459</v>
      </c>
      <c r="E72" s="65">
        <v>0</v>
      </c>
      <c r="F72" s="14">
        <v>-18662.79</v>
      </c>
      <c r="G72" s="115">
        <v>0</v>
      </c>
      <c r="H72" s="79">
        <f t="shared" si="0"/>
        <v>32978383.82925459</v>
      </c>
      <c r="I72" s="1"/>
      <c r="K72" s="1"/>
    </row>
    <row r="73" spans="1:11" ht="12.75">
      <c r="A73" s="3" t="s">
        <v>89</v>
      </c>
      <c r="B73" t="s">
        <v>77</v>
      </c>
      <c r="C73" s="61" t="s">
        <v>371</v>
      </c>
      <c r="D73" s="39">
        <v>141180276.38267422</v>
      </c>
      <c r="E73" s="65">
        <v>0</v>
      </c>
      <c r="F73" s="14">
        <v>-66779.39</v>
      </c>
      <c r="G73" s="115">
        <v>0</v>
      </c>
      <c r="H73" s="79">
        <f t="shared" si="0"/>
        <v>141113496.99267423</v>
      </c>
      <c r="I73" s="1"/>
      <c r="K73" s="1"/>
    </row>
    <row r="74" spans="1:11" ht="12.75">
      <c r="A74" s="3" t="s">
        <v>90</v>
      </c>
      <c r="B74" t="s">
        <v>77</v>
      </c>
      <c r="C74" s="61" t="s">
        <v>372</v>
      </c>
      <c r="D74" s="39">
        <v>2332640.3880823385</v>
      </c>
      <c r="E74" s="65">
        <v>0</v>
      </c>
      <c r="F74" s="14">
        <v>-1009.5</v>
      </c>
      <c r="G74" s="115">
        <v>0</v>
      </c>
      <c r="H74" s="79">
        <f t="shared" si="0"/>
        <v>2331630.8880823385</v>
      </c>
      <c r="I74" s="1"/>
      <c r="K74" s="1"/>
    </row>
    <row r="75" spans="1:11" ht="12.75">
      <c r="A75" s="3" t="s">
        <v>91</v>
      </c>
      <c r="B75" t="s">
        <v>77</v>
      </c>
      <c r="C75" s="61" t="s">
        <v>373</v>
      </c>
      <c r="D75" s="39">
        <v>2448739.138107233</v>
      </c>
      <c r="E75" s="65">
        <v>0</v>
      </c>
      <c r="F75" s="14">
        <v>-1222.2099999999998</v>
      </c>
      <c r="G75" s="115">
        <v>0</v>
      </c>
      <c r="H75" s="79">
        <f t="shared" si="0"/>
        <v>2447516.9281072333</v>
      </c>
      <c r="I75" s="1"/>
      <c r="K75" s="1"/>
    </row>
    <row r="76" spans="1:11" ht="12.75">
      <c r="A76" s="3" t="s">
        <v>92</v>
      </c>
      <c r="B76" t="s">
        <v>93</v>
      </c>
      <c r="C76" s="61" t="s">
        <v>374</v>
      </c>
      <c r="D76" s="39">
        <v>19362278.470393773</v>
      </c>
      <c r="E76" s="65">
        <v>0</v>
      </c>
      <c r="F76" s="14">
        <v>-10870.51</v>
      </c>
      <c r="G76" s="115">
        <v>0</v>
      </c>
      <c r="H76" s="79">
        <f t="shared" si="0"/>
        <v>19351407.96039377</v>
      </c>
      <c r="I76" s="1"/>
      <c r="K76" s="1"/>
    </row>
    <row r="77" spans="1:11" ht="12.75">
      <c r="A77" s="3" t="s">
        <v>94</v>
      </c>
      <c r="B77" t="s">
        <v>93</v>
      </c>
      <c r="C77" s="61" t="s">
        <v>375</v>
      </c>
      <c r="D77" s="39">
        <v>7817326.689109468</v>
      </c>
      <c r="E77" s="65">
        <v>0</v>
      </c>
      <c r="F77" s="14">
        <v>-4199.12</v>
      </c>
      <c r="G77" s="115">
        <v>0</v>
      </c>
      <c r="H77" s="79">
        <f t="shared" si="0"/>
        <v>7813127.569109468</v>
      </c>
      <c r="I77" s="1"/>
      <c r="K77" s="1"/>
    </row>
    <row r="78" spans="1:11" ht="12.75">
      <c r="A78" s="3" t="s">
        <v>95</v>
      </c>
      <c r="B78" t="s">
        <v>93</v>
      </c>
      <c r="C78" s="61" t="s">
        <v>376</v>
      </c>
      <c r="D78" s="39">
        <v>992330.0717192001</v>
      </c>
      <c r="E78" s="65">
        <v>0</v>
      </c>
      <c r="F78" s="14">
        <v>-1006.7299999999999</v>
      </c>
      <c r="G78" s="115">
        <v>0</v>
      </c>
      <c r="H78" s="79">
        <f aca="true" t="shared" si="1" ref="H78:H141">SUM(D78:G78)</f>
        <v>991323.3417192001</v>
      </c>
      <c r="I78" s="1"/>
      <c r="K78" s="1"/>
    </row>
    <row r="79" spans="1:11" ht="12.75">
      <c r="A79" s="3" t="s">
        <v>96</v>
      </c>
      <c r="B79" t="s">
        <v>97</v>
      </c>
      <c r="C79" s="61" t="s">
        <v>377</v>
      </c>
      <c r="D79" s="39">
        <v>18942937.37332845</v>
      </c>
      <c r="E79" s="65">
        <v>104201.65</v>
      </c>
      <c r="F79" s="14">
        <v>-17666.079999999998</v>
      </c>
      <c r="G79" s="115">
        <v>0</v>
      </c>
      <c r="H79" s="79">
        <f t="shared" si="1"/>
        <v>19029472.94332845</v>
      </c>
      <c r="I79" s="1"/>
      <c r="K79" s="1"/>
    </row>
    <row r="80" spans="1:11" ht="12.75">
      <c r="A80" s="3" t="s">
        <v>98</v>
      </c>
      <c r="B80" t="s">
        <v>97</v>
      </c>
      <c r="C80" s="61" t="s">
        <v>378</v>
      </c>
      <c r="D80" s="39">
        <v>31264343.10366843</v>
      </c>
      <c r="E80" s="65">
        <v>0</v>
      </c>
      <c r="F80" s="14">
        <v>-14186.81</v>
      </c>
      <c r="G80" s="115">
        <v>0</v>
      </c>
      <c r="H80" s="79">
        <f t="shared" si="1"/>
        <v>31250156.29366843</v>
      </c>
      <c r="I80" s="1"/>
      <c r="K80" s="1"/>
    </row>
    <row r="81" spans="1:11" ht="12.75">
      <c r="A81" s="3" t="s">
        <v>99</v>
      </c>
      <c r="B81" t="s">
        <v>97</v>
      </c>
      <c r="C81" s="61" t="s">
        <v>379</v>
      </c>
      <c r="D81" s="39">
        <v>7571433.496292704</v>
      </c>
      <c r="E81" s="65">
        <v>0</v>
      </c>
      <c r="F81" s="14">
        <v>-3670.6</v>
      </c>
      <c r="G81" s="115">
        <v>0</v>
      </c>
      <c r="H81" s="79">
        <f t="shared" si="1"/>
        <v>7567762.896292704</v>
      </c>
      <c r="I81" s="1"/>
      <c r="K81" s="1"/>
    </row>
    <row r="82" spans="1:11" ht="12.75">
      <c r="A82" s="3" t="s">
        <v>100</v>
      </c>
      <c r="B82" t="s">
        <v>101</v>
      </c>
      <c r="C82" s="61" t="s">
        <v>380</v>
      </c>
      <c r="D82" s="39">
        <v>2634919.484220237</v>
      </c>
      <c r="E82" s="65">
        <v>0</v>
      </c>
      <c r="F82" s="14">
        <v>-1634.66</v>
      </c>
      <c r="G82" s="115">
        <v>0</v>
      </c>
      <c r="H82" s="79">
        <f t="shared" si="1"/>
        <v>2633284.824220237</v>
      </c>
      <c r="I82" s="1"/>
      <c r="K82" s="1"/>
    </row>
    <row r="83" spans="1:11" ht="12.75">
      <c r="A83" s="3" t="s">
        <v>102</v>
      </c>
      <c r="B83" t="s">
        <v>103</v>
      </c>
      <c r="C83" s="61" t="s">
        <v>381</v>
      </c>
      <c r="D83" s="14">
        <v>2157675.6224473882</v>
      </c>
      <c r="E83" s="65">
        <v>0</v>
      </c>
      <c r="F83" s="14">
        <v>-1623.7</v>
      </c>
      <c r="G83" s="115">
        <v>0</v>
      </c>
      <c r="H83" s="79">
        <f t="shared" si="1"/>
        <v>2156051.922447388</v>
      </c>
      <c r="I83" s="1"/>
      <c r="K83" s="1"/>
    </row>
    <row r="84" spans="1:11" ht="12.75">
      <c r="A84" s="3" t="s">
        <v>104</v>
      </c>
      <c r="B84" t="s">
        <v>103</v>
      </c>
      <c r="C84" s="61" t="s">
        <v>382</v>
      </c>
      <c r="D84" s="39">
        <v>2520104.596417656</v>
      </c>
      <c r="E84" s="65">
        <v>-1669.0799999999997</v>
      </c>
      <c r="F84" s="14">
        <v>-3832.6000000000004</v>
      </c>
      <c r="G84" s="115">
        <v>0</v>
      </c>
      <c r="H84" s="79">
        <f t="shared" si="1"/>
        <v>2514602.916417656</v>
      </c>
      <c r="I84" s="1"/>
      <c r="K84" s="1"/>
    </row>
    <row r="85" spans="1:11" ht="12.75">
      <c r="A85" s="3" t="s">
        <v>105</v>
      </c>
      <c r="B85" t="s">
        <v>106</v>
      </c>
      <c r="C85" s="61" t="s">
        <v>383</v>
      </c>
      <c r="D85" s="39">
        <v>5987357.809173569</v>
      </c>
      <c r="E85" s="65">
        <v>0</v>
      </c>
      <c r="F85" s="14">
        <v>-6046.8099999999995</v>
      </c>
      <c r="G85" s="115">
        <v>0</v>
      </c>
      <c r="H85" s="79">
        <f t="shared" si="1"/>
        <v>5981310.9991735695</v>
      </c>
      <c r="I85" s="1"/>
      <c r="K85" s="1"/>
    </row>
    <row r="86" spans="1:11" ht="12.75">
      <c r="A86" s="3" t="s">
        <v>107</v>
      </c>
      <c r="B86" t="s">
        <v>108</v>
      </c>
      <c r="C86" s="61" t="s">
        <v>384</v>
      </c>
      <c r="D86" s="39">
        <v>393655.4386843062</v>
      </c>
      <c r="E86" s="65">
        <v>0</v>
      </c>
      <c r="F86" s="14">
        <v>-586.42</v>
      </c>
      <c r="G86" s="115">
        <v>0</v>
      </c>
      <c r="H86" s="79">
        <f t="shared" si="1"/>
        <v>393069.01868430624</v>
      </c>
      <c r="I86" s="1"/>
      <c r="K86" s="1"/>
    </row>
    <row r="87" spans="1:11" ht="12.75">
      <c r="A87" s="3" t="s">
        <v>109</v>
      </c>
      <c r="B87" t="s">
        <v>110</v>
      </c>
      <c r="C87" s="61" t="s">
        <v>385</v>
      </c>
      <c r="D87" s="39">
        <v>2414218.513044165</v>
      </c>
      <c r="E87" s="65">
        <v>0</v>
      </c>
      <c r="F87" s="14">
        <v>-1819.64</v>
      </c>
      <c r="G87" s="115">
        <v>0</v>
      </c>
      <c r="H87" s="79">
        <f t="shared" si="1"/>
        <v>2412398.873044165</v>
      </c>
      <c r="I87" s="1"/>
      <c r="K87" s="1"/>
    </row>
    <row r="88" spans="1:11" ht="12.75">
      <c r="A88" s="3" t="s">
        <v>111</v>
      </c>
      <c r="B88" t="s">
        <v>110</v>
      </c>
      <c r="C88" s="61" t="s">
        <v>386</v>
      </c>
      <c r="D88" s="39">
        <v>1514694.6125125869</v>
      </c>
      <c r="E88" s="65">
        <v>0</v>
      </c>
      <c r="F88" s="14">
        <v>-1006.9300000000001</v>
      </c>
      <c r="G88" s="115">
        <v>0</v>
      </c>
      <c r="H88" s="79">
        <f t="shared" si="1"/>
        <v>1513687.682512587</v>
      </c>
      <c r="I88" s="1"/>
      <c r="K88" s="1"/>
    </row>
    <row r="89" spans="1:11" ht="12.75">
      <c r="A89" s="3" t="s">
        <v>112</v>
      </c>
      <c r="B89" t="s">
        <v>113</v>
      </c>
      <c r="C89" s="61" t="s">
        <v>387</v>
      </c>
      <c r="D89" s="39">
        <v>750320.7682920363</v>
      </c>
      <c r="E89" s="65">
        <v>0</v>
      </c>
      <c r="F89" s="14">
        <v>-936.46</v>
      </c>
      <c r="G89" s="115">
        <v>0</v>
      </c>
      <c r="H89" s="79">
        <f t="shared" si="1"/>
        <v>749384.3082920363</v>
      </c>
      <c r="I89" s="1"/>
      <c r="K89" s="1"/>
    </row>
    <row r="90" spans="1:11" ht="12.75">
      <c r="A90" s="3" t="s">
        <v>114</v>
      </c>
      <c r="B90" t="s">
        <v>115</v>
      </c>
      <c r="C90" s="61" t="s">
        <v>388</v>
      </c>
      <c r="D90" s="39">
        <v>339417095.8218952</v>
      </c>
      <c r="E90" s="65">
        <v>0</v>
      </c>
      <c r="F90" s="14">
        <v>-246496.78</v>
      </c>
      <c r="G90" s="115">
        <v>0</v>
      </c>
      <c r="H90" s="79">
        <f t="shared" si="1"/>
        <v>339170599.0418952</v>
      </c>
      <c r="I90" s="1"/>
      <c r="K90" s="1"/>
    </row>
    <row r="91" spans="1:11" ht="12.75">
      <c r="A91" s="3" t="s">
        <v>116</v>
      </c>
      <c r="B91" t="s">
        <v>72</v>
      </c>
      <c r="C91" s="61" t="s">
        <v>389</v>
      </c>
      <c r="D91" s="39">
        <v>1557021.0090905621</v>
      </c>
      <c r="E91" s="65">
        <v>0</v>
      </c>
      <c r="F91" s="14">
        <v>-858.1600000000001</v>
      </c>
      <c r="G91" s="115">
        <v>0</v>
      </c>
      <c r="H91" s="79">
        <f t="shared" si="1"/>
        <v>1556162.8490905622</v>
      </c>
      <c r="I91" s="1"/>
      <c r="K91" s="1"/>
    </row>
    <row r="92" spans="1:11" ht="12.75">
      <c r="A92" s="3" t="s">
        <v>117</v>
      </c>
      <c r="B92" t="s">
        <v>72</v>
      </c>
      <c r="C92" s="61" t="s">
        <v>390</v>
      </c>
      <c r="D92" s="39">
        <v>509713.67729342164</v>
      </c>
      <c r="E92" s="65">
        <v>0</v>
      </c>
      <c r="F92" s="14">
        <v>-359.29999999999995</v>
      </c>
      <c r="G92" s="115">
        <v>0</v>
      </c>
      <c r="H92" s="79">
        <f t="shared" si="1"/>
        <v>509354.37729342165</v>
      </c>
      <c r="I92" s="1"/>
      <c r="K92" s="1"/>
    </row>
    <row r="93" spans="1:11" ht="12.75">
      <c r="A93" s="3" t="s">
        <v>118</v>
      </c>
      <c r="B93" t="s">
        <v>44</v>
      </c>
      <c r="C93" s="61" t="s">
        <v>391</v>
      </c>
      <c r="D93" s="39">
        <v>1186002.269199822</v>
      </c>
      <c r="E93" s="65">
        <v>0</v>
      </c>
      <c r="F93" s="14">
        <v>-855.9200000000001</v>
      </c>
      <c r="G93" s="115">
        <v>0</v>
      </c>
      <c r="H93" s="79">
        <f t="shared" si="1"/>
        <v>1185146.3491998222</v>
      </c>
      <c r="I93" s="1"/>
      <c r="K93" s="1"/>
    </row>
    <row r="94" spans="1:11" ht="12.75">
      <c r="A94" s="3" t="s">
        <v>119</v>
      </c>
      <c r="B94" t="s">
        <v>44</v>
      </c>
      <c r="C94" s="61" t="s">
        <v>392</v>
      </c>
      <c r="D94" s="39">
        <v>647321.2744788133</v>
      </c>
      <c r="E94" s="65">
        <v>0</v>
      </c>
      <c r="F94" s="14">
        <v>-563.53</v>
      </c>
      <c r="G94" s="115">
        <v>0</v>
      </c>
      <c r="H94" s="79">
        <f t="shared" si="1"/>
        <v>646757.7444788133</v>
      </c>
      <c r="I94" s="1"/>
      <c r="K94" s="1"/>
    </row>
    <row r="95" spans="1:11" ht="12.75">
      <c r="A95" s="3" t="s">
        <v>120</v>
      </c>
      <c r="B95" t="s">
        <v>44</v>
      </c>
      <c r="C95" s="61" t="s">
        <v>393</v>
      </c>
      <c r="D95" s="39">
        <v>1678510.9407805759</v>
      </c>
      <c r="E95" s="65">
        <v>0</v>
      </c>
      <c r="F95" s="14">
        <v>-967.37</v>
      </c>
      <c r="G95" s="115">
        <v>0</v>
      </c>
      <c r="H95" s="79">
        <f t="shared" si="1"/>
        <v>1677543.5707805757</v>
      </c>
      <c r="I95" s="1"/>
      <c r="K95" s="1"/>
    </row>
    <row r="96" spans="1:11" ht="12.75">
      <c r="A96" s="3" t="s">
        <v>121</v>
      </c>
      <c r="B96" t="s">
        <v>44</v>
      </c>
      <c r="C96" s="61" t="s">
        <v>394</v>
      </c>
      <c r="D96" s="39">
        <v>1104510.460845967</v>
      </c>
      <c r="E96" s="65">
        <v>0</v>
      </c>
      <c r="F96" s="14">
        <v>-643.72</v>
      </c>
      <c r="G96" s="115">
        <v>0</v>
      </c>
      <c r="H96" s="79">
        <f t="shared" si="1"/>
        <v>1103866.740845967</v>
      </c>
      <c r="I96" s="1"/>
      <c r="K96" s="1"/>
    </row>
    <row r="97" spans="1:11" ht="12.75">
      <c r="A97" s="3" t="s">
        <v>122</v>
      </c>
      <c r="B97" t="s">
        <v>44</v>
      </c>
      <c r="C97" s="61" t="s">
        <v>395</v>
      </c>
      <c r="D97" s="39">
        <v>2921438.473604481</v>
      </c>
      <c r="E97" s="65">
        <v>0</v>
      </c>
      <c r="F97" s="14">
        <v>-2309.59</v>
      </c>
      <c r="G97" s="115">
        <v>0</v>
      </c>
      <c r="H97" s="79">
        <f t="shared" si="1"/>
        <v>2919128.8836044814</v>
      </c>
      <c r="I97" s="1"/>
      <c r="K97" s="1"/>
    </row>
    <row r="98" spans="1:11" ht="12.75">
      <c r="A98" s="3" t="s">
        <v>123</v>
      </c>
      <c r="B98" t="s">
        <v>124</v>
      </c>
      <c r="C98" s="61" t="s">
        <v>396</v>
      </c>
      <c r="D98" s="39">
        <v>2919583.7687305114</v>
      </c>
      <c r="E98" s="65">
        <v>0</v>
      </c>
      <c r="F98" s="14">
        <v>-3169.6</v>
      </c>
      <c r="G98" s="115">
        <v>0</v>
      </c>
      <c r="H98" s="79">
        <f t="shared" si="1"/>
        <v>2916414.1687305113</v>
      </c>
      <c r="I98" s="1"/>
      <c r="K98" s="1"/>
    </row>
    <row r="99" spans="1:11" ht="12.75">
      <c r="A99" s="3" t="s">
        <v>125</v>
      </c>
      <c r="B99" t="s">
        <v>126</v>
      </c>
      <c r="C99" s="61" t="s">
        <v>397</v>
      </c>
      <c r="D99" s="39">
        <v>27875749.394523893</v>
      </c>
      <c r="E99" s="65">
        <v>85793.73</v>
      </c>
      <c r="F99" s="14">
        <v>-15314.92</v>
      </c>
      <c r="G99" s="115">
        <v>0</v>
      </c>
      <c r="H99" s="79">
        <f t="shared" si="1"/>
        <v>27946228.20452389</v>
      </c>
      <c r="I99" s="1"/>
      <c r="K99" s="1"/>
    </row>
    <row r="100" spans="1:11" ht="12.75">
      <c r="A100" s="3" t="s">
        <v>127</v>
      </c>
      <c r="B100" t="s">
        <v>126</v>
      </c>
      <c r="C100" s="61" t="s">
        <v>398</v>
      </c>
      <c r="D100" s="39">
        <v>8619420.43227196</v>
      </c>
      <c r="E100" s="65">
        <v>0</v>
      </c>
      <c r="F100" s="14">
        <v>-4275.54</v>
      </c>
      <c r="G100" s="115">
        <v>0</v>
      </c>
      <c r="H100" s="79">
        <f t="shared" si="1"/>
        <v>8615144.89227196</v>
      </c>
      <c r="I100" s="1"/>
      <c r="K100" s="1"/>
    </row>
    <row r="101" spans="1:11" ht="12.75">
      <c r="A101" s="3" t="s">
        <v>128</v>
      </c>
      <c r="B101" t="s">
        <v>126</v>
      </c>
      <c r="C101" s="61" t="s">
        <v>399</v>
      </c>
      <c r="D101" s="39">
        <v>6517019.367764002</v>
      </c>
      <c r="E101" s="65">
        <v>0</v>
      </c>
      <c r="F101" s="14">
        <v>-2908.58</v>
      </c>
      <c r="G101" s="115">
        <v>0</v>
      </c>
      <c r="H101" s="79">
        <f t="shared" si="1"/>
        <v>6514110.787764002</v>
      </c>
      <c r="I101" s="1"/>
      <c r="K101" s="1"/>
    </row>
    <row r="102" spans="1:11" ht="12.75">
      <c r="A102" s="3" t="s">
        <v>129</v>
      </c>
      <c r="B102" t="s">
        <v>130</v>
      </c>
      <c r="C102" s="61" t="s">
        <v>400</v>
      </c>
      <c r="D102" s="39">
        <v>111034958.34480779</v>
      </c>
      <c r="E102" s="65">
        <v>0</v>
      </c>
      <c r="F102" s="14">
        <v>-83956.71</v>
      </c>
      <c r="G102" s="115">
        <v>0</v>
      </c>
      <c r="H102" s="79">
        <f t="shared" si="1"/>
        <v>110951001.6348078</v>
      </c>
      <c r="I102" s="1"/>
      <c r="K102" s="1"/>
    </row>
    <row r="103" spans="1:11" ht="12.75">
      <c r="A103" s="3" t="s">
        <v>131</v>
      </c>
      <c r="B103" t="s">
        <v>130</v>
      </c>
      <c r="C103" s="61" t="s">
        <v>401</v>
      </c>
      <c r="D103" s="39">
        <v>67090663.946255475</v>
      </c>
      <c r="E103" s="65">
        <v>0</v>
      </c>
      <c r="F103" s="14">
        <v>-45106.189999999995</v>
      </c>
      <c r="G103" s="115">
        <v>0</v>
      </c>
      <c r="H103" s="79">
        <f t="shared" si="1"/>
        <v>67045557.75625548</v>
      </c>
      <c r="I103" s="1"/>
      <c r="K103" s="1"/>
    </row>
    <row r="104" spans="1:11" ht="12.75">
      <c r="A104" s="3" t="s">
        <v>132</v>
      </c>
      <c r="B104" t="s">
        <v>130</v>
      </c>
      <c r="C104" s="61" t="s">
        <v>402</v>
      </c>
      <c r="D104" s="39">
        <v>68541.99891011801</v>
      </c>
      <c r="E104" s="65">
        <v>0</v>
      </c>
      <c r="F104" s="14">
        <v>-3517.43</v>
      </c>
      <c r="G104" s="115">
        <v>0</v>
      </c>
      <c r="H104" s="79">
        <f t="shared" si="1"/>
        <v>65024.56891011801</v>
      </c>
      <c r="I104" s="1"/>
      <c r="K104" s="1"/>
    </row>
    <row r="105" spans="1:11" ht="12.75">
      <c r="A105" s="3" t="s">
        <v>133</v>
      </c>
      <c r="B105" t="s">
        <v>34</v>
      </c>
      <c r="C105" s="61" t="s">
        <v>403</v>
      </c>
      <c r="D105" s="39">
        <v>6921943.579676955</v>
      </c>
      <c r="E105" s="65">
        <v>0</v>
      </c>
      <c r="F105" s="14">
        <v>-3489.5499999999997</v>
      </c>
      <c r="G105" s="115">
        <v>0</v>
      </c>
      <c r="H105" s="79">
        <f t="shared" si="1"/>
        <v>6918454.029676955</v>
      </c>
      <c r="I105" s="1"/>
      <c r="K105" s="1"/>
    </row>
    <row r="106" spans="1:11" ht="12.75">
      <c r="A106" s="3" t="s">
        <v>134</v>
      </c>
      <c r="B106" t="s">
        <v>34</v>
      </c>
      <c r="C106" s="61" t="s">
        <v>404</v>
      </c>
      <c r="D106" s="39">
        <v>2082871.0403171985</v>
      </c>
      <c r="E106" s="65">
        <v>0</v>
      </c>
      <c r="F106" s="14">
        <v>-945.49</v>
      </c>
      <c r="G106" s="115">
        <v>0</v>
      </c>
      <c r="H106" s="79">
        <f t="shared" si="1"/>
        <v>2081925.5503171985</v>
      </c>
      <c r="I106" s="1"/>
      <c r="K106" s="1"/>
    </row>
    <row r="107" spans="1:11" ht="12.75">
      <c r="A107" s="3" t="s">
        <v>135</v>
      </c>
      <c r="B107" t="s">
        <v>34</v>
      </c>
      <c r="C107" s="61" t="s">
        <v>405</v>
      </c>
      <c r="D107" s="39">
        <v>2088686.0674802915</v>
      </c>
      <c r="E107" s="65">
        <v>0</v>
      </c>
      <c r="F107" s="14">
        <v>-1346.58</v>
      </c>
      <c r="G107" s="115">
        <v>0</v>
      </c>
      <c r="H107" s="79">
        <f t="shared" si="1"/>
        <v>2087339.4874802914</v>
      </c>
      <c r="I107" s="1"/>
      <c r="K107" s="1"/>
    </row>
    <row r="108" spans="1:11" ht="12.75">
      <c r="A108" s="3" t="s">
        <v>136</v>
      </c>
      <c r="B108" t="s">
        <v>34</v>
      </c>
      <c r="C108" s="61" t="s">
        <v>406</v>
      </c>
      <c r="D108" s="39">
        <v>1270859.8095048585</v>
      </c>
      <c r="E108" s="65">
        <v>0</v>
      </c>
      <c r="F108" s="14">
        <v>-650.17</v>
      </c>
      <c r="G108" s="115">
        <v>0</v>
      </c>
      <c r="H108" s="79">
        <f t="shared" si="1"/>
        <v>1270209.6395048585</v>
      </c>
      <c r="I108" s="1"/>
      <c r="K108" s="1"/>
    </row>
    <row r="109" spans="1:11" ht="12.75">
      <c r="A109" s="3" t="s">
        <v>137</v>
      </c>
      <c r="B109" t="s">
        <v>34</v>
      </c>
      <c r="C109" s="61" t="s">
        <v>407</v>
      </c>
      <c r="D109" s="39">
        <v>2917905.5605874695</v>
      </c>
      <c r="E109" s="65">
        <v>0</v>
      </c>
      <c r="F109" s="14">
        <v>-1320.44</v>
      </c>
      <c r="G109" s="115">
        <v>0</v>
      </c>
      <c r="H109" s="79">
        <f t="shared" si="1"/>
        <v>2916585.1205874695</v>
      </c>
      <c r="I109" s="1"/>
      <c r="K109" s="1"/>
    </row>
    <row r="110" spans="1:11" ht="12.75">
      <c r="A110" s="3" t="s">
        <v>138</v>
      </c>
      <c r="B110" t="s">
        <v>34</v>
      </c>
      <c r="C110" s="61" t="s">
        <v>408</v>
      </c>
      <c r="D110" s="39">
        <v>541733.6187110842</v>
      </c>
      <c r="E110" s="65">
        <v>0</v>
      </c>
      <c r="F110" s="14">
        <v>-305.5</v>
      </c>
      <c r="G110" s="115">
        <v>0</v>
      </c>
      <c r="H110" s="79">
        <f t="shared" si="1"/>
        <v>541428.1187110842</v>
      </c>
      <c r="I110" s="1"/>
      <c r="K110" s="1"/>
    </row>
    <row r="111" spans="1:11" ht="12.75">
      <c r="A111" s="3" t="s">
        <v>139</v>
      </c>
      <c r="B111" t="s">
        <v>140</v>
      </c>
      <c r="C111" s="61" t="s">
        <v>409</v>
      </c>
      <c r="D111" s="39">
        <v>863580.3767166641</v>
      </c>
      <c r="E111" s="65">
        <v>0</v>
      </c>
      <c r="F111" s="14">
        <v>-869.05</v>
      </c>
      <c r="G111" s="116">
        <v>0</v>
      </c>
      <c r="H111" s="79">
        <f t="shared" si="1"/>
        <v>862711.326716664</v>
      </c>
      <c r="I111" s="1"/>
      <c r="K111" s="1"/>
    </row>
    <row r="112" spans="1:11" ht="12.75">
      <c r="A112" s="3" t="s">
        <v>141</v>
      </c>
      <c r="B112" t="s">
        <v>140</v>
      </c>
      <c r="C112" s="61" t="s">
        <v>410</v>
      </c>
      <c r="D112" s="39">
        <v>2299213.745637666</v>
      </c>
      <c r="E112" s="65">
        <v>0</v>
      </c>
      <c r="F112" s="14">
        <v>-1662.65</v>
      </c>
      <c r="G112" s="115">
        <v>0</v>
      </c>
      <c r="H112" s="79">
        <f t="shared" si="1"/>
        <v>2297551.095637666</v>
      </c>
      <c r="I112" s="1"/>
      <c r="K112" s="1"/>
    </row>
    <row r="113" spans="1:11" ht="12.75">
      <c r="A113" s="3" t="s">
        <v>142</v>
      </c>
      <c r="B113" t="s">
        <v>140</v>
      </c>
      <c r="C113" s="61" t="s">
        <v>411</v>
      </c>
      <c r="D113" s="39">
        <v>589491.5306695563</v>
      </c>
      <c r="E113" s="65">
        <v>0</v>
      </c>
      <c r="F113" s="14">
        <v>-317.71</v>
      </c>
      <c r="G113" s="115">
        <v>0</v>
      </c>
      <c r="H113" s="79">
        <f t="shared" si="1"/>
        <v>589173.8206695564</v>
      </c>
      <c r="I113" s="1"/>
      <c r="K113" s="1"/>
    </row>
    <row r="114" spans="1:11" ht="12.75">
      <c r="A114" s="3" t="s">
        <v>143</v>
      </c>
      <c r="B114" t="s">
        <v>144</v>
      </c>
      <c r="C114" s="61" t="s">
        <v>412</v>
      </c>
      <c r="D114" s="39">
        <v>9812192.570759408</v>
      </c>
      <c r="E114" s="65">
        <v>0</v>
      </c>
      <c r="F114" s="14">
        <v>-6397.2300000000005</v>
      </c>
      <c r="G114" s="115">
        <v>0</v>
      </c>
      <c r="H114" s="79">
        <f t="shared" si="1"/>
        <v>9805795.340759408</v>
      </c>
      <c r="I114" s="1"/>
      <c r="K114" s="1"/>
    </row>
    <row r="115" spans="1:11" ht="12.75">
      <c r="A115" s="3" t="s">
        <v>145</v>
      </c>
      <c r="B115" t="s">
        <v>144</v>
      </c>
      <c r="C115" s="61" t="s">
        <v>413</v>
      </c>
      <c r="D115" s="39">
        <v>1151451.041272267</v>
      </c>
      <c r="E115" s="65">
        <v>0</v>
      </c>
      <c r="F115" s="14">
        <v>-931.4300000000001</v>
      </c>
      <c r="G115" s="115">
        <v>0</v>
      </c>
      <c r="H115" s="79">
        <f t="shared" si="1"/>
        <v>1150519.611272267</v>
      </c>
      <c r="I115" s="1"/>
      <c r="K115" s="1"/>
    </row>
    <row r="116" spans="1:11" ht="12.75">
      <c r="A116" s="3" t="s">
        <v>146</v>
      </c>
      <c r="B116" t="s">
        <v>144</v>
      </c>
      <c r="C116" s="61" t="s">
        <v>414</v>
      </c>
      <c r="D116" s="39">
        <v>2416744.761610285</v>
      </c>
      <c r="E116" s="65">
        <v>0</v>
      </c>
      <c r="F116" s="14">
        <v>-1262.47</v>
      </c>
      <c r="G116" s="115">
        <v>0</v>
      </c>
      <c r="H116" s="79">
        <f t="shared" si="1"/>
        <v>2415482.2916102847</v>
      </c>
      <c r="I116" s="1"/>
      <c r="K116" s="1"/>
    </row>
    <row r="117" spans="1:11" ht="12.75">
      <c r="A117" s="3" t="s">
        <v>147</v>
      </c>
      <c r="B117" t="s">
        <v>144</v>
      </c>
      <c r="C117" s="61" t="s">
        <v>415</v>
      </c>
      <c r="D117" s="39">
        <v>915725.9941247774</v>
      </c>
      <c r="E117" s="65">
        <v>0</v>
      </c>
      <c r="F117" s="14">
        <v>-856.77</v>
      </c>
      <c r="G117" s="115">
        <v>0</v>
      </c>
      <c r="H117" s="79">
        <f t="shared" si="1"/>
        <v>914869.2241247774</v>
      </c>
      <c r="I117" s="1"/>
      <c r="K117" s="1"/>
    </row>
    <row r="118" spans="1:11" ht="12.75">
      <c r="A118" s="3" t="s">
        <v>148</v>
      </c>
      <c r="B118" t="s">
        <v>149</v>
      </c>
      <c r="C118" s="61" t="s">
        <v>416</v>
      </c>
      <c r="D118" s="39">
        <v>1187552.0330546754</v>
      </c>
      <c r="E118" s="65">
        <v>0</v>
      </c>
      <c r="F118" s="14">
        <v>-860.74</v>
      </c>
      <c r="G118" s="115">
        <v>0</v>
      </c>
      <c r="H118" s="79">
        <f t="shared" si="1"/>
        <v>1186691.2930546755</v>
      </c>
      <c r="I118" s="1"/>
      <c r="K118" s="1"/>
    </row>
    <row r="119" spans="1:11" ht="12.75">
      <c r="A119" s="3" t="s">
        <v>150</v>
      </c>
      <c r="B119" t="s">
        <v>149</v>
      </c>
      <c r="C119" s="61" t="s">
        <v>417</v>
      </c>
      <c r="D119" s="39">
        <v>2279833.0823054323</v>
      </c>
      <c r="E119" s="65">
        <v>0</v>
      </c>
      <c r="F119" s="14">
        <v>-1553.79</v>
      </c>
      <c r="G119" s="115">
        <v>0</v>
      </c>
      <c r="H119" s="79">
        <f t="shared" si="1"/>
        <v>2278279.2923054323</v>
      </c>
      <c r="I119" s="1"/>
      <c r="K119" s="1"/>
    </row>
    <row r="120" spans="1:11" ht="12.75">
      <c r="A120" s="3" t="s">
        <v>151</v>
      </c>
      <c r="B120" t="s">
        <v>149</v>
      </c>
      <c r="C120" s="61" t="s">
        <v>418</v>
      </c>
      <c r="D120" s="39">
        <v>107443406.73452358</v>
      </c>
      <c r="E120" s="65">
        <v>0</v>
      </c>
      <c r="F120" s="14">
        <v>-62490.06</v>
      </c>
      <c r="G120" s="115">
        <v>0</v>
      </c>
      <c r="H120" s="79">
        <f t="shared" si="1"/>
        <v>107380916.67452358</v>
      </c>
      <c r="I120" s="1"/>
      <c r="K120" s="1"/>
    </row>
    <row r="121" spans="1:11" ht="12.75">
      <c r="A121" s="3" t="s">
        <v>152</v>
      </c>
      <c r="B121" t="s">
        <v>153</v>
      </c>
      <c r="C121" s="61" t="s">
        <v>419</v>
      </c>
      <c r="D121" s="39">
        <v>325129.538299262</v>
      </c>
      <c r="E121" s="65">
        <v>0</v>
      </c>
      <c r="F121" s="14">
        <v>-504.33</v>
      </c>
      <c r="G121" s="115">
        <v>0</v>
      </c>
      <c r="H121" s="79">
        <f t="shared" si="1"/>
        <v>324625.208299262</v>
      </c>
      <c r="I121" s="1"/>
      <c r="K121" s="1"/>
    </row>
    <row r="122" spans="1:11" ht="12.75">
      <c r="A122" s="3" t="s">
        <v>154</v>
      </c>
      <c r="B122" t="s">
        <v>155</v>
      </c>
      <c r="C122" s="61" t="s">
        <v>420</v>
      </c>
      <c r="D122" s="39">
        <v>6391992.6010059165</v>
      </c>
      <c r="E122" s="65">
        <v>0</v>
      </c>
      <c r="F122" s="14">
        <v>-6129.51</v>
      </c>
      <c r="G122" s="115">
        <v>0</v>
      </c>
      <c r="H122" s="79">
        <f t="shared" si="1"/>
        <v>6385863.091005917</v>
      </c>
      <c r="I122" s="1"/>
      <c r="K122" s="1"/>
    </row>
    <row r="123" spans="1:11" ht="12.75">
      <c r="A123" s="3" t="s">
        <v>156</v>
      </c>
      <c r="B123" t="s">
        <v>157</v>
      </c>
      <c r="C123" s="61" t="s">
        <v>421</v>
      </c>
      <c r="D123" s="39">
        <v>10269129.999772813</v>
      </c>
      <c r="E123" s="65">
        <v>0</v>
      </c>
      <c r="F123" s="14">
        <v>-8163.62</v>
      </c>
      <c r="G123" s="115">
        <v>0</v>
      </c>
      <c r="H123" s="79">
        <f t="shared" si="1"/>
        <v>10260966.379772814</v>
      </c>
      <c r="I123" s="1"/>
      <c r="K123" s="1"/>
    </row>
    <row r="124" spans="1:11" ht="12.75">
      <c r="A124" s="3" t="s">
        <v>158</v>
      </c>
      <c r="B124" t="s">
        <v>157</v>
      </c>
      <c r="C124" s="61" t="s">
        <v>422</v>
      </c>
      <c r="D124" s="39">
        <v>4361746.321906224</v>
      </c>
      <c r="E124" s="65">
        <v>0</v>
      </c>
      <c r="F124" s="14">
        <v>-2304.1699999999996</v>
      </c>
      <c r="G124" s="115">
        <v>0</v>
      </c>
      <c r="H124" s="79">
        <f t="shared" si="1"/>
        <v>4359442.151906224</v>
      </c>
      <c r="I124" s="1"/>
      <c r="K124" s="1"/>
    </row>
    <row r="125" spans="1:11" ht="12.75">
      <c r="A125" s="3" t="s">
        <v>159</v>
      </c>
      <c r="B125" t="s">
        <v>157</v>
      </c>
      <c r="C125" s="61" t="s">
        <v>423</v>
      </c>
      <c r="D125" s="39">
        <v>3163109.608195602</v>
      </c>
      <c r="E125" s="65">
        <v>0</v>
      </c>
      <c r="F125" s="14">
        <v>-1604.65</v>
      </c>
      <c r="G125" s="115">
        <v>0</v>
      </c>
      <c r="H125" s="79">
        <f t="shared" si="1"/>
        <v>3161504.958195602</v>
      </c>
      <c r="I125" s="1"/>
      <c r="K125" s="1"/>
    </row>
    <row r="126" spans="1:11" ht="12.75">
      <c r="A126" s="3" t="s">
        <v>160</v>
      </c>
      <c r="B126" t="s">
        <v>161</v>
      </c>
      <c r="C126" s="61" t="s">
        <v>424</v>
      </c>
      <c r="D126" s="39">
        <v>32300113.98870794</v>
      </c>
      <c r="E126" s="65">
        <v>0</v>
      </c>
      <c r="F126" s="14">
        <v>-18081.77</v>
      </c>
      <c r="G126" s="115">
        <v>0</v>
      </c>
      <c r="H126" s="79">
        <f t="shared" si="1"/>
        <v>32282032.21870794</v>
      </c>
      <c r="I126" s="1"/>
      <c r="K126" s="1"/>
    </row>
    <row r="127" spans="1:11" ht="12.75">
      <c r="A127" s="3" t="s">
        <v>162</v>
      </c>
      <c r="B127" t="s">
        <v>161</v>
      </c>
      <c r="C127" s="61" t="s">
        <v>425</v>
      </c>
      <c r="D127" s="39">
        <v>2614074.615748181</v>
      </c>
      <c r="E127" s="65">
        <v>0</v>
      </c>
      <c r="F127" s="14">
        <v>-1408.4699999999998</v>
      </c>
      <c r="G127" s="115">
        <v>0</v>
      </c>
      <c r="H127" s="79">
        <f t="shared" si="1"/>
        <v>2612666.145748181</v>
      </c>
      <c r="I127" s="1"/>
      <c r="K127" s="1"/>
    </row>
    <row r="128" spans="1:11" ht="12.75">
      <c r="A128" s="3" t="s">
        <v>163</v>
      </c>
      <c r="B128" t="s">
        <v>164</v>
      </c>
      <c r="C128" s="61" t="s">
        <v>426</v>
      </c>
      <c r="D128" s="39">
        <v>4423368.212032533</v>
      </c>
      <c r="E128" s="65">
        <v>0</v>
      </c>
      <c r="F128" s="14">
        <v>-4716.69</v>
      </c>
      <c r="G128" s="115">
        <v>0</v>
      </c>
      <c r="H128" s="79">
        <f t="shared" si="1"/>
        <v>4418651.522032533</v>
      </c>
      <c r="I128" s="1"/>
      <c r="K128" s="1"/>
    </row>
    <row r="129" spans="1:11" ht="12.75">
      <c r="A129" s="3" t="s">
        <v>165</v>
      </c>
      <c r="B129" t="s">
        <v>164</v>
      </c>
      <c r="C129" s="61" t="s">
        <v>427</v>
      </c>
      <c r="D129" s="39">
        <v>16675689.79580771</v>
      </c>
      <c r="E129" s="65">
        <v>0</v>
      </c>
      <c r="F129" s="14">
        <v>-9768.57</v>
      </c>
      <c r="G129" s="115">
        <v>0</v>
      </c>
      <c r="H129" s="79">
        <f t="shared" si="1"/>
        <v>16665921.22580771</v>
      </c>
      <c r="I129" s="1"/>
      <c r="K129" s="1"/>
    </row>
    <row r="130" spans="1:11" ht="12.75">
      <c r="A130" s="3" t="s">
        <v>166</v>
      </c>
      <c r="B130" t="s">
        <v>164</v>
      </c>
      <c r="C130" s="61" t="s">
        <v>428</v>
      </c>
      <c r="D130" s="39">
        <v>2131476.1835678793</v>
      </c>
      <c r="E130" s="65">
        <v>0</v>
      </c>
      <c r="F130" s="14">
        <v>-1060.26</v>
      </c>
      <c r="G130" s="115">
        <v>0</v>
      </c>
      <c r="H130" s="79">
        <f t="shared" si="1"/>
        <v>2130415.9235678795</v>
      </c>
      <c r="I130" s="1"/>
      <c r="K130" s="1"/>
    </row>
    <row r="131" spans="1:11" ht="12.75">
      <c r="A131" s="3" t="s">
        <v>167</v>
      </c>
      <c r="B131" t="s">
        <v>164</v>
      </c>
      <c r="C131" s="61" t="s">
        <v>429</v>
      </c>
      <c r="D131" s="39">
        <v>499828.9465057003</v>
      </c>
      <c r="E131" s="65">
        <v>0</v>
      </c>
      <c r="F131" s="14">
        <v>-1946.4</v>
      </c>
      <c r="G131" s="116">
        <v>0</v>
      </c>
      <c r="H131" s="79">
        <f t="shared" si="1"/>
        <v>497882.5465057003</v>
      </c>
      <c r="I131" s="1"/>
      <c r="K131" s="1"/>
    </row>
    <row r="132" spans="1:11" ht="12.75">
      <c r="A132" s="3" t="s">
        <v>168</v>
      </c>
      <c r="B132" t="s">
        <v>169</v>
      </c>
      <c r="C132" s="61" t="s">
        <v>430</v>
      </c>
      <c r="D132" s="39">
        <v>9456081.305801746</v>
      </c>
      <c r="E132" s="65">
        <v>0</v>
      </c>
      <c r="F132" s="14">
        <v>-4658.86</v>
      </c>
      <c r="G132" s="115">
        <v>0</v>
      </c>
      <c r="H132" s="79">
        <f t="shared" si="1"/>
        <v>9451422.445801746</v>
      </c>
      <c r="I132" s="1"/>
      <c r="K132" s="1"/>
    </row>
    <row r="133" spans="1:11" ht="12.75">
      <c r="A133" s="3" t="s">
        <v>170</v>
      </c>
      <c r="B133" t="s">
        <v>169</v>
      </c>
      <c r="C133" s="61" t="s">
        <v>431</v>
      </c>
      <c r="D133" s="39">
        <v>5631081.90386993</v>
      </c>
      <c r="E133" s="65">
        <v>0</v>
      </c>
      <c r="F133" s="14">
        <v>-2747.5</v>
      </c>
      <c r="G133" s="115">
        <v>0</v>
      </c>
      <c r="H133" s="79">
        <f t="shared" si="1"/>
        <v>5628334.40386993</v>
      </c>
      <c r="I133" s="1"/>
      <c r="K133" s="1"/>
    </row>
    <row r="134" spans="1:11" ht="12.75">
      <c r="A134" s="3" t="s">
        <v>171</v>
      </c>
      <c r="B134" t="s">
        <v>169</v>
      </c>
      <c r="C134" s="61" t="s">
        <v>432</v>
      </c>
      <c r="D134" s="39">
        <v>1657307.6919889138</v>
      </c>
      <c r="E134" s="65">
        <v>0</v>
      </c>
      <c r="F134" s="14">
        <v>-779.6999999999999</v>
      </c>
      <c r="G134" s="115">
        <v>0</v>
      </c>
      <c r="H134" s="79">
        <f t="shared" si="1"/>
        <v>1656527.9919889139</v>
      </c>
      <c r="I134" s="1"/>
      <c r="K134" s="1"/>
    </row>
    <row r="135" spans="1:11" ht="12.75">
      <c r="A135" s="3" t="s">
        <v>172</v>
      </c>
      <c r="B135" t="s">
        <v>169</v>
      </c>
      <c r="C135" s="61" t="s">
        <v>433</v>
      </c>
      <c r="D135" s="39">
        <v>2838401.310760174</v>
      </c>
      <c r="E135" s="65">
        <v>0</v>
      </c>
      <c r="F135" s="14">
        <v>-1463.78</v>
      </c>
      <c r="G135" s="115">
        <v>0</v>
      </c>
      <c r="H135" s="79">
        <f t="shared" si="1"/>
        <v>2836937.530760174</v>
      </c>
      <c r="I135" s="1"/>
      <c r="K135" s="1"/>
    </row>
    <row r="136" spans="1:11" ht="12.75">
      <c r="A136" s="3" t="s">
        <v>173</v>
      </c>
      <c r="B136" t="s">
        <v>169</v>
      </c>
      <c r="C136" s="61" t="s">
        <v>434</v>
      </c>
      <c r="D136" s="39">
        <v>2208520.0571385217</v>
      </c>
      <c r="E136" s="65">
        <v>0</v>
      </c>
      <c r="F136" s="14">
        <v>-990.96</v>
      </c>
      <c r="G136" s="115">
        <v>0</v>
      </c>
      <c r="H136" s="79">
        <f t="shared" si="1"/>
        <v>2207529.0971385217</v>
      </c>
      <c r="I136" s="1"/>
      <c r="K136" s="1"/>
    </row>
    <row r="137" spans="1:11" ht="12.75">
      <c r="A137" s="3" t="s">
        <v>174</v>
      </c>
      <c r="B137" t="s">
        <v>169</v>
      </c>
      <c r="C137" s="61" t="s">
        <v>435</v>
      </c>
      <c r="D137" s="39">
        <v>2925769.743378889</v>
      </c>
      <c r="E137" s="65">
        <v>0</v>
      </c>
      <c r="F137" s="14">
        <v>-1383.07</v>
      </c>
      <c r="G137" s="115">
        <v>0</v>
      </c>
      <c r="H137" s="79">
        <f t="shared" si="1"/>
        <v>2924386.673378889</v>
      </c>
      <c r="I137" s="1"/>
      <c r="K137" s="1"/>
    </row>
    <row r="138" spans="1:11" ht="12.75">
      <c r="A138" s="3" t="s">
        <v>175</v>
      </c>
      <c r="B138" t="s">
        <v>176</v>
      </c>
      <c r="C138" s="61" t="s">
        <v>436</v>
      </c>
      <c r="D138" s="39">
        <v>1303200.2768140822</v>
      </c>
      <c r="E138" s="65">
        <v>0</v>
      </c>
      <c r="F138" s="14">
        <v>-1010.03</v>
      </c>
      <c r="G138" s="115">
        <v>0</v>
      </c>
      <c r="H138" s="79">
        <f t="shared" si="1"/>
        <v>1302190.2468140821</v>
      </c>
      <c r="I138" s="1"/>
      <c r="K138" s="1"/>
    </row>
    <row r="139" spans="1:11" ht="12.75">
      <c r="A139" s="3" t="s">
        <v>177</v>
      </c>
      <c r="B139" t="s">
        <v>176</v>
      </c>
      <c r="C139" s="61" t="s">
        <v>437</v>
      </c>
      <c r="D139" s="39">
        <v>2168337.358026736</v>
      </c>
      <c r="E139" s="65">
        <v>0</v>
      </c>
      <c r="F139" s="14">
        <v>-1427.07</v>
      </c>
      <c r="G139" s="115">
        <v>0</v>
      </c>
      <c r="H139" s="79">
        <f t="shared" si="1"/>
        <v>2166910.288026736</v>
      </c>
      <c r="I139" s="1"/>
      <c r="K139" s="1"/>
    </row>
    <row r="140" spans="1:11" ht="12.75">
      <c r="A140" s="3" t="s">
        <v>178</v>
      </c>
      <c r="B140" t="s">
        <v>179</v>
      </c>
      <c r="C140" s="61" t="s">
        <v>438</v>
      </c>
      <c r="D140" s="39">
        <v>4868541.120899177</v>
      </c>
      <c r="E140" s="65">
        <v>0</v>
      </c>
      <c r="F140" s="14">
        <v>-3071.5299999999997</v>
      </c>
      <c r="G140" s="115">
        <v>0</v>
      </c>
      <c r="H140" s="79">
        <f t="shared" si="1"/>
        <v>4865469.590899177</v>
      </c>
      <c r="I140" s="1"/>
      <c r="K140" s="1"/>
    </row>
    <row r="141" spans="1:11" ht="12.75">
      <c r="A141" s="3" t="s">
        <v>180</v>
      </c>
      <c r="B141" t="s">
        <v>179</v>
      </c>
      <c r="C141" s="61" t="s">
        <v>439</v>
      </c>
      <c r="D141" s="39">
        <v>1504571.3238052821</v>
      </c>
      <c r="E141" s="65">
        <v>0</v>
      </c>
      <c r="F141" s="14">
        <v>-2309.2</v>
      </c>
      <c r="G141" s="115">
        <v>0</v>
      </c>
      <c r="H141" s="79">
        <f t="shared" si="1"/>
        <v>1502262.1238052822</v>
      </c>
      <c r="I141" s="1"/>
      <c r="K141" s="1"/>
    </row>
    <row r="142" spans="1:11" ht="12.75">
      <c r="A142" s="3" t="s">
        <v>181</v>
      </c>
      <c r="B142" t="s">
        <v>182</v>
      </c>
      <c r="C142" s="61" t="s">
        <v>440</v>
      </c>
      <c r="D142" s="39">
        <v>2477971.165902956</v>
      </c>
      <c r="E142" s="65">
        <v>0</v>
      </c>
      <c r="F142" s="14">
        <v>-1930.65</v>
      </c>
      <c r="G142" s="115">
        <v>0</v>
      </c>
      <c r="H142" s="79">
        <f aca="true" t="shared" si="2" ref="H142:H208">SUM(D142:G142)</f>
        <v>2476040.515902956</v>
      </c>
      <c r="I142" s="1"/>
      <c r="K142" s="1"/>
    </row>
    <row r="143" spans="1:11" ht="12.75">
      <c r="A143" s="3" t="s">
        <v>183</v>
      </c>
      <c r="B143" t="s">
        <v>182</v>
      </c>
      <c r="C143" s="61" t="s">
        <v>441</v>
      </c>
      <c r="D143" s="39">
        <v>2001765.4545392988</v>
      </c>
      <c r="E143" s="65">
        <v>0</v>
      </c>
      <c r="F143" s="14">
        <v>-1192.24</v>
      </c>
      <c r="G143" s="115">
        <v>0</v>
      </c>
      <c r="H143" s="79">
        <f t="shared" si="2"/>
        <v>2000573.2145392988</v>
      </c>
      <c r="I143" s="1"/>
      <c r="K143" s="1"/>
    </row>
    <row r="144" spans="1:11" ht="12.75">
      <c r="A144" s="3" t="s">
        <v>184</v>
      </c>
      <c r="B144" t="s">
        <v>185</v>
      </c>
      <c r="C144" s="61" t="s">
        <v>442</v>
      </c>
      <c r="D144" s="39">
        <v>3173972.931845746</v>
      </c>
      <c r="E144" s="65">
        <v>0</v>
      </c>
      <c r="F144" s="14">
        <v>-6690.68</v>
      </c>
      <c r="G144" s="115">
        <v>0</v>
      </c>
      <c r="H144" s="79">
        <f t="shared" si="2"/>
        <v>3167282.251845746</v>
      </c>
      <c r="I144" s="1"/>
      <c r="K144" s="1"/>
    </row>
    <row r="145" spans="1:11" ht="12.75">
      <c r="A145" s="3" t="s">
        <v>186</v>
      </c>
      <c r="B145" t="s">
        <v>187</v>
      </c>
      <c r="C145" s="61" t="s">
        <v>443</v>
      </c>
      <c r="D145" s="39">
        <v>1861624.8989477227</v>
      </c>
      <c r="E145" s="65">
        <v>0</v>
      </c>
      <c r="F145" s="14">
        <v>-951.0400000000001</v>
      </c>
      <c r="G145" s="115">
        <v>0</v>
      </c>
      <c r="H145" s="79">
        <f t="shared" si="2"/>
        <v>1860673.8589477227</v>
      </c>
      <c r="I145" s="1"/>
      <c r="K145" s="1"/>
    </row>
    <row r="146" spans="1:11" ht="12.75">
      <c r="A146" s="3" t="s">
        <v>188</v>
      </c>
      <c r="B146" t="s">
        <v>187</v>
      </c>
      <c r="C146" s="61" t="s">
        <v>444</v>
      </c>
      <c r="D146" s="39">
        <v>9554897.53238755</v>
      </c>
      <c r="E146" s="65">
        <v>0</v>
      </c>
      <c r="F146" s="14">
        <v>-4635.45</v>
      </c>
      <c r="G146" s="115">
        <v>0</v>
      </c>
      <c r="H146" s="79">
        <f t="shared" si="2"/>
        <v>9550262.082387552</v>
      </c>
      <c r="I146" s="1"/>
      <c r="K146" s="1"/>
    </row>
    <row r="147" spans="1:11" ht="12.75">
      <c r="A147" s="3" t="s">
        <v>189</v>
      </c>
      <c r="B147" t="s">
        <v>187</v>
      </c>
      <c r="C147" s="61" t="s">
        <v>445</v>
      </c>
      <c r="D147" s="39">
        <v>2110717.802435693</v>
      </c>
      <c r="E147" s="65">
        <v>0</v>
      </c>
      <c r="F147" s="14">
        <v>-1146.79</v>
      </c>
      <c r="G147" s="115">
        <v>0</v>
      </c>
      <c r="H147" s="79">
        <f t="shared" si="2"/>
        <v>2109571.012435693</v>
      </c>
      <c r="I147" s="1"/>
      <c r="K147" s="1"/>
    </row>
    <row r="148" spans="1:11" ht="12.75">
      <c r="A148" s="3" t="s">
        <v>190</v>
      </c>
      <c r="B148" t="s">
        <v>187</v>
      </c>
      <c r="C148" s="61" t="s">
        <v>446</v>
      </c>
      <c r="D148" s="39">
        <v>2201374.1487520807</v>
      </c>
      <c r="E148" s="65">
        <v>0</v>
      </c>
      <c r="F148" s="14">
        <v>-1048.13</v>
      </c>
      <c r="G148" s="115">
        <v>0</v>
      </c>
      <c r="H148" s="79">
        <f t="shared" si="2"/>
        <v>2200326.018752081</v>
      </c>
      <c r="I148" s="1"/>
      <c r="K148" s="1"/>
    </row>
    <row r="149" spans="1:11" ht="12.75">
      <c r="A149" s="3" t="s">
        <v>191</v>
      </c>
      <c r="B149" t="s">
        <v>192</v>
      </c>
      <c r="C149" s="61" t="s">
        <v>447</v>
      </c>
      <c r="D149" s="39">
        <v>102217709.03182442</v>
      </c>
      <c r="E149" s="65">
        <v>0</v>
      </c>
      <c r="F149" s="14">
        <v>-53700.89</v>
      </c>
      <c r="G149" s="115">
        <v>0</v>
      </c>
      <c r="H149" s="79">
        <f t="shared" si="2"/>
        <v>102164008.14182442</v>
      </c>
      <c r="I149" s="1"/>
      <c r="K149" s="1"/>
    </row>
    <row r="150" spans="1:11" ht="12.75">
      <c r="A150" s="3" t="s">
        <v>193</v>
      </c>
      <c r="B150" t="s">
        <v>192</v>
      </c>
      <c r="C150" s="61" t="s">
        <v>448</v>
      </c>
      <c r="D150" s="39">
        <v>49288590.16766361</v>
      </c>
      <c r="E150" s="65">
        <v>0</v>
      </c>
      <c r="F150" s="14">
        <v>-27930.66</v>
      </c>
      <c r="G150" s="115">
        <v>0</v>
      </c>
      <c r="H150" s="79">
        <f t="shared" si="2"/>
        <v>49260659.507663615</v>
      </c>
      <c r="I150" s="1"/>
      <c r="K150" s="1"/>
    </row>
    <row r="151" spans="1:11" ht="12.75">
      <c r="A151" s="3" t="s">
        <v>194</v>
      </c>
      <c r="B151" t="s">
        <v>195</v>
      </c>
      <c r="C151" s="61" t="s">
        <v>449</v>
      </c>
      <c r="D151" s="14">
        <v>1996856.8253492638</v>
      </c>
      <c r="E151" s="65">
        <v>0</v>
      </c>
      <c r="F151" s="14">
        <v>-2234.19</v>
      </c>
      <c r="G151" s="115">
        <v>0</v>
      </c>
      <c r="H151" s="79">
        <f t="shared" si="2"/>
        <v>1994622.635349264</v>
      </c>
      <c r="I151" s="1"/>
      <c r="K151" s="1"/>
    </row>
    <row r="152" spans="1:11" ht="12.75">
      <c r="A152" s="3" t="s">
        <v>196</v>
      </c>
      <c r="B152" t="s">
        <v>195</v>
      </c>
      <c r="C152" s="61" t="s">
        <v>450</v>
      </c>
      <c r="D152" s="39">
        <v>3395584.7533498304</v>
      </c>
      <c r="E152" s="65">
        <v>0</v>
      </c>
      <c r="F152" s="14">
        <v>-1603.6</v>
      </c>
      <c r="G152" s="115">
        <v>0</v>
      </c>
      <c r="H152" s="79">
        <f t="shared" si="2"/>
        <v>3393981.1533498303</v>
      </c>
      <c r="I152" s="1"/>
      <c r="K152" s="1"/>
    </row>
    <row r="153" spans="1:11" ht="12.75">
      <c r="A153" s="3" t="s">
        <v>197</v>
      </c>
      <c r="B153" t="s">
        <v>198</v>
      </c>
      <c r="C153" s="61" t="s">
        <v>451</v>
      </c>
      <c r="D153" s="39">
        <v>2169268.4914456373</v>
      </c>
      <c r="E153" s="65">
        <v>0</v>
      </c>
      <c r="F153" s="14">
        <v>-1542.03</v>
      </c>
      <c r="G153" s="115">
        <v>0</v>
      </c>
      <c r="H153" s="79">
        <f t="shared" si="2"/>
        <v>2167726.4614456375</v>
      </c>
      <c r="I153" s="1"/>
      <c r="K153" s="1"/>
    </row>
    <row r="154" spans="1:11" ht="12.75">
      <c r="A154" s="3" t="s">
        <v>199</v>
      </c>
      <c r="B154" t="s">
        <v>198</v>
      </c>
      <c r="C154" s="61" t="s">
        <v>452</v>
      </c>
      <c r="D154" s="39">
        <v>6903345.407523834</v>
      </c>
      <c r="E154" s="65">
        <v>0</v>
      </c>
      <c r="F154" s="14">
        <v>-3506.2000000000003</v>
      </c>
      <c r="G154" s="115">
        <v>0</v>
      </c>
      <c r="H154" s="79">
        <f t="shared" si="2"/>
        <v>6899839.207523834</v>
      </c>
      <c r="I154" s="1"/>
      <c r="K154" s="1"/>
    </row>
    <row r="155" spans="1:11" ht="12.75">
      <c r="A155" s="3" t="s">
        <v>200</v>
      </c>
      <c r="B155" t="s">
        <v>198</v>
      </c>
      <c r="C155" s="61" t="s">
        <v>453</v>
      </c>
      <c r="D155" s="39">
        <v>2323255.3731373814</v>
      </c>
      <c r="E155" s="65">
        <v>0</v>
      </c>
      <c r="F155" s="14">
        <v>-1444.21</v>
      </c>
      <c r="G155" s="115">
        <v>0</v>
      </c>
      <c r="H155" s="79">
        <f t="shared" si="2"/>
        <v>2321811.1631373814</v>
      </c>
      <c r="I155" s="1"/>
      <c r="K155" s="1"/>
    </row>
    <row r="156" spans="1:11" ht="12.75">
      <c r="A156" s="3" t="s">
        <v>201</v>
      </c>
      <c r="B156" t="s">
        <v>202</v>
      </c>
      <c r="C156" s="61" t="s">
        <v>454</v>
      </c>
      <c r="D156" s="39">
        <v>1336682.41434695</v>
      </c>
      <c r="E156" s="65">
        <v>0</v>
      </c>
      <c r="F156" s="14">
        <v>-1575.49</v>
      </c>
      <c r="G156" s="115">
        <v>0</v>
      </c>
      <c r="H156" s="79">
        <f t="shared" si="2"/>
        <v>1335106.92434695</v>
      </c>
      <c r="I156" s="1"/>
      <c r="K156" s="1"/>
    </row>
    <row r="157" spans="1:11" ht="12.75">
      <c r="A157" s="3" t="s">
        <v>203</v>
      </c>
      <c r="B157" t="s">
        <v>202</v>
      </c>
      <c r="C157" s="61" t="s">
        <v>455</v>
      </c>
      <c r="D157" s="39">
        <v>10204855.769177508</v>
      </c>
      <c r="E157" s="65">
        <v>-22365.749999999996</v>
      </c>
      <c r="F157" s="14">
        <v>-8013.45</v>
      </c>
      <c r="G157" s="115">
        <v>0</v>
      </c>
      <c r="H157" s="79">
        <f t="shared" si="2"/>
        <v>10174476.569177508</v>
      </c>
      <c r="I157" s="1"/>
      <c r="K157" s="1"/>
    </row>
    <row r="158" spans="1:11" ht="12.75">
      <c r="A158" s="3" t="s">
        <v>204</v>
      </c>
      <c r="B158" t="s">
        <v>202</v>
      </c>
      <c r="C158" s="61" t="s">
        <v>456</v>
      </c>
      <c r="D158" s="39">
        <v>1620579.159436749</v>
      </c>
      <c r="E158" s="65">
        <v>0</v>
      </c>
      <c r="F158" s="14">
        <v>-1463.83</v>
      </c>
      <c r="G158" s="115">
        <v>0</v>
      </c>
      <c r="H158" s="79">
        <f t="shared" si="2"/>
        <v>1619115.329436749</v>
      </c>
      <c r="I158" s="1"/>
      <c r="K158" s="1"/>
    </row>
    <row r="159" spans="1:11" ht="12.75">
      <c r="A159" s="3" t="s">
        <v>205</v>
      </c>
      <c r="B159" t="s">
        <v>206</v>
      </c>
      <c r="C159" s="61" t="s">
        <v>457</v>
      </c>
      <c r="D159" s="39">
        <v>1230490.764198889</v>
      </c>
      <c r="E159" s="65">
        <v>0</v>
      </c>
      <c r="F159" s="14">
        <v>-712.71</v>
      </c>
      <c r="G159" s="115">
        <v>0</v>
      </c>
      <c r="H159" s="79">
        <f t="shared" si="2"/>
        <v>1229778.054198889</v>
      </c>
      <c r="I159" s="1"/>
      <c r="K159" s="1"/>
    </row>
    <row r="160" spans="1:11" ht="12.75">
      <c r="A160" s="3" t="s">
        <v>207</v>
      </c>
      <c r="B160" t="s">
        <v>206</v>
      </c>
      <c r="C160" s="61" t="s">
        <v>458</v>
      </c>
      <c r="D160" s="39">
        <v>2318525.903035365</v>
      </c>
      <c r="E160" s="65">
        <v>0</v>
      </c>
      <c r="F160" s="14">
        <v>-1195.76</v>
      </c>
      <c r="G160" s="115">
        <v>0</v>
      </c>
      <c r="H160" s="79">
        <f t="shared" si="2"/>
        <v>2317330.1430353653</v>
      </c>
      <c r="I160" s="1"/>
      <c r="K160" s="1"/>
    </row>
    <row r="161" spans="1:11" ht="12.75">
      <c r="A161" s="3" t="s">
        <v>208</v>
      </c>
      <c r="B161" t="s">
        <v>206</v>
      </c>
      <c r="C161" s="61" t="s">
        <v>459</v>
      </c>
      <c r="D161" s="39">
        <v>4718211.533120279</v>
      </c>
      <c r="E161" s="65">
        <v>0</v>
      </c>
      <c r="F161" s="14">
        <v>-2335.66</v>
      </c>
      <c r="G161" s="115">
        <v>0</v>
      </c>
      <c r="H161" s="79">
        <f t="shared" si="2"/>
        <v>4715875.873120279</v>
      </c>
      <c r="I161" s="1"/>
      <c r="K161" s="1"/>
    </row>
    <row r="162" spans="1:11" ht="12.75">
      <c r="A162" s="3" t="s">
        <v>209</v>
      </c>
      <c r="B162" t="s">
        <v>210</v>
      </c>
      <c r="C162" s="61" t="s">
        <v>460</v>
      </c>
      <c r="D162" s="39">
        <v>560897.4669144207</v>
      </c>
      <c r="E162" s="65">
        <v>0</v>
      </c>
      <c r="F162" s="14">
        <v>-443.52</v>
      </c>
      <c r="G162" s="115">
        <v>0</v>
      </c>
      <c r="H162" s="79">
        <f t="shared" si="2"/>
        <v>560453.9469144207</v>
      </c>
      <c r="I162" s="1"/>
      <c r="K162" s="1"/>
    </row>
    <row r="163" spans="1:11" ht="12.75">
      <c r="A163" s="3" t="s">
        <v>211</v>
      </c>
      <c r="B163" t="s">
        <v>212</v>
      </c>
      <c r="C163" s="61" t="s">
        <v>461</v>
      </c>
      <c r="D163" s="39">
        <v>4251838.878378239</v>
      </c>
      <c r="E163" s="65">
        <v>0</v>
      </c>
      <c r="F163" s="14">
        <v>-3740.65</v>
      </c>
      <c r="G163" s="115">
        <v>0</v>
      </c>
      <c r="H163" s="79">
        <f t="shared" si="2"/>
        <v>4248098.228378239</v>
      </c>
      <c r="I163" s="1"/>
      <c r="K163" s="1"/>
    </row>
    <row r="164" spans="1:11" ht="12.75">
      <c r="A164" s="3" t="s">
        <v>213</v>
      </c>
      <c r="B164" t="s">
        <v>212</v>
      </c>
      <c r="C164" s="61" t="s">
        <v>462</v>
      </c>
      <c r="D164" s="39">
        <v>2736661.3231384996</v>
      </c>
      <c r="E164" s="65">
        <v>0</v>
      </c>
      <c r="F164" s="14">
        <v>-1187.1399999999999</v>
      </c>
      <c r="G164" s="115">
        <v>0</v>
      </c>
      <c r="H164" s="79">
        <f t="shared" si="2"/>
        <v>2735474.1831384995</v>
      </c>
      <c r="I164" s="1"/>
      <c r="K164" s="1"/>
    </row>
    <row r="165" spans="1:11" ht="12.75">
      <c r="A165" s="3" t="s">
        <v>214</v>
      </c>
      <c r="B165" t="s">
        <v>215</v>
      </c>
      <c r="C165" s="61" t="s">
        <v>463</v>
      </c>
      <c r="D165" s="39">
        <v>2864022.3989469507</v>
      </c>
      <c r="E165" s="65">
        <v>0</v>
      </c>
      <c r="F165" s="14">
        <v>-1573.1399999999999</v>
      </c>
      <c r="G165" s="115">
        <v>0</v>
      </c>
      <c r="H165" s="79">
        <f t="shared" si="2"/>
        <v>2862449.2589469505</v>
      </c>
      <c r="I165" s="1"/>
      <c r="K165" s="1"/>
    </row>
    <row r="166" spans="1:11" ht="12.75">
      <c r="A166" s="3" t="s">
        <v>216</v>
      </c>
      <c r="B166" t="s">
        <v>215</v>
      </c>
      <c r="C166" s="61" t="s">
        <v>464</v>
      </c>
      <c r="D166" s="39">
        <v>1076902.2265117306</v>
      </c>
      <c r="E166" s="65">
        <v>0</v>
      </c>
      <c r="F166" s="14">
        <v>-718.25</v>
      </c>
      <c r="G166" s="115">
        <v>0</v>
      </c>
      <c r="H166" s="79">
        <f t="shared" si="2"/>
        <v>1076183.9765117306</v>
      </c>
      <c r="I166" s="1"/>
      <c r="K166" s="1"/>
    </row>
    <row r="167" spans="1:11" ht="12.75">
      <c r="A167" s="3" t="s">
        <v>217</v>
      </c>
      <c r="B167" t="s">
        <v>218</v>
      </c>
      <c r="C167" s="61" t="s">
        <v>465</v>
      </c>
      <c r="D167" s="39">
        <v>5838585.422641518</v>
      </c>
      <c r="E167" s="65">
        <v>0</v>
      </c>
      <c r="F167" s="14">
        <v>-10943.49</v>
      </c>
      <c r="G167" s="115">
        <v>0</v>
      </c>
      <c r="H167" s="79">
        <f t="shared" si="2"/>
        <v>5827641.932641517</v>
      </c>
      <c r="I167" s="1"/>
      <c r="K167" s="1"/>
    </row>
    <row r="168" spans="1:11" ht="12.75">
      <c r="A168" s="3" t="s">
        <v>219</v>
      </c>
      <c r="B168" t="s">
        <v>220</v>
      </c>
      <c r="C168" s="61" t="s">
        <v>466</v>
      </c>
      <c r="D168" s="39">
        <v>0</v>
      </c>
      <c r="E168" s="65">
        <v>0</v>
      </c>
      <c r="F168" s="14">
        <v>-75.43</v>
      </c>
      <c r="G168" s="115">
        <v>0</v>
      </c>
      <c r="H168" s="79">
        <f t="shared" si="2"/>
        <v>-75.43</v>
      </c>
      <c r="I168" s="1"/>
      <c r="K168" s="1"/>
    </row>
    <row r="169" spans="1:11" ht="12.75">
      <c r="A169" s="3" t="s">
        <v>221</v>
      </c>
      <c r="B169" t="s">
        <v>220</v>
      </c>
      <c r="C169" s="61" t="s">
        <v>467</v>
      </c>
      <c r="D169" s="39">
        <v>10774431.32091979</v>
      </c>
      <c r="E169" s="65">
        <v>0</v>
      </c>
      <c r="F169" s="14">
        <v>-7025.9400000000005</v>
      </c>
      <c r="G169" s="115">
        <v>0</v>
      </c>
      <c r="H169" s="79">
        <f t="shared" si="2"/>
        <v>10767405.38091979</v>
      </c>
      <c r="I169" s="1"/>
      <c r="K169" s="1"/>
    </row>
    <row r="170" spans="1:11" ht="12.75">
      <c r="A170" s="3" t="s">
        <v>222</v>
      </c>
      <c r="B170" t="s">
        <v>223</v>
      </c>
      <c r="C170" s="61" t="s">
        <v>468</v>
      </c>
      <c r="D170" s="39">
        <v>2392440.3711356525</v>
      </c>
      <c r="E170" s="65">
        <v>0</v>
      </c>
      <c r="F170" s="14">
        <v>-1403.44</v>
      </c>
      <c r="G170" s="115">
        <v>0</v>
      </c>
      <c r="H170" s="79">
        <f t="shared" si="2"/>
        <v>2391036.9311356526</v>
      </c>
      <c r="I170" s="1"/>
      <c r="K170" s="1"/>
    </row>
    <row r="171" spans="1:11" ht="12.75">
      <c r="A171" s="3" t="s">
        <v>224</v>
      </c>
      <c r="B171" t="s">
        <v>223</v>
      </c>
      <c r="C171" s="61" t="s">
        <v>469</v>
      </c>
      <c r="D171" s="39">
        <v>948875.4719829087</v>
      </c>
      <c r="E171" s="65">
        <v>0</v>
      </c>
      <c r="F171" s="14">
        <v>-604.25</v>
      </c>
      <c r="G171" s="115">
        <v>0</v>
      </c>
      <c r="H171" s="79">
        <f t="shared" si="2"/>
        <v>948271.2219829087</v>
      </c>
      <c r="I171" s="1"/>
      <c r="K171" s="1"/>
    </row>
    <row r="172" spans="1:11" ht="12.75">
      <c r="A172" s="3" t="s">
        <v>225</v>
      </c>
      <c r="B172" t="s">
        <v>223</v>
      </c>
      <c r="C172" s="61" t="s">
        <v>470</v>
      </c>
      <c r="D172" s="39">
        <v>2154028.4247158333</v>
      </c>
      <c r="E172" s="65">
        <v>0</v>
      </c>
      <c r="F172" s="14">
        <v>-1091.8200000000002</v>
      </c>
      <c r="G172" s="115">
        <v>0</v>
      </c>
      <c r="H172" s="79">
        <f t="shared" si="2"/>
        <v>2152936.6047158334</v>
      </c>
      <c r="I172" s="1"/>
      <c r="K172" s="1"/>
    </row>
    <row r="173" spans="1:11" ht="12.75">
      <c r="A173" s="3" t="s">
        <v>226</v>
      </c>
      <c r="B173" t="s">
        <v>223</v>
      </c>
      <c r="C173" s="61" t="s">
        <v>471</v>
      </c>
      <c r="D173" s="39">
        <v>1348051.9669906825</v>
      </c>
      <c r="E173" s="65">
        <v>0</v>
      </c>
      <c r="F173" s="14">
        <v>-682.87</v>
      </c>
      <c r="G173" s="115">
        <v>0</v>
      </c>
      <c r="H173" s="79">
        <f t="shared" si="2"/>
        <v>1347369.0969906824</v>
      </c>
      <c r="I173" s="1"/>
      <c r="K173" s="1"/>
    </row>
    <row r="174" spans="1:11" ht="12.75">
      <c r="A174" s="3" t="s">
        <v>227</v>
      </c>
      <c r="B174" t="s">
        <v>223</v>
      </c>
      <c r="C174" s="61" t="s">
        <v>472</v>
      </c>
      <c r="D174" s="39">
        <v>566911.2304494326</v>
      </c>
      <c r="E174" s="65">
        <v>0</v>
      </c>
      <c r="F174" s="14">
        <v>-576.9699999999999</v>
      </c>
      <c r="G174" s="115">
        <v>0</v>
      </c>
      <c r="H174" s="79">
        <f t="shared" si="2"/>
        <v>566334.2604494327</v>
      </c>
      <c r="I174" s="1"/>
      <c r="K174" s="1"/>
    </row>
    <row r="175" spans="1:11" ht="12.75">
      <c r="A175" s="3" t="s">
        <v>228</v>
      </c>
      <c r="B175" t="s">
        <v>229</v>
      </c>
      <c r="C175" s="74" t="s">
        <v>498</v>
      </c>
      <c r="D175" s="39">
        <v>7102983.866086401</v>
      </c>
      <c r="E175" s="65">
        <v>0</v>
      </c>
      <c r="F175" s="14">
        <v>-5729.150000000001</v>
      </c>
      <c r="G175" s="115">
        <v>0</v>
      </c>
      <c r="H175" s="79">
        <f t="shared" si="2"/>
        <v>7097254.716086401</v>
      </c>
      <c r="I175" s="1"/>
      <c r="K175" s="1"/>
    </row>
    <row r="176" spans="1:11" ht="12.75">
      <c r="A176" s="3" t="s">
        <v>230</v>
      </c>
      <c r="B176" t="s">
        <v>229</v>
      </c>
      <c r="C176" s="61" t="s">
        <v>473</v>
      </c>
      <c r="D176" s="39">
        <v>5764675.338780279</v>
      </c>
      <c r="E176" s="65">
        <v>0</v>
      </c>
      <c r="F176" s="14">
        <v>-5707.3099999999995</v>
      </c>
      <c r="G176" s="115">
        <v>0</v>
      </c>
      <c r="H176" s="79">
        <f t="shared" si="2"/>
        <v>5758968.02878028</v>
      </c>
      <c r="I176" s="1"/>
      <c r="K176" s="1"/>
    </row>
    <row r="177" spans="1:11" ht="12.75">
      <c r="A177" s="3" t="s">
        <v>231</v>
      </c>
      <c r="B177" t="s">
        <v>229</v>
      </c>
      <c r="C177" s="61" t="s">
        <v>474</v>
      </c>
      <c r="D177" s="39">
        <v>4878127.529769057</v>
      </c>
      <c r="E177" s="65">
        <v>0</v>
      </c>
      <c r="F177" s="14">
        <v>-6834.25</v>
      </c>
      <c r="G177" s="116">
        <v>0</v>
      </c>
      <c r="H177" s="79">
        <f t="shared" si="2"/>
        <v>4871293.279769057</v>
      </c>
      <c r="I177" s="1"/>
      <c r="K177" s="1"/>
    </row>
    <row r="178" spans="1:11" ht="12.75">
      <c r="A178" s="3" t="s">
        <v>232</v>
      </c>
      <c r="B178" t="s">
        <v>229</v>
      </c>
      <c r="C178" s="61" t="s">
        <v>475</v>
      </c>
      <c r="D178" s="39">
        <v>23405749.973721847</v>
      </c>
      <c r="E178" s="65">
        <v>0</v>
      </c>
      <c r="F178" s="14">
        <v>-17667.620000000003</v>
      </c>
      <c r="G178" s="115">
        <v>0</v>
      </c>
      <c r="H178" s="79">
        <f t="shared" si="2"/>
        <v>23388082.353721846</v>
      </c>
      <c r="I178" s="1"/>
      <c r="K178" s="1"/>
    </row>
    <row r="179" spans="1:11" ht="12.75">
      <c r="A179" s="3" t="s">
        <v>233</v>
      </c>
      <c r="B179" t="s">
        <v>229</v>
      </c>
      <c r="C179" s="61" t="s">
        <v>476</v>
      </c>
      <c r="D179" s="39">
        <v>19086635.5673599</v>
      </c>
      <c r="E179" s="65">
        <v>0</v>
      </c>
      <c r="F179" s="14">
        <v>-10968.84</v>
      </c>
      <c r="G179" s="115">
        <v>0</v>
      </c>
      <c r="H179" s="79">
        <f t="shared" si="2"/>
        <v>19075666.7273599</v>
      </c>
      <c r="I179" s="1"/>
      <c r="K179" s="1"/>
    </row>
    <row r="180" spans="1:11" ht="12.75">
      <c r="A180" s="3" t="s">
        <v>234</v>
      </c>
      <c r="B180" t="s">
        <v>229</v>
      </c>
      <c r="C180" s="61" t="s">
        <v>477</v>
      </c>
      <c r="D180" s="39">
        <v>121726391.27243493</v>
      </c>
      <c r="E180" s="65">
        <v>0</v>
      </c>
      <c r="F180" s="14">
        <v>-66471.20999999999</v>
      </c>
      <c r="G180" s="115">
        <v>0</v>
      </c>
      <c r="H180" s="79">
        <f t="shared" si="2"/>
        <v>121659920.06243494</v>
      </c>
      <c r="I180" s="1"/>
      <c r="K180" s="1"/>
    </row>
    <row r="181" spans="1:11" ht="12.75">
      <c r="A181" s="3" t="s">
        <v>235</v>
      </c>
      <c r="B181" t="s">
        <v>229</v>
      </c>
      <c r="C181" s="61" t="s">
        <v>478</v>
      </c>
      <c r="D181" s="39">
        <v>1709143.3746543573</v>
      </c>
      <c r="E181" s="65">
        <v>0</v>
      </c>
      <c r="F181" s="14">
        <v>-3517.11</v>
      </c>
      <c r="G181" s="116">
        <v>0</v>
      </c>
      <c r="H181" s="79">
        <f t="shared" si="2"/>
        <v>1705626.2646543572</v>
      </c>
      <c r="I181" s="1"/>
      <c r="K181" s="1"/>
    </row>
    <row r="182" spans="1:11" ht="12.75">
      <c r="A182" s="3" t="s">
        <v>236</v>
      </c>
      <c r="B182" t="s">
        <v>229</v>
      </c>
      <c r="C182" s="61" t="s">
        <v>479</v>
      </c>
      <c r="D182" s="39">
        <v>6792769.44835562</v>
      </c>
      <c r="E182" s="65">
        <v>0</v>
      </c>
      <c r="F182" s="14">
        <v>-7208.679999999999</v>
      </c>
      <c r="G182" s="115">
        <v>0</v>
      </c>
      <c r="H182" s="79">
        <f t="shared" si="2"/>
        <v>6785560.76835562</v>
      </c>
      <c r="I182" s="1"/>
      <c r="K182" s="1"/>
    </row>
    <row r="183" spans="1:11" ht="12.75">
      <c r="A183" s="3" t="s">
        <v>237</v>
      </c>
      <c r="B183" t="s">
        <v>229</v>
      </c>
      <c r="C183" s="61" t="s">
        <v>480</v>
      </c>
      <c r="D183" s="39">
        <v>3764623.3000893425</v>
      </c>
      <c r="E183" s="65">
        <v>0</v>
      </c>
      <c r="F183" s="14">
        <v>-2904.82</v>
      </c>
      <c r="G183" s="115">
        <v>0</v>
      </c>
      <c r="H183" s="79">
        <f t="shared" si="2"/>
        <v>3761718.4800893427</v>
      </c>
      <c r="I183" s="1"/>
      <c r="K183" s="1"/>
    </row>
    <row r="184" spans="1:11" ht="12.75">
      <c r="A184" s="3" t="s">
        <v>238</v>
      </c>
      <c r="B184" t="s">
        <v>229</v>
      </c>
      <c r="C184" s="61" t="s">
        <v>481</v>
      </c>
      <c r="D184" s="39">
        <v>889124.2404285604</v>
      </c>
      <c r="E184" s="65">
        <v>0</v>
      </c>
      <c r="F184" s="14">
        <v>-896.12</v>
      </c>
      <c r="G184" s="115">
        <v>0</v>
      </c>
      <c r="H184" s="79">
        <f t="shared" si="2"/>
        <v>888228.1204285604</v>
      </c>
      <c r="I184" s="1"/>
      <c r="K184" s="1"/>
    </row>
    <row r="185" spans="1:11" ht="12.75">
      <c r="A185" s="3" t="s">
        <v>239</v>
      </c>
      <c r="B185" t="s">
        <v>229</v>
      </c>
      <c r="C185" s="61" t="s">
        <v>482</v>
      </c>
      <c r="D185" s="39">
        <v>964306.6167663708</v>
      </c>
      <c r="E185" s="65">
        <v>0</v>
      </c>
      <c r="F185" s="14">
        <v>-980.23</v>
      </c>
      <c r="G185" s="116">
        <v>0</v>
      </c>
      <c r="H185" s="79">
        <f t="shared" si="2"/>
        <v>963326.3867663709</v>
      </c>
      <c r="I185" s="1"/>
      <c r="K185" s="1"/>
    </row>
    <row r="186" spans="1:11" ht="12.75">
      <c r="A186" s="3" t="s">
        <v>240</v>
      </c>
      <c r="B186" t="s">
        <v>229</v>
      </c>
      <c r="C186" s="61" t="s">
        <v>483</v>
      </c>
      <c r="D186" s="39">
        <v>122609.35006135647</v>
      </c>
      <c r="E186" s="65">
        <v>0</v>
      </c>
      <c r="F186" s="14">
        <v>-507.52</v>
      </c>
      <c r="G186" s="115">
        <v>0</v>
      </c>
      <c r="H186" s="79">
        <f t="shared" si="2"/>
        <v>122101.83006135646</v>
      </c>
      <c r="I186" s="1"/>
      <c r="K186" s="1"/>
    </row>
    <row r="187" spans="1:11" ht="12.75">
      <c r="A187" s="3">
        <v>3200</v>
      </c>
      <c r="B187" t="s">
        <v>241</v>
      </c>
      <c r="C187" s="61" t="s">
        <v>242</v>
      </c>
      <c r="D187" s="39">
        <v>4360479.456446526</v>
      </c>
      <c r="E187" s="65">
        <v>0</v>
      </c>
      <c r="F187" s="14">
        <v>-2675.17</v>
      </c>
      <c r="G187" s="115">
        <v>0</v>
      </c>
      <c r="H187" s="79">
        <f t="shared" si="2"/>
        <v>4357804.286446526</v>
      </c>
      <c r="I187" s="1"/>
      <c r="K187" s="1"/>
    </row>
    <row r="188" spans="1:11" ht="12.75">
      <c r="A188" s="3">
        <v>3210</v>
      </c>
      <c r="B188" t="s">
        <v>241</v>
      </c>
      <c r="C188" s="61" t="s">
        <v>243</v>
      </c>
      <c r="D188" s="39">
        <v>3960585.8127913107</v>
      </c>
      <c r="E188" s="65">
        <v>0</v>
      </c>
      <c r="F188" s="14">
        <v>-2237.88</v>
      </c>
      <c r="G188" s="115">
        <v>0</v>
      </c>
      <c r="H188" s="79">
        <f t="shared" si="2"/>
        <v>3958347.932791311</v>
      </c>
      <c r="I188" s="1"/>
      <c r="K188" s="1"/>
    </row>
    <row r="189" spans="1:11" ht="12.75">
      <c r="A189" s="3">
        <v>3220</v>
      </c>
      <c r="B189" t="s">
        <v>241</v>
      </c>
      <c r="C189" s="61" t="s">
        <v>244</v>
      </c>
      <c r="D189" s="39">
        <v>2105768.052087625</v>
      </c>
      <c r="E189" s="65">
        <v>0</v>
      </c>
      <c r="F189" s="14">
        <v>-1026.41</v>
      </c>
      <c r="G189" s="115">
        <v>0</v>
      </c>
      <c r="H189" s="79">
        <f t="shared" si="2"/>
        <v>2104741.642087625</v>
      </c>
      <c r="I189" s="1"/>
      <c r="K189" s="1"/>
    </row>
    <row r="190" spans="1:11" ht="12.75">
      <c r="A190" s="3">
        <v>3230</v>
      </c>
      <c r="B190" t="s">
        <v>241</v>
      </c>
      <c r="C190" s="61" t="s">
        <v>245</v>
      </c>
      <c r="D190" s="39">
        <v>626183.2339200308</v>
      </c>
      <c r="E190" s="65">
        <v>0</v>
      </c>
      <c r="F190" s="14">
        <v>-422.73999999999995</v>
      </c>
      <c r="G190" s="115">
        <v>0</v>
      </c>
      <c r="H190" s="79">
        <f t="shared" si="2"/>
        <v>625760.4939200308</v>
      </c>
      <c r="I190" s="1"/>
      <c r="K190" s="1"/>
    </row>
    <row r="191" spans="1:11" ht="12.75">
      <c r="A191" s="3">
        <v>8001</v>
      </c>
      <c r="B191" t="s">
        <v>305</v>
      </c>
      <c r="C191" t="s">
        <v>306</v>
      </c>
      <c r="D191" s="39">
        <v>125523183.15999998</v>
      </c>
      <c r="E191" s="65">
        <v>0</v>
      </c>
      <c r="F191" s="14">
        <v>-51713.64</v>
      </c>
      <c r="G191" s="115">
        <v>0</v>
      </c>
      <c r="H191" s="79">
        <f t="shared" si="2"/>
        <v>125471469.51999998</v>
      </c>
      <c r="I191" s="1"/>
      <c r="K191" s="1"/>
    </row>
    <row r="192" spans="1:11" ht="12.75">
      <c r="A192" s="111">
        <v>8041</v>
      </c>
      <c r="B192" s="111">
        <v>8041</v>
      </c>
      <c r="C192" s="112" t="s">
        <v>675</v>
      </c>
      <c r="D192" s="50">
        <v>0</v>
      </c>
      <c r="E192" s="65">
        <v>0</v>
      </c>
      <c r="F192" s="50">
        <v>0</v>
      </c>
      <c r="G192" s="115">
        <v>0</v>
      </c>
      <c r="H192" s="79">
        <v>0</v>
      </c>
      <c r="I192" s="113"/>
      <c r="J192" s="9"/>
      <c r="K192" s="1"/>
    </row>
    <row r="193" spans="1:11" ht="12.75">
      <c r="A193" s="111">
        <v>8042</v>
      </c>
      <c r="B193" s="111">
        <v>8042</v>
      </c>
      <c r="C193" s="112" t="s">
        <v>676</v>
      </c>
      <c r="D193" s="50">
        <v>0</v>
      </c>
      <c r="E193" s="65">
        <v>0</v>
      </c>
      <c r="F193" s="50">
        <v>0</v>
      </c>
      <c r="G193" s="115">
        <v>0</v>
      </c>
      <c r="H193" s="79">
        <v>0</v>
      </c>
      <c r="I193" s="113"/>
      <c r="J193" s="9"/>
      <c r="K193" s="1"/>
    </row>
    <row r="194" spans="1:11" ht="12.75">
      <c r="A194" s="111">
        <v>8043</v>
      </c>
      <c r="B194" s="111">
        <v>8043</v>
      </c>
      <c r="C194" s="112" t="s">
        <v>677</v>
      </c>
      <c r="D194" s="50">
        <v>0</v>
      </c>
      <c r="E194" s="65">
        <v>0</v>
      </c>
      <c r="F194" s="50">
        <v>0</v>
      </c>
      <c r="G194" s="115">
        <v>0</v>
      </c>
      <c r="H194" s="79">
        <v>0</v>
      </c>
      <c r="I194" s="113"/>
      <c r="J194" s="9"/>
      <c r="K194" s="1"/>
    </row>
    <row r="195" spans="1:11" ht="12.75">
      <c r="A195" s="3">
        <v>9025</v>
      </c>
      <c r="B195" s="3">
        <v>9025</v>
      </c>
      <c r="C195" t="s">
        <v>248</v>
      </c>
      <c r="D195" s="1">
        <v>0</v>
      </c>
      <c r="E195" s="65">
        <v>0</v>
      </c>
      <c r="F195" s="1">
        <v>0</v>
      </c>
      <c r="G195" s="115">
        <v>0</v>
      </c>
      <c r="H195" s="79">
        <f t="shared" si="2"/>
        <v>0</v>
      </c>
      <c r="I195" s="11"/>
      <c r="J195" s="9"/>
      <c r="K195" s="1"/>
    </row>
    <row r="196" spans="1:11" ht="12.75">
      <c r="A196" s="3">
        <v>9030</v>
      </c>
      <c r="B196" s="3">
        <v>9030</v>
      </c>
      <c r="C196" t="s">
        <v>249</v>
      </c>
      <c r="D196" s="1">
        <v>0</v>
      </c>
      <c r="E196" s="65">
        <v>0</v>
      </c>
      <c r="F196" s="1">
        <v>0</v>
      </c>
      <c r="G196" s="115">
        <v>0</v>
      </c>
      <c r="H196" s="79">
        <f t="shared" si="2"/>
        <v>0</v>
      </c>
      <c r="I196" s="1"/>
      <c r="K196" s="1"/>
    </row>
    <row r="197" spans="1:11" ht="12.75">
      <c r="A197" s="3">
        <v>9035</v>
      </c>
      <c r="B197" s="3">
        <v>9035</v>
      </c>
      <c r="C197" t="s">
        <v>250</v>
      </c>
      <c r="D197" s="1">
        <v>0</v>
      </c>
      <c r="E197" s="65">
        <v>0</v>
      </c>
      <c r="F197" s="1">
        <v>0</v>
      </c>
      <c r="G197" s="115">
        <v>0</v>
      </c>
      <c r="H197" s="79">
        <f t="shared" si="2"/>
        <v>0</v>
      </c>
      <c r="I197" s="1"/>
      <c r="K197" s="1"/>
    </row>
    <row r="198" spans="1:11" ht="12.75">
      <c r="A198" s="3">
        <v>9040</v>
      </c>
      <c r="B198" s="3">
        <v>9040</v>
      </c>
      <c r="C198" t="s">
        <v>251</v>
      </c>
      <c r="D198" s="1">
        <v>0</v>
      </c>
      <c r="E198" s="65">
        <v>0</v>
      </c>
      <c r="F198" s="1">
        <v>0</v>
      </c>
      <c r="G198" s="115">
        <v>0</v>
      </c>
      <c r="H198" s="79">
        <f t="shared" si="2"/>
        <v>0</v>
      </c>
      <c r="I198" s="1"/>
      <c r="K198" s="1"/>
    </row>
    <row r="199" spans="1:9" ht="12.75">
      <c r="A199" s="3">
        <v>9045</v>
      </c>
      <c r="B199" s="3">
        <v>9045</v>
      </c>
      <c r="C199" t="s">
        <v>252</v>
      </c>
      <c r="D199" s="1">
        <v>0</v>
      </c>
      <c r="E199" s="65">
        <v>0</v>
      </c>
      <c r="F199" s="1">
        <v>0</v>
      </c>
      <c r="G199" s="115">
        <v>0</v>
      </c>
      <c r="H199" s="79">
        <f t="shared" si="2"/>
        <v>0</v>
      </c>
      <c r="I199" s="1"/>
    </row>
    <row r="200" spans="1:9" ht="12.75">
      <c r="A200" s="3">
        <v>9050</v>
      </c>
      <c r="B200" s="3">
        <v>9050</v>
      </c>
      <c r="C200" t="s">
        <v>253</v>
      </c>
      <c r="D200" s="1">
        <v>0</v>
      </c>
      <c r="E200" s="65">
        <v>0</v>
      </c>
      <c r="F200" s="1">
        <v>0</v>
      </c>
      <c r="G200" s="115">
        <v>0</v>
      </c>
      <c r="H200" s="79">
        <f t="shared" si="2"/>
        <v>0</v>
      </c>
      <c r="I200" s="1"/>
    </row>
    <row r="201" spans="1:9" ht="12.75">
      <c r="A201" s="3">
        <v>9055</v>
      </c>
      <c r="B201" s="3">
        <v>9055</v>
      </c>
      <c r="C201" t="s">
        <v>254</v>
      </c>
      <c r="D201" s="1">
        <v>0</v>
      </c>
      <c r="E201" s="65">
        <v>0</v>
      </c>
      <c r="F201" s="1">
        <v>0</v>
      </c>
      <c r="G201" s="115">
        <v>0</v>
      </c>
      <c r="H201" s="79">
        <f t="shared" si="2"/>
        <v>0</v>
      </c>
      <c r="I201" s="1"/>
    </row>
    <row r="202" spans="1:9" ht="12.75">
      <c r="A202" s="3">
        <v>9060</v>
      </c>
      <c r="B202" s="3">
        <v>9060</v>
      </c>
      <c r="C202" t="s">
        <v>255</v>
      </c>
      <c r="D202" s="1">
        <v>0</v>
      </c>
      <c r="E202" s="65">
        <v>0</v>
      </c>
      <c r="F202" s="1">
        <v>0</v>
      </c>
      <c r="G202" s="115">
        <v>0</v>
      </c>
      <c r="H202" s="79">
        <f t="shared" si="2"/>
        <v>0</v>
      </c>
      <c r="I202" s="1"/>
    </row>
    <row r="203" spans="1:9" ht="12.75">
      <c r="A203" s="3">
        <v>9075</v>
      </c>
      <c r="B203" s="3">
        <v>9075</v>
      </c>
      <c r="C203" t="s">
        <v>256</v>
      </c>
      <c r="D203" s="1">
        <v>0</v>
      </c>
      <c r="E203" s="65">
        <v>0</v>
      </c>
      <c r="F203" s="1">
        <v>0</v>
      </c>
      <c r="G203" s="115">
        <v>0</v>
      </c>
      <c r="H203" s="79">
        <f t="shared" si="2"/>
        <v>0</v>
      </c>
      <c r="I203" s="1"/>
    </row>
    <row r="204" spans="1:9" ht="12.75">
      <c r="A204" s="3">
        <v>9080</v>
      </c>
      <c r="B204" s="3">
        <v>9080</v>
      </c>
      <c r="C204" t="s">
        <v>257</v>
      </c>
      <c r="D204" s="1">
        <v>0</v>
      </c>
      <c r="E204" s="65">
        <v>0</v>
      </c>
      <c r="F204" s="1">
        <v>0</v>
      </c>
      <c r="G204" s="115">
        <v>0</v>
      </c>
      <c r="H204" s="79">
        <f t="shared" si="2"/>
        <v>0</v>
      </c>
      <c r="I204" s="1"/>
    </row>
    <row r="205" spans="1:9" ht="12.75">
      <c r="A205" s="3">
        <v>9095</v>
      </c>
      <c r="B205" s="3">
        <v>9095</v>
      </c>
      <c r="C205" t="s">
        <v>258</v>
      </c>
      <c r="D205" s="1">
        <v>0</v>
      </c>
      <c r="E205" s="65">
        <v>0</v>
      </c>
      <c r="F205" s="1">
        <v>0</v>
      </c>
      <c r="G205" s="115">
        <v>0</v>
      </c>
      <c r="H205" s="79">
        <f t="shared" si="2"/>
        <v>0</v>
      </c>
      <c r="I205" s="1"/>
    </row>
    <row r="206" spans="1:9" ht="12.75">
      <c r="A206" s="3">
        <v>9120</v>
      </c>
      <c r="B206" s="3">
        <v>9120</v>
      </c>
      <c r="C206" t="s">
        <v>259</v>
      </c>
      <c r="D206" s="1">
        <v>0</v>
      </c>
      <c r="E206" s="65">
        <v>0</v>
      </c>
      <c r="F206" s="1">
        <v>0</v>
      </c>
      <c r="G206" s="115">
        <v>0</v>
      </c>
      <c r="H206" s="79">
        <f t="shared" si="2"/>
        <v>0</v>
      </c>
      <c r="I206" s="1"/>
    </row>
    <row r="207" spans="1:9" ht="12.75">
      <c r="A207" s="3">
        <v>9125</v>
      </c>
      <c r="B207" s="3">
        <v>9125</v>
      </c>
      <c r="C207" t="s">
        <v>260</v>
      </c>
      <c r="D207" s="1">
        <v>0</v>
      </c>
      <c r="E207" s="65">
        <v>0</v>
      </c>
      <c r="F207" s="1">
        <v>0</v>
      </c>
      <c r="G207" s="115">
        <v>0</v>
      </c>
      <c r="H207" s="79">
        <f t="shared" si="2"/>
        <v>0</v>
      </c>
      <c r="I207" s="1"/>
    </row>
    <row r="208" spans="1:9" ht="12.75">
      <c r="A208" s="3">
        <v>9130</v>
      </c>
      <c r="B208" s="3">
        <v>9130</v>
      </c>
      <c r="C208" t="s">
        <v>485</v>
      </c>
      <c r="D208" s="1">
        <v>0</v>
      </c>
      <c r="E208" s="65">
        <v>0</v>
      </c>
      <c r="F208" s="1">
        <v>0</v>
      </c>
      <c r="G208" s="115">
        <v>0</v>
      </c>
      <c r="H208" s="79">
        <f t="shared" si="2"/>
        <v>0</v>
      </c>
      <c r="I208" s="1"/>
    </row>
    <row r="209" spans="1:9" ht="12.75">
      <c r="A209" s="3">
        <v>9135</v>
      </c>
      <c r="B209" s="3">
        <v>9135</v>
      </c>
      <c r="C209" t="s">
        <v>486</v>
      </c>
      <c r="D209" s="1">
        <v>0</v>
      </c>
      <c r="E209" s="65">
        <v>0</v>
      </c>
      <c r="F209" s="1">
        <v>0</v>
      </c>
      <c r="G209" s="115">
        <v>0</v>
      </c>
      <c r="H209" s="79">
        <f aca="true" t="shared" si="3" ref="H209:H214">SUM(D209:G209)</f>
        <v>0</v>
      </c>
      <c r="I209" s="1"/>
    </row>
    <row r="210" spans="1:9" ht="12.75">
      <c r="A210" s="3">
        <v>9140</v>
      </c>
      <c r="B210" s="3">
        <v>9140</v>
      </c>
      <c r="C210" t="s">
        <v>261</v>
      </c>
      <c r="D210" s="1">
        <v>0</v>
      </c>
      <c r="E210" s="65">
        <v>0</v>
      </c>
      <c r="F210" s="1">
        <v>0</v>
      </c>
      <c r="G210" s="115">
        <v>0</v>
      </c>
      <c r="H210" s="79">
        <f t="shared" si="3"/>
        <v>0</v>
      </c>
      <c r="I210" s="1"/>
    </row>
    <row r="211" spans="1:9" ht="12.75">
      <c r="A211" s="3">
        <v>9145</v>
      </c>
      <c r="B211" s="3">
        <v>9145</v>
      </c>
      <c r="C211" t="s">
        <v>262</v>
      </c>
      <c r="D211" s="1">
        <v>0</v>
      </c>
      <c r="E211" s="65">
        <v>0</v>
      </c>
      <c r="F211" s="1">
        <v>0</v>
      </c>
      <c r="G211" s="115">
        <v>0</v>
      </c>
      <c r="H211" s="79">
        <f t="shared" si="3"/>
        <v>0</v>
      </c>
      <c r="I211" s="1"/>
    </row>
    <row r="212" spans="1:9" ht="12.75">
      <c r="A212" s="3" t="s">
        <v>247</v>
      </c>
      <c r="B212" s="3" t="s">
        <v>247</v>
      </c>
      <c r="C212" t="s">
        <v>263</v>
      </c>
      <c r="D212" s="1">
        <v>0</v>
      </c>
      <c r="E212" s="65">
        <v>0</v>
      </c>
      <c r="F212" s="1">
        <v>0</v>
      </c>
      <c r="G212" s="115">
        <v>0</v>
      </c>
      <c r="H212" s="79">
        <f t="shared" si="3"/>
        <v>0</v>
      </c>
      <c r="I212" s="1"/>
    </row>
    <row r="213" spans="1:9" ht="12.75">
      <c r="A213" s="3">
        <v>9160</v>
      </c>
      <c r="B213" s="3">
        <v>9160</v>
      </c>
      <c r="C213" t="s">
        <v>264</v>
      </c>
      <c r="D213" s="1">
        <v>0</v>
      </c>
      <c r="E213" s="65">
        <v>0</v>
      </c>
      <c r="F213" s="1">
        <v>0</v>
      </c>
      <c r="G213" s="115">
        <v>0</v>
      </c>
      <c r="H213" s="79">
        <f t="shared" si="3"/>
        <v>0</v>
      </c>
      <c r="I213" s="1"/>
    </row>
    <row r="214" spans="1:9" ht="12.75">
      <c r="A214" s="3">
        <v>9165</v>
      </c>
      <c r="B214" s="3">
        <v>9165</v>
      </c>
      <c r="C214" t="s">
        <v>487</v>
      </c>
      <c r="D214" s="1">
        <v>0</v>
      </c>
      <c r="E214" s="65">
        <v>0</v>
      </c>
      <c r="F214" s="1">
        <v>0</v>
      </c>
      <c r="G214" s="115">
        <v>0</v>
      </c>
      <c r="H214" s="79">
        <f t="shared" si="3"/>
        <v>0</v>
      </c>
      <c r="I214" s="1"/>
    </row>
    <row r="215" spans="1:9" ht="12.75">
      <c r="A215" s="3">
        <v>9170</v>
      </c>
      <c r="B215" s="3">
        <v>9170</v>
      </c>
      <c r="C215" s="112" t="s">
        <v>678</v>
      </c>
      <c r="D215" s="1">
        <v>0</v>
      </c>
      <c r="E215" s="65">
        <v>0</v>
      </c>
      <c r="F215" s="1">
        <v>0</v>
      </c>
      <c r="G215" s="115">
        <v>0</v>
      </c>
      <c r="H215" s="79">
        <f>SUM(D215:G215)</f>
        <v>0</v>
      </c>
      <c r="I215" s="1"/>
    </row>
    <row r="216" spans="2:9" ht="12.75">
      <c r="B216" s="3"/>
      <c r="H216" s="66"/>
      <c r="I216" s="1"/>
    </row>
    <row r="217" spans="2:9" ht="12.75">
      <c r="B217" t="s">
        <v>290</v>
      </c>
      <c r="D217" s="1">
        <f>SUM(D13:D214)</f>
        <v>4118966972.3916492</v>
      </c>
      <c r="E217" s="14">
        <v>0</v>
      </c>
      <c r="F217" s="14">
        <f>SUM(F13:F214)</f>
        <v>-2695843.0000000014</v>
      </c>
      <c r="G217" s="14">
        <f>SUM(G13:G214)</f>
        <v>0</v>
      </c>
      <c r="H217" s="79">
        <f>SUM(H13:H214)</f>
        <v>4117919723.1116495</v>
      </c>
      <c r="I217" s="1"/>
    </row>
    <row r="218" spans="6:9" ht="12.75">
      <c r="F218" s="1"/>
      <c r="G218" s="1"/>
      <c r="I218" s="1"/>
    </row>
    <row r="219" spans="5:9" ht="12.75">
      <c r="E219" s="14"/>
      <c r="F219" s="1"/>
      <c r="G219" s="1"/>
      <c r="H219" s="11"/>
      <c r="I219" s="1"/>
    </row>
    <row r="220" spans="4:9" ht="12.75">
      <c r="D220" s="39"/>
      <c r="E220" s="14"/>
      <c r="F220" s="14"/>
      <c r="G220" s="14"/>
      <c r="H220" s="11"/>
      <c r="I220" s="1"/>
    </row>
    <row r="221" spans="4:9" ht="12.75">
      <c r="D221" s="39"/>
      <c r="H221" s="80"/>
      <c r="I221" s="1"/>
    </row>
    <row r="222" spans="5:9" ht="12.75">
      <c r="E222" s="52"/>
      <c r="F222" s="53"/>
      <c r="G222" s="53"/>
      <c r="H222" s="11"/>
      <c r="I222" s="1"/>
    </row>
    <row r="223" spans="5:9" ht="12.75">
      <c r="E223" s="52"/>
      <c r="H223" s="11"/>
      <c r="I223" s="1"/>
    </row>
    <row r="224" spans="5:9" ht="12.75">
      <c r="E224" s="52"/>
      <c r="I224" s="1"/>
    </row>
    <row r="225" spans="5:9" ht="12.75">
      <c r="E225" s="52"/>
      <c r="I225" s="1"/>
    </row>
    <row r="226" spans="5:9" ht="12.75">
      <c r="E226" s="52"/>
      <c r="I226" s="1"/>
    </row>
    <row r="227" spans="5:9" ht="12.75">
      <c r="E227" s="52"/>
      <c r="I227" s="1"/>
    </row>
    <row r="228" spans="5:9" ht="12.75">
      <c r="E228" s="52"/>
      <c r="I228" s="1"/>
    </row>
    <row r="229" spans="5:9" ht="12.75">
      <c r="E229" s="52"/>
      <c r="I229" s="1"/>
    </row>
    <row r="230" spans="5:9" ht="12.75">
      <c r="E230" s="52"/>
      <c r="I230" s="1"/>
    </row>
    <row r="231" spans="5:9" ht="12.75">
      <c r="E231" s="52"/>
      <c r="I231" s="1"/>
    </row>
    <row r="232" spans="5:9" ht="12.75">
      <c r="E232" s="52"/>
      <c r="I232" s="1"/>
    </row>
    <row r="233" spans="5:9" ht="12.75">
      <c r="E233" s="52"/>
      <c r="I233" s="1"/>
    </row>
    <row r="234" spans="5:9" ht="12.75">
      <c r="E234" s="52"/>
      <c r="I234" s="1"/>
    </row>
    <row r="235" spans="5:9" ht="12.75">
      <c r="E235" s="52"/>
      <c r="I235" s="1"/>
    </row>
    <row r="236" spans="5:9" ht="12.75">
      <c r="E236" s="53"/>
      <c r="I236" s="1"/>
    </row>
    <row r="237" spans="5:9" ht="12.75">
      <c r="E237" s="53"/>
      <c r="I237" s="1"/>
    </row>
    <row r="238" spans="5:9" ht="12.75">
      <c r="E238" s="53"/>
      <c r="I238" s="1"/>
    </row>
    <row r="239" ht="12.75">
      <c r="I239" s="1"/>
    </row>
    <row r="240" ht="12.75">
      <c r="I240" s="1"/>
    </row>
    <row r="241" ht="12.75">
      <c r="I241" s="1"/>
    </row>
    <row r="242" ht="12.75">
      <c r="I242" s="1"/>
    </row>
    <row r="243" ht="12.75">
      <c r="I243" s="1"/>
    </row>
    <row r="244" ht="12.75">
      <c r="I244" s="1"/>
    </row>
    <row r="245" ht="12.75">
      <c r="I245" s="1"/>
    </row>
    <row r="246" ht="12.75">
      <c r="I246" s="1"/>
    </row>
    <row r="247" ht="12.75">
      <c r="I247" s="1"/>
    </row>
  </sheetData>
  <sheetProtection/>
  <mergeCells count="3">
    <mergeCell ref="D6:F6"/>
    <mergeCell ref="D8:F8"/>
    <mergeCell ref="D9:F9"/>
  </mergeCells>
  <printOptions/>
  <pageMargins left="0.5" right="0.5" top="1" bottom="1" header="0.5" footer="0.5"/>
  <pageSetup fitToHeight="0" fitToWidth="1" horizontalDpi="600" verticalDpi="600" orientation="landscape" paperSize="5" scale="87" r:id="rId1"/>
  <headerFooter alignWithMargins="0">
    <oddHeader>&amp;CState Share (State Equalization) Figures
FY 2017-18: Data Pipeline</oddHeader>
    <oddFooter>&amp;LCDE, Public School Finance Unit&amp;R&amp;D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6"/>
  <sheetViews>
    <sheetView workbookViewId="0" topLeftCell="A1">
      <pane xSplit="3" ySplit="5" topLeftCell="D18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189" sqref="K189"/>
    </sheetView>
  </sheetViews>
  <sheetFormatPr defaultColWidth="9.140625" defaultRowHeight="12.75"/>
  <cols>
    <col min="1" max="1" width="6.421875" style="33" bestFit="1" customWidth="1"/>
    <col min="2" max="2" width="14.57421875" style="32" customWidth="1"/>
    <col min="3" max="3" width="36.8515625" style="60" customWidth="1"/>
    <col min="4" max="4" width="16.7109375" style="32" customWidth="1"/>
    <col min="5" max="5" width="14.28125" style="13" bestFit="1" customWidth="1"/>
    <col min="6" max="6" width="13.8515625" style="36" bestFit="1" customWidth="1"/>
    <col min="7" max="7" width="16.421875" style="32" customWidth="1"/>
    <col min="8" max="8" width="13.28125" style="32" bestFit="1" customWidth="1"/>
    <col min="9" max="9" width="14.421875" style="71" bestFit="1" customWidth="1"/>
    <col min="10" max="10" width="22.00390625" style="71" customWidth="1"/>
    <col min="11" max="11" width="20.00390625" style="46" customWidth="1"/>
    <col min="12" max="16384" width="9.140625" style="32" customWidth="1"/>
  </cols>
  <sheetData>
    <row r="1" spans="1:11" ht="12.75">
      <c r="A1" s="98" t="s">
        <v>0</v>
      </c>
      <c r="B1" s="99" t="s">
        <v>1</v>
      </c>
      <c r="C1" s="99" t="s">
        <v>2</v>
      </c>
      <c r="D1" s="27" t="s">
        <v>293</v>
      </c>
      <c r="E1" s="27" t="s">
        <v>294</v>
      </c>
      <c r="F1" s="41" t="s">
        <v>295</v>
      </c>
      <c r="G1" s="48" t="s">
        <v>307</v>
      </c>
      <c r="H1" s="48" t="s">
        <v>491</v>
      </c>
      <c r="I1" s="67" t="s">
        <v>301</v>
      </c>
      <c r="J1" s="27" t="s">
        <v>665</v>
      </c>
      <c r="K1" s="75" t="s">
        <v>668</v>
      </c>
    </row>
    <row r="2" spans="3:11" ht="12.75">
      <c r="C2" s="31"/>
      <c r="D2" s="27" t="s">
        <v>296</v>
      </c>
      <c r="E2" s="27" t="s">
        <v>297</v>
      </c>
      <c r="F2" s="41" t="s">
        <v>298</v>
      </c>
      <c r="G2" s="27" t="s">
        <v>308</v>
      </c>
      <c r="H2" s="27" t="s">
        <v>492</v>
      </c>
      <c r="I2" s="68" t="s">
        <v>689</v>
      </c>
      <c r="J2" s="27" t="s">
        <v>666</v>
      </c>
      <c r="K2" s="75" t="s">
        <v>3</v>
      </c>
    </row>
    <row r="3" spans="3:11" ht="12.75">
      <c r="C3" s="31"/>
      <c r="D3" s="27" t="s">
        <v>299</v>
      </c>
      <c r="E3" s="38"/>
      <c r="F3" s="41" t="s">
        <v>300</v>
      </c>
      <c r="G3" s="27" t="s">
        <v>309</v>
      </c>
      <c r="H3" s="27" t="s">
        <v>493</v>
      </c>
      <c r="I3" s="68" t="s">
        <v>649</v>
      </c>
      <c r="J3" s="27" t="s">
        <v>667</v>
      </c>
      <c r="K3" s="90"/>
    </row>
    <row r="4" spans="3:11" ht="12.75">
      <c r="C4" s="31"/>
      <c r="D4" s="34"/>
      <c r="E4" s="38"/>
      <c r="F4" s="42"/>
      <c r="G4" s="27" t="s">
        <v>310</v>
      </c>
      <c r="H4" s="27"/>
      <c r="I4" s="68" t="s">
        <v>494</v>
      </c>
      <c r="J4" s="28"/>
      <c r="K4" s="90"/>
    </row>
    <row r="5" spans="3:11" ht="12.75">
      <c r="C5" s="31"/>
      <c r="D5" s="118" t="s">
        <v>246</v>
      </c>
      <c r="E5" s="119"/>
      <c r="F5" s="120"/>
      <c r="G5" s="121"/>
      <c r="H5" s="121"/>
      <c r="I5" s="122"/>
      <c r="J5" s="81"/>
      <c r="K5" s="123"/>
    </row>
    <row r="6" spans="3:11" ht="12.75">
      <c r="C6" s="59"/>
      <c r="D6" s="29"/>
      <c r="E6" s="30"/>
      <c r="F6" s="43"/>
      <c r="G6" s="45"/>
      <c r="H6" s="45"/>
      <c r="I6" s="69"/>
      <c r="J6" s="69"/>
      <c r="K6" s="91"/>
    </row>
    <row r="7" spans="4:11" ht="12.75">
      <c r="D7" s="35"/>
      <c r="E7" s="30"/>
      <c r="F7" s="44"/>
      <c r="G7" s="35"/>
      <c r="H7" s="35"/>
      <c r="I7" s="70"/>
      <c r="J7" s="70"/>
      <c r="K7" s="92"/>
    </row>
    <row r="8" spans="3:11" ht="12.75">
      <c r="C8" s="59" t="s">
        <v>266</v>
      </c>
      <c r="D8" s="30" t="s">
        <v>684</v>
      </c>
      <c r="E8" s="30"/>
      <c r="F8" s="44"/>
      <c r="G8" s="35"/>
      <c r="H8" s="35"/>
      <c r="I8" s="70"/>
      <c r="J8" s="70"/>
      <c r="K8" s="92"/>
    </row>
    <row r="9" spans="4:11" ht="12.75">
      <c r="D9" s="35"/>
      <c r="E9" s="30"/>
      <c r="F9" s="44"/>
      <c r="G9" s="35"/>
      <c r="H9" s="35"/>
      <c r="I9" s="70"/>
      <c r="J9" s="70"/>
      <c r="K9" s="92"/>
    </row>
    <row r="10" spans="4:11" ht="12.75">
      <c r="D10" s="30"/>
      <c r="E10" s="30"/>
      <c r="F10" s="43"/>
      <c r="G10" s="43"/>
      <c r="H10" s="43"/>
      <c r="I10" s="70"/>
      <c r="J10" s="70"/>
      <c r="K10" s="92"/>
    </row>
    <row r="11" spans="1:11" ht="12.75">
      <c r="A11" s="33" t="s">
        <v>5</v>
      </c>
      <c r="B11" s="32" t="s">
        <v>6</v>
      </c>
      <c r="C11" s="61" t="s">
        <v>311</v>
      </c>
      <c r="D11" s="50">
        <v>45946995.86</v>
      </c>
      <c r="E11" s="50">
        <v>0</v>
      </c>
      <c r="F11" s="36">
        <v>0</v>
      </c>
      <c r="G11" s="36">
        <v>0</v>
      </c>
      <c r="H11" s="14">
        <v>0</v>
      </c>
      <c r="I11" s="14">
        <v>0</v>
      </c>
      <c r="J11" s="14">
        <v>0</v>
      </c>
      <c r="K11" s="78">
        <f>SUM(D11:J11)</f>
        <v>45946995.86</v>
      </c>
    </row>
    <row r="12" spans="1:11" ht="12.75">
      <c r="A12" s="33" t="s">
        <v>7</v>
      </c>
      <c r="B12" s="32" t="s">
        <v>6</v>
      </c>
      <c r="C12" s="61" t="s">
        <v>312</v>
      </c>
      <c r="D12" s="50">
        <v>199430673.27</v>
      </c>
      <c r="E12" s="1">
        <v>169984.99666666667</v>
      </c>
      <c r="F12" s="36">
        <v>5475611.5</v>
      </c>
      <c r="G12" s="36">
        <v>0</v>
      </c>
      <c r="H12" s="14">
        <v>0</v>
      </c>
      <c r="I12" s="14">
        <v>0</v>
      </c>
      <c r="J12" s="14">
        <v>0</v>
      </c>
      <c r="K12" s="78">
        <f aca="true" t="shared" si="0" ref="K12:K75">SUM(D12:J12)</f>
        <v>205076269.76666668</v>
      </c>
    </row>
    <row r="13" spans="1:11" ht="12.75">
      <c r="A13" s="33" t="s">
        <v>8</v>
      </c>
      <c r="B13" s="32" t="s">
        <v>6</v>
      </c>
      <c r="C13" s="61" t="s">
        <v>313</v>
      </c>
      <c r="D13" s="50">
        <v>37650644.5</v>
      </c>
      <c r="E13" s="1">
        <v>145780.98333333334</v>
      </c>
      <c r="F13" s="36">
        <v>0</v>
      </c>
      <c r="G13" s="36">
        <v>0</v>
      </c>
      <c r="H13" s="14">
        <v>0</v>
      </c>
      <c r="I13" s="14">
        <v>0</v>
      </c>
      <c r="J13" s="14">
        <v>0</v>
      </c>
      <c r="K13" s="78">
        <f t="shared" si="0"/>
        <v>37796425.483333334</v>
      </c>
    </row>
    <row r="14" spans="1:11" ht="12.75">
      <c r="A14" s="33" t="s">
        <v>9</v>
      </c>
      <c r="B14" s="32" t="s">
        <v>6</v>
      </c>
      <c r="C14" s="61" t="s">
        <v>314</v>
      </c>
      <c r="D14" s="50">
        <v>90409070.61999999</v>
      </c>
      <c r="E14" s="50">
        <v>63562.45</v>
      </c>
      <c r="F14" s="36">
        <v>2469861.2800000003</v>
      </c>
      <c r="G14" s="36">
        <v>0</v>
      </c>
      <c r="H14" s="14">
        <v>0</v>
      </c>
      <c r="I14" s="14">
        <v>0</v>
      </c>
      <c r="J14" s="14">
        <v>0</v>
      </c>
      <c r="K14" s="78">
        <f t="shared" si="0"/>
        <v>92942494.35</v>
      </c>
    </row>
    <row r="15" spans="1:11" ht="12.75">
      <c r="A15" s="33" t="s">
        <v>10</v>
      </c>
      <c r="B15" s="32" t="s">
        <v>6</v>
      </c>
      <c r="C15" s="61" t="s">
        <v>315</v>
      </c>
      <c r="D15" s="50">
        <v>4629989.650000001</v>
      </c>
      <c r="E15" s="1">
        <v>0</v>
      </c>
      <c r="F15" s="36">
        <v>0</v>
      </c>
      <c r="G15" s="36">
        <v>0</v>
      </c>
      <c r="H15" s="14">
        <v>0</v>
      </c>
      <c r="I15" s="14">
        <v>0</v>
      </c>
      <c r="J15" s="14">
        <v>0</v>
      </c>
      <c r="K15" s="78">
        <f t="shared" si="0"/>
        <v>4629989.650000001</v>
      </c>
    </row>
    <row r="16" spans="1:11" ht="12.75">
      <c r="A16" s="33" t="s">
        <v>11</v>
      </c>
      <c r="B16" s="32" t="s">
        <v>6</v>
      </c>
      <c r="C16" s="61" t="s">
        <v>316</v>
      </c>
      <c r="D16" s="50">
        <v>4673465.57</v>
      </c>
      <c r="E16" s="1">
        <v>0</v>
      </c>
      <c r="F16" s="36">
        <v>0</v>
      </c>
      <c r="G16" s="36">
        <v>0</v>
      </c>
      <c r="H16" s="14">
        <v>0</v>
      </c>
      <c r="I16" s="14">
        <v>0</v>
      </c>
      <c r="J16" s="14">
        <v>0</v>
      </c>
      <c r="K16" s="78">
        <f t="shared" si="0"/>
        <v>4673465.57</v>
      </c>
    </row>
    <row r="17" spans="1:11" ht="12.75">
      <c r="A17" s="33" t="s">
        <v>12</v>
      </c>
      <c r="B17" s="32" t="s">
        <v>6</v>
      </c>
      <c r="C17" s="61" t="s">
        <v>317</v>
      </c>
      <c r="D17" s="50">
        <v>55402273.349999994</v>
      </c>
      <c r="E17" s="1">
        <v>157254</v>
      </c>
      <c r="F17" s="36">
        <v>0</v>
      </c>
      <c r="G17" s="36">
        <v>0</v>
      </c>
      <c r="H17" s="14">
        <v>0</v>
      </c>
      <c r="I17" s="14">
        <v>0</v>
      </c>
      <c r="J17" s="14">
        <v>0</v>
      </c>
      <c r="K17" s="78">
        <f t="shared" si="0"/>
        <v>55559527.349999994</v>
      </c>
    </row>
    <row r="18" spans="1:11" ht="12.75">
      <c r="A18" s="33" t="s">
        <v>13</v>
      </c>
      <c r="B18" s="32" t="s">
        <v>14</v>
      </c>
      <c r="C18" s="61" t="s">
        <v>318</v>
      </c>
      <c r="D18" s="50">
        <v>13189884.82</v>
      </c>
      <c r="E18" s="1">
        <v>109210.03333333333</v>
      </c>
      <c r="F18" s="36">
        <v>0</v>
      </c>
      <c r="G18" s="36">
        <v>0</v>
      </c>
      <c r="H18" s="14">
        <v>0</v>
      </c>
      <c r="I18" s="14">
        <v>0</v>
      </c>
      <c r="J18" s="14">
        <v>0</v>
      </c>
      <c r="K18" s="78">
        <f t="shared" si="0"/>
        <v>13299094.853333334</v>
      </c>
    </row>
    <row r="19" spans="1:11" ht="12.75">
      <c r="A19" s="33" t="s">
        <v>15</v>
      </c>
      <c r="B19" s="32" t="s">
        <v>14</v>
      </c>
      <c r="C19" s="61" t="s">
        <v>319</v>
      </c>
      <c r="D19" s="50">
        <v>1833066.7799999998</v>
      </c>
      <c r="E19" s="50">
        <v>0</v>
      </c>
      <c r="F19" s="36">
        <v>0</v>
      </c>
      <c r="G19" s="36">
        <v>0</v>
      </c>
      <c r="H19" s="14">
        <v>0</v>
      </c>
      <c r="I19" s="14">
        <v>0</v>
      </c>
      <c r="J19" s="14">
        <v>0</v>
      </c>
      <c r="K19" s="78">
        <f t="shared" si="0"/>
        <v>1833066.7799999998</v>
      </c>
    </row>
    <row r="20" spans="1:11" ht="12.75">
      <c r="A20" s="33" t="s">
        <v>16</v>
      </c>
      <c r="B20" s="32" t="s">
        <v>17</v>
      </c>
      <c r="C20" s="61" t="s">
        <v>320</v>
      </c>
      <c r="D20" s="50">
        <v>8165871.209999999</v>
      </c>
      <c r="E20" s="50">
        <v>75330.32</v>
      </c>
      <c r="F20" s="36">
        <v>0</v>
      </c>
      <c r="G20" s="36">
        <v>0</v>
      </c>
      <c r="H20" s="14">
        <v>0</v>
      </c>
      <c r="I20" s="14">
        <v>0</v>
      </c>
      <c r="J20" s="14">
        <v>0</v>
      </c>
      <c r="K20" s="78">
        <f t="shared" si="0"/>
        <v>8241201.529999999</v>
      </c>
    </row>
    <row r="21" spans="1:11" ht="12.75">
      <c r="A21" s="33" t="s">
        <v>18</v>
      </c>
      <c r="B21" s="32" t="s">
        <v>17</v>
      </c>
      <c r="C21" s="61" t="s">
        <v>321</v>
      </c>
      <c r="D21" s="50">
        <v>7537943.349999999</v>
      </c>
      <c r="E21" s="1">
        <v>0</v>
      </c>
      <c r="F21" s="36">
        <v>0</v>
      </c>
      <c r="G21" s="36">
        <v>0</v>
      </c>
      <c r="H21" s="14">
        <v>0</v>
      </c>
      <c r="I21" s="14">
        <v>0</v>
      </c>
      <c r="J21" s="14">
        <v>0</v>
      </c>
      <c r="K21" s="78">
        <f t="shared" si="0"/>
        <v>7537943.349999999</v>
      </c>
    </row>
    <row r="22" spans="1:11" ht="12.75">
      <c r="A22" s="33" t="s">
        <v>19</v>
      </c>
      <c r="B22" s="32" t="s">
        <v>17</v>
      </c>
      <c r="C22" s="61" t="s">
        <v>322</v>
      </c>
      <c r="D22" s="50">
        <v>268608181.53</v>
      </c>
      <c r="E22" s="1">
        <v>82524.51666666666</v>
      </c>
      <c r="F22" s="36">
        <v>276404.24</v>
      </c>
      <c r="G22" s="36">
        <v>0</v>
      </c>
      <c r="H22" s="14">
        <v>0</v>
      </c>
      <c r="I22" s="14">
        <v>-289.2380641698837</v>
      </c>
      <c r="J22" s="14">
        <v>0</v>
      </c>
      <c r="K22" s="78">
        <f t="shared" si="0"/>
        <v>268966821.04860246</v>
      </c>
    </row>
    <row r="23" spans="1:11" ht="12.75">
      <c r="A23" s="33" t="s">
        <v>20</v>
      </c>
      <c r="B23" s="32" t="s">
        <v>17</v>
      </c>
      <c r="C23" s="61" t="s">
        <v>323</v>
      </c>
      <c r="D23" s="50">
        <v>61091225.79000001</v>
      </c>
      <c r="E23" s="1">
        <v>126124.68</v>
      </c>
      <c r="F23" s="36">
        <v>813637.5100000001</v>
      </c>
      <c r="G23" s="36">
        <v>0</v>
      </c>
      <c r="H23" s="14">
        <v>0</v>
      </c>
      <c r="I23" s="14">
        <v>-77.92661121487617</v>
      </c>
      <c r="J23" s="14">
        <v>0</v>
      </c>
      <c r="K23" s="78">
        <f t="shared" si="0"/>
        <v>62030910.05338879</v>
      </c>
    </row>
    <row r="24" spans="1:11" ht="12.75">
      <c r="A24" s="33" t="s">
        <v>21</v>
      </c>
      <c r="B24" s="32" t="s">
        <v>17</v>
      </c>
      <c r="C24" s="61" t="s">
        <v>324</v>
      </c>
      <c r="D24" s="50">
        <v>1464361.4899999998</v>
      </c>
      <c r="E24" s="1">
        <v>0</v>
      </c>
      <c r="F24" s="36">
        <v>0</v>
      </c>
      <c r="G24" s="36">
        <v>0</v>
      </c>
      <c r="H24" s="14">
        <v>0</v>
      </c>
      <c r="I24" s="14">
        <v>0</v>
      </c>
      <c r="J24" s="14">
        <v>0</v>
      </c>
      <c r="K24" s="78">
        <f t="shared" si="0"/>
        <v>1464361.4899999998</v>
      </c>
    </row>
    <row r="25" spans="1:11" ht="12.75">
      <c r="A25" s="33" t="s">
        <v>22</v>
      </c>
      <c r="B25" s="32" t="s">
        <v>17</v>
      </c>
      <c r="C25" s="61" t="s">
        <v>325</v>
      </c>
      <c r="D25" s="50">
        <v>236472594.86</v>
      </c>
      <c r="E25" s="1">
        <v>84299.41666666669</v>
      </c>
      <c r="F25" s="36">
        <v>2178991.75</v>
      </c>
      <c r="G25" s="36">
        <v>0</v>
      </c>
      <c r="H25" s="14">
        <v>0</v>
      </c>
      <c r="I25" s="14">
        <v>0</v>
      </c>
      <c r="J25" s="14">
        <v>0</v>
      </c>
      <c r="K25" s="78">
        <f t="shared" si="0"/>
        <v>238735886.02666667</v>
      </c>
    </row>
    <row r="26" spans="1:11" ht="12.75">
      <c r="A26" s="33" t="s">
        <v>23</v>
      </c>
      <c r="B26" s="32" t="s">
        <v>17</v>
      </c>
      <c r="C26" s="61" t="s">
        <v>326</v>
      </c>
      <c r="D26" s="50">
        <v>18501385.52</v>
      </c>
      <c r="E26" s="1">
        <v>0</v>
      </c>
      <c r="F26" s="36">
        <v>0</v>
      </c>
      <c r="G26" s="36">
        <v>0</v>
      </c>
      <c r="H26" s="14">
        <v>0</v>
      </c>
      <c r="I26" s="14">
        <v>0</v>
      </c>
      <c r="J26" s="14">
        <v>0</v>
      </c>
      <c r="K26" s="78">
        <f t="shared" si="0"/>
        <v>18501385.52</v>
      </c>
    </row>
    <row r="27" spans="1:11" ht="12.75">
      <c r="A27" s="33" t="s">
        <v>24</v>
      </c>
      <c r="B27" s="32" t="s">
        <v>25</v>
      </c>
      <c r="C27" s="61" t="s">
        <v>327</v>
      </c>
      <c r="D27" s="50">
        <v>5917187.85</v>
      </c>
      <c r="E27" s="1">
        <v>0</v>
      </c>
      <c r="F27" s="36">
        <v>0</v>
      </c>
      <c r="G27" s="36">
        <v>0</v>
      </c>
      <c r="H27" s="14">
        <v>0</v>
      </c>
      <c r="I27" s="14">
        <v>0</v>
      </c>
      <c r="J27" s="14">
        <v>0</v>
      </c>
      <c r="K27" s="78">
        <f t="shared" si="0"/>
        <v>5917187.85</v>
      </c>
    </row>
    <row r="28" spans="1:11" ht="12.75">
      <c r="A28" s="33" t="s">
        <v>26</v>
      </c>
      <c r="B28" s="32" t="s">
        <v>27</v>
      </c>
      <c r="C28" s="61" t="s">
        <v>328</v>
      </c>
      <c r="D28" s="50">
        <v>1311611.83</v>
      </c>
      <c r="E28" s="1">
        <v>0</v>
      </c>
      <c r="F28" s="36">
        <v>0</v>
      </c>
      <c r="G28" s="36">
        <v>0</v>
      </c>
      <c r="H28" s="14">
        <v>0</v>
      </c>
      <c r="I28" s="14">
        <v>0</v>
      </c>
      <c r="J28" s="14">
        <v>0</v>
      </c>
      <c r="K28" s="78">
        <f t="shared" si="0"/>
        <v>1311611.83</v>
      </c>
    </row>
    <row r="29" spans="1:11" ht="12.75">
      <c r="A29" s="33" t="s">
        <v>28</v>
      </c>
      <c r="B29" s="32" t="s">
        <v>27</v>
      </c>
      <c r="C29" s="61" t="s">
        <v>329</v>
      </c>
      <c r="D29" s="50">
        <v>429713.67</v>
      </c>
      <c r="E29" s="1">
        <v>0</v>
      </c>
      <c r="F29" s="36">
        <v>0</v>
      </c>
      <c r="G29" s="36">
        <v>0</v>
      </c>
      <c r="H29" s="14">
        <v>6880.56</v>
      </c>
      <c r="I29" s="14">
        <v>0</v>
      </c>
      <c r="J29" s="14">
        <v>0</v>
      </c>
      <c r="K29" s="78">
        <f t="shared" si="0"/>
        <v>436594.23</v>
      </c>
    </row>
    <row r="30" spans="1:11" ht="12.75">
      <c r="A30" s="33" t="s">
        <v>29</v>
      </c>
      <c r="B30" s="32" t="s">
        <v>27</v>
      </c>
      <c r="C30" s="61" t="s">
        <v>330</v>
      </c>
      <c r="D30" s="50">
        <v>2161356.3899999997</v>
      </c>
      <c r="E30" s="1">
        <v>0</v>
      </c>
      <c r="F30" s="36">
        <v>0</v>
      </c>
      <c r="G30" s="36">
        <v>0</v>
      </c>
      <c r="H30" s="14">
        <v>0</v>
      </c>
      <c r="I30" s="14">
        <v>0</v>
      </c>
      <c r="J30" s="14">
        <v>0</v>
      </c>
      <c r="K30" s="78">
        <f t="shared" si="0"/>
        <v>2161356.3899999997</v>
      </c>
    </row>
    <row r="31" spans="1:11" ht="12.75">
      <c r="A31" s="33" t="s">
        <v>30</v>
      </c>
      <c r="B31" s="32" t="s">
        <v>27</v>
      </c>
      <c r="C31" s="61" t="s">
        <v>331</v>
      </c>
      <c r="D31" s="50">
        <v>574722.12</v>
      </c>
      <c r="E31" s="1">
        <v>0</v>
      </c>
      <c r="F31" s="36">
        <v>0</v>
      </c>
      <c r="G31" s="36">
        <v>0</v>
      </c>
      <c r="H31" s="14">
        <v>16200</v>
      </c>
      <c r="I31" s="14">
        <v>0</v>
      </c>
      <c r="J31" s="14">
        <v>0</v>
      </c>
      <c r="K31" s="78">
        <f t="shared" si="0"/>
        <v>590922.12</v>
      </c>
    </row>
    <row r="32" spans="1:11" ht="12.75">
      <c r="A32" s="33" t="s">
        <v>31</v>
      </c>
      <c r="B32" s="32" t="s">
        <v>27</v>
      </c>
      <c r="C32" s="61" t="s">
        <v>332</v>
      </c>
      <c r="D32" s="50">
        <v>598017.3600000001</v>
      </c>
      <c r="E32" s="1">
        <v>0</v>
      </c>
      <c r="F32" s="36">
        <v>0</v>
      </c>
      <c r="G32" s="36">
        <v>0</v>
      </c>
      <c r="H32" s="14">
        <v>0</v>
      </c>
      <c r="I32" s="14">
        <v>0</v>
      </c>
      <c r="J32" s="14">
        <v>0</v>
      </c>
      <c r="K32" s="78">
        <f t="shared" si="0"/>
        <v>598017.3600000001</v>
      </c>
    </row>
    <row r="33" spans="1:11" ht="12.75">
      <c r="A33" s="33" t="s">
        <v>32</v>
      </c>
      <c r="B33" s="32" t="s">
        <v>33</v>
      </c>
      <c r="C33" s="61" t="s">
        <v>333</v>
      </c>
      <c r="D33" s="50">
        <v>12227064.3</v>
      </c>
      <c r="E33" s="1">
        <v>0</v>
      </c>
      <c r="F33" s="36">
        <v>0</v>
      </c>
      <c r="G33" s="36">
        <v>0</v>
      </c>
      <c r="H33" s="14">
        <v>0</v>
      </c>
      <c r="I33" s="14">
        <v>0</v>
      </c>
      <c r="J33" s="14">
        <v>0</v>
      </c>
      <c r="K33" s="78">
        <f t="shared" si="0"/>
        <v>12227064.3</v>
      </c>
    </row>
    <row r="34" spans="1:11" ht="12.75">
      <c r="A34" s="33" t="s">
        <v>35</v>
      </c>
      <c r="B34" s="32" t="s">
        <v>33</v>
      </c>
      <c r="C34" s="61" t="s">
        <v>334</v>
      </c>
      <c r="D34" s="50">
        <v>2125826.13</v>
      </c>
      <c r="E34" s="1">
        <v>0</v>
      </c>
      <c r="F34" s="36">
        <v>0</v>
      </c>
      <c r="G34" s="36">
        <v>0</v>
      </c>
      <c r="H34" s="14">
        <v>0</v>
      </c>
      <c r="I34" s="14">
        <v>0</v>
      </c>
      <c r="J34" s="14">
        <v>0</v>
      </c>
      <c r="K34" s="78">
        <f t="shared" si="0"/>
        <v>2125826.13</v>
      </c>
    </row>
    <row r="35" spans="1:11" ht="12.75">
      <c r="A35" s="33" t="s">
        <v>36</v>
      </c>
      <c r="B35" s="32" t="s">
        <v>37</v>
      </c>
      <c r="C35" s="61" t="s">
        <v>335</v>
      </c>
      <c r="D35" s="50">
        <v>135944986.31</v>
      </c>
      <c r="E35" s="1">
        <v>217156.52</v>
      </c>
      <c r="F35" s="36">
        <v>3517601.0100000002</v>
      </c>
      <c r="G35" s="36">
        <v>0</v>
      </c>
      <c r="H35" s="14">
        <v>0</v>
      </c>
      <c r="I35" s="14">
        <v>0</v>
      </c>
      <c r="J35" s="14">
        <v>0</v>
      </c>
      <c r="K35" s="78">
        <f t="shared" si="0"/>
        <v>139679743.84</v>
      </c>
    </row>
    <row r="36" spans="1:11" ht="12.75">
      <c r="A36" s="33" t="s">
        <v>38</v>
      </c>
      <c r="B36" s="32" t="s">
        <v>37</v>
      </c>
      <c r="C36" s="61" t="s">
        <v>336</v>
      </c>
      <c r="D36" s="50">
        <v>49136456.65000001</v>
      </c>
      <c r="E36" s="1">
        <v>242365.505</v>
      </c>
      <c r="F36" s="36">
        <v>1434016.6099999999</v>
      </c>
      <c r="G36" s="36">
        <v>0</v>
      </c>
      <c r="H36" s="14">
        <v>0</v>
      </c>
      <c r="I36" s="14">
        <v>0</v>
      </c>
      <c r="J36" s="14">
        <v>0</v>
      </c>
      <c r="K36" s="78">
        <f t="shared" si="0"/>
        <v>50812838.765000015</v>
      </c>
    </row>
    <row r="37" spans="1:11" ht="12.75">
      <c r="A37" s="33" t="s">
        <v>39</v>
      </c>
      <c r="B37" s="32" t="s">
        <v>40</v>
      </c>
      <c r="C37" s="61" t="s">
        <v>337</v>
      </c>
      <c r="D37" s="50">
        <v>4022823.94</v>
      </c>
      <c r="E37" s="1">
        <v>47358</v>
      </c>
      <c r="F37" s="36">
        <v>0</v>
      </c>
      <c r="G37" s="36">
        <v>0</v>
      </c>
      <c r="H37" s="14">
        <v>0</v>
      </c>
      <c r="I37" s="14">
        <v>0</v>
      </c>
      <c r="J37" s="14">
        <v>0</v>
      </c>
      <c r="K37" s="78">
        <f t="shared" si="0"/>
        <v>4070181.94</v>
      </c>
    </row>
    <row r="38" spans="1:11" ht="12.75">
      <c r="A38" s="33" t="s">
        <v>41</v>
      </c>
      <c r="B38" s="32" t="s">
        <v>40</v>
      </c>
      <c r="C38" s="61" t="s">
        <v>338</v>
      </c>
      <c r="D38" s="50">
        <v>5196990.04</v>
      </c>
      <c r="E38" s="1">
        <v>61378.03999999999</v>
      </c>
      <c r="F38" s="36">
        <v>0</v>
      </c>
      <c r="G38" s="36">
        <v>0</v>
      </c>
      <c r="H38" s="14">
        <v>24600.28</v>
      </c>
      <c r="I38" s="14">
        <v>0</v>
      </c>
      <c r="J38" s="14">
        <v>0</v>
      </c>
      <c r="K38" s="78">
        <f t="shared" si="0"/>
        <v>5282968.36</v>
      </c>
    </row>
    <row r="39" spans="1:11" ht="12.75">
      <c r="A39" s="33" t="s">
        <v>42</v>
      </c>
      <c r="B39" s="32" t="s">
        <v>43</v>
      </c>
      <c r="C39" s="61" t="s">
        <v>339</v>
      </c>
      <c r="D39" s="50">
        <v>1190827.74</v>
      </c>
      <c r="E39" s="1">
        <v>0</v>
      </c>
      <c r="F39" s="36">
        <v>0</v>
      </c>
      <c r="G39" s="36">
        <v>0</v>
      </c>
      <c r="H39" s="14">
        <v>0</v>
      </c>
      <c r="I39" s="14">
        <v>0</v>
      </c>
      <c r="J39" s="14">
        <v>0</v>
      </c>
      <c r="K39" s="78">
        <f t="shared" si="0"/>
        <v>1190827.74</v>
      </c>
    </row>
    <row r="40" spans="1:11" ht="12.75">
      <c r="A40" s="33" t="s">
        <v>45</v>
      </c>
      <c r="B40" s="32" t="s">
        <v>43</v>
      </c>
      <c r="C40" s="61" t="s">
        <v>340</v>
      </c>
      <c r="D40" s="50">
        <v>1640263.18</v>
      </c>
      <c r="E40" s="1">
        <v>0</v>
      </c>
      <c r="F40" s="36">
        <v>0</v>
      </c>
      <c r="G40" s="36">
        <v>0</v>
      </c>
      <c r="H40" s="14">
        <v>0</v>
      </c>
      <c r="I40" s="14">
        <v>0</v>
      </c>
      <c r="J40" s="14">
        <v>0</v>
      </c>
      <c r="K40" s="78">
        <f t="shared" si="0"/>
        <v>1640263.18</v>
      </c>
    </row>
    <row r="41" spans="1:11" ht="12.75">
      <c r="A41" s="33" t="s">
        <v>46</v>
      </c>
      <c r="B41" s="32" t="s">
        <v>47</v>
      </c>
      <c r="C41" s="61" t="s">
        <v>341</v>
      </c>
      <c r="D41" s="50">
        <v>488365.47</v>
      </c>
      <c r="E41" s="1">
        <v>0</v>
      </c>
      <c r="F41" s="36">
        <v>0</v>
      </c>
      <c r="G41" s="36">
        <v>0</v>
      </c>
      <c r="H41" s="14">
        <v>2018.4</v>
      </c>
      <c r="I41" s="14">
        <v>0</v>
      </c>
      <c r="J41" s="14">
        <v>0</v>
      </c>
      <c r="K41" s="78">
        <f t="shared" si="0"/>
        <v>490383.87</v>
      </c>
    </row>
    <row r="42" spans="1:11" ht="12.75">
      <c r="A42" s="33" t="s">
        <v>48</v>
      </c>
      <c r="B42" s="32" t="s">
        <v>49</v>
      </c>
      <c r="C42" s="61" t="s">
        <v>342</v>
      </c>
      <c r="D42" s="50">
        <v>7169996.08</v>
      </c>
      <c r="E42" s="1">
        <v>0</v>
      </c>
      <c r="F42" s="36">
        <v>0</v>
      </c>
      <c r="G42" s="36">
        <v>0</v>
      </c>
      <c r="H42" s="14">
        <v>0</v>
      </c>
      <c r="I42" s="14">
        <v>0</v>
      </c>
      <c r="J42" s="14">
        <v>0</v>
      </c>
      <c r="K42" s="78">
        <f t="shared" si="0"/>
        <v>7169996.08</v>
      </c>
    </row>
    <row r="43" spans="1:11" ht="12.75">
      <c r="A43" s="33" t="s">
        <v>50</v>
      </c>
      <c r="B43" s="32" t="s">
        <v>49</v>
      </c>
      <c r="C43" s="61" t="s">
        <v>343</v>
      </c>
      <c r="D43" s="50">
        <v>3125313.52</v>
      </c>
      <c r="E43" s="1">
        <v>0</v>
      </c>
      <c r="F43" s="36">
        <v>0</v>
      </c>
      <c r="G43" s="36">
        <v>0</v>
      </c>
      <c r="H43" s="14">
        <v>0</v>
      </c>
      <c r="I43" s="14">
        <v>0</v>
      </c>
      <c r="J43" s="14">
        <v>0</v>
      </c>
      <c r="K43" s="78">
        <f t="shared" si="0"/>
        <v>3125313.52</v>
      </c>
    </row>
    <row r="44" spans="1:11" ht="12.75">
      <c r="A44" s="33" t="s">
        <v>51</v>
      </c>
      <c r="B44" s="32" t="s">
        <v>49</v>
      </c>
      <c r="C44" s="61" t="s">
        <v>344</v>
      </c>
      <c r="D44" s="50">
        <v>1898618.1099999999</v>
      </c>
      <c r="E44" s="1">
        <v>0</v>
      </c>
      <c r="F44" s="36">
        <v>0</v>
      </c>
      <c r="G44" s="36">
        <v>0</v>
      </c>
      <c r="H44" s="14">
        <v>0</v>
      </c>
      <c r="I44" s="14">
        <v>0</v>
      </c>
      <c r="J44" s="14">
        <v>0</v>
      </c>
      <c r="K44" s="78">
        <f t="shared" si="0"/>
        <v>1898618.1099999999</v>
      </c>
    </row>
    <row r="45" spans="1:11" ht="12.75">
      <c r="A45" s="33" t="s">
        <v>52</v>
      </c>
      <c r="B45" s="32" t="s">
        <v>53</v>
      </c>
      <c r="C45" s="61" t="s">
        <v>345</v>
      </c>
      <c r="D45" s="50">
        <v>1549918.35</v>
      </c>
      <c r="E45" s="1">
        <v>0</v>
      </c>
      <c r="F45" s="36">
        <v>0</v>
      </c>
      <c r="G45" s="36">
        <v>0</v>
      </c>
      <c r="H45" s="14">
        <v>0</v>
      </c>
      <c r="I45" s="14">
        <v>0</v>
      </c>
      <c r="J45" s="14">
        <v>0</v>
      </c>
      <c r="K45" s="78">
        <f t="shared" si="0"/>
        <v>1549918.35</v>
      </c>
    </row>
    <row r="46" spans="1:11" ht="12.75">
      <c r="A46" s="33" t="s">
        <v>54</v>
      </c>
      <c r="B46" s="32" t="s">
        <v>53</v>
      </c>
      <c r="C46" s="61" t="s">
        <v>346</v>
      </c>
      <c r="D46" s="50">
        <v>1122497.58</v>
      </c>
      <c r="E46" s="1">
        <v>0</v>
      </c>
      <c r="F46" s="36">
        <v>0</v>
      </c>
      <c r="G46" s="36">
        <v>0</v>
      </c>
      <c r="H46" s="14">
        <v>0</v>
      </c>
      <c r="I46" s="14">
        <v>-2.1315395939163864</v>
      </c>
      <c r="J46" s="14">
        <v>0</v>
      </c>
      <c r="K46" s="78">
        <f t="shared" si="0"/>
        <v>1122495.4484604062</v>
      </c>
    </row>
    <row r="47" spans="1:11" ht="12.75">
      <c r="A47" s="33" t="s">
        <v>55</v>
      </c>
      <c r="B47" s="32" t="s">
        <v>56</v>
      </c>
      <c r="C47" s="61" t="s">
        <v>347</v>
      </c>
      <c r="D47" s="50">
        <v>2981815.0400000005</v>
      </c>
      <c r="E47" s="1">
        <v>0</v>
      </c>
      <c r="F47" s="36">
        <v>0</v>
      </c>
      <c r="G47" s="36">
        <v>0</v>
      </c>
      <c r="H47" s="14">
        <v>0</v>
      </c>
      <c r="I47" s="14">
        <v>0</v>
      </c>
      <c r="J47" s="14">
        <v>0</v>
      </c>
      <c r="K47" s="78">
        <f t="shared" si="0"/>
        <v>2981815.0400000005</v>
      </c>
    </row>
    <row r="48" spans="1:11" ht="12.75">
      <c r="A48" s="33" t="s">
        <v>57</v>
      </c>
      <c r="B48" s="32" t="s">
        <v>58</v>
      </c>
      <c r="C48" s="61" t="s">
        <v>348</v>
      </c>
      <c r="D48" s="50">
        <v>946697.53</v>
      </c>
      <c r="E48" s="1">
        <v>0</v>
      </c>
      <c r="F48" s="36">
        <v>0</v>
      </c>
      <c r="G48" s="36">
        <v>0</v>
      </c>
      <c r="H48" s="14">
        <v>0</v>
      </c>
      <c r="I48" s="14">
        <v>-2.4948223676765338</v>
      </c>
      <c r="J48" s="14">
        <v>0</v>
      </c>
      <c r="K48" s="78">
        <f t="shared" si="0"/>
        <v>946695.0351776324</v>
      </c>
    </row>
    <row r="49" spans="1:11" ht="12.75">
      <c r="A49" s="33" t="s">
        <v>59</v>
      </c>
      <c r="B49" s="32" t="s">
        <v>60</v>
      </c>
      <c r="C49" s="61" t="s">
        <v>349</v>
      </c>
      <c r="D49" s="50">
        <v>25875246.580000002</v>
      </c>
      <c r="E49" s="1">
        <v>65997</v>
      </c>
      <c r="F49" s="36">
        <v>0</v>
      </c>
      <c r="G49" s="36">
        <v>0</v>
      </c>
      <c r="H49" s="14">
        <v>0</v>
      </c>
      <c r="I49" s="14">
        <v>0</v>
      </c>
      <c r="J49" s="14">
        <v>0</v>
      </c>
      <c r="K49" s="78">
        <f t="shared" si="0"/>
        <v>25941243.580000002</v>
      </c>
    </row>
    <row r="50" spans="1:11" ht="12.75">
      <c r="A50" s="33" t="s">
        <v>61</v>
      </c>
      <c r="B50" s="32" t="s">
        <v>62</v>
      </c>
      <c r="C50" s="61" t="s">
        <v>350</v>
      </c>
      <c r="D50" s="50">
        <v>241517330.97</v>
      </c>
      <c r="E50" s="1">
        <v>341576.8183333333</v>
      </c>
      <c r="F50" s="36">
        <v>1685107.32</v>
      </c>
      <c r="G50" s="36">
        <v>0</v>
      </c>
      <c r="H50" s="14">
        <v>0</v>
      </c>
      <c r="I50" s="14">
        <v>0</v>
      </c>
      <c r="J50" s="14">
        <v>0</v>
      </c>
      <c r="K50" s="78">
        <f t="shared" si="0"/>
        <v>243544015.10833332</v>
      </c>
    </row>
    <row r="51" spans="1:11" ht="12.75">
      <c r="A51" s="33" t="s">
        <v>63</v>
      </c>
      <c r="B51" s="32" t="s">
        <v>64</v>
      </c>
      <c r="C51" s="61" t="s">
        <v>351</v>
      </c>
      <c r="D51" s="50">
        <v>635743.0800000001</v>
      </c>
      <c r="E51" s="1">
        <v>0</v>
      </c>
      <c r="F51" s="36">
        <v>0</v>
      </c>
      <c r="G51" s="36">
        <v>0</v>
      </c>
      <c r="H51" s="14">
        <v>0</v>
      </c>
      <c r="I51" s="14">
        <v>0</v>
      </c>
      <c r="J51" s="14">
        <v>0</v>
      </c>
      <c r="K51" s="78">
        <f t="shared" si="0"/>
        <v>635743.0800000001</v>
      </c>
    </row>
    <row r="52" spans="1:11" ht="12.75">
      <c r="A52" s="33" t="s">
        <v>65</v>
      </c>
      <c r="B52" s="32" t="s">
        <v>66</v>
      </c>
      <c r="C52" s="61" t="s">
        <v>352</v>
      </c>
      <c r="D52" s="50">
        <v>285103193.42</v>
      </c>
      <c r="E52" s="1">
        <v>81257.92333333334</v>
      </c>
      <c r="F52" s="36">
        <v>10664099.090000002</v>
      </c>
      <c r="G52" s="36">
        <v>0</v>
      </c>
      <c r="H52" s="14">
        <v>111200.09</v>
      </c>
      <c r="I52" s="14">
        <v>-111200.08716225624</v>
      </c>
      <c r="J52" s="14">
        <v>0</v>
      </c>
      <c r="K52" s="78">
        <f t="shared" si="0"/>
        <v>295848550.43617105</v>
      </c>
    </row>
    <row r="53" spans="1:11" ht="12.75">
      <c r="A53" s="33" t="s">
        <v>67</v>
      </c>
      <c r="B53" s="32" t="s">
        <v>68</v>
      </c>
      <c r="C53" s="61" t="s">
        <v>353</v>
      </c>
      <c r="D53" s="50">
        <v>17138618.15</v>
      </c>
      <c r="E53" s="50">
        <v>0</v>
      </c>
      <c r="F53" s="36">
        <v>0</v>
      </c>
      <c r="G53" s="36">
        <v>0</v>
      </c>
      <c r="H53" s="14">
        <v>11408.65</v>
      </c>
      <c r="I53" s="14">
        <v>-34.895192604511976</v>
      </c>
      <c r="J53" s="14">
        <v>0</v>
      </c>
      <c r="K53" s="78">
        <f t="shared" si="0"/>
        <v>17149991.904807393</v>
      </c>
    </row>
    <row r="54" spans="1:11" ht="12.75">
      <c r="A54" s="33" t="s">
        <v>69</v>
      </c>
      <c r="B54" s="32" t="s">
        <v>70</v>
      </c>
      <c r="C54" s="61" t="s">
        <v>354</v>
      </c>
      <c r="D54" s="50">
        <v>10799165.47</v>
      </c>
      <c r="E54" s="1">
        <v>0</v>
      </c>
      <c r="F54" s="36">
        <v>412184.7</v>
      </c>
      <c r="G54" s="36">
        <v>0</v>
      </c>
      <c r="H54" s="14">
        <v>0</v>
      </c>
      <c r="I54" s="14">
        <v>0</v>
      </c>
      <c r="J54" s="14">
        <v>0</v>
      </c>
      <c r="K54" s="78">
        <f t="shared" si="0"/>
        <v>11211350.17</v>
      </c>
    </row>
    <row r="55" spans="1:11" ht="12.75">
      <c r="A55" s="33" t="s">
        <v>71</v>
      </c>
      <c r="B55" s="32" t="s">
        <v>70</v>
      </c>
      <c r="C55" s="61" t="s">
        <v>355</v>
      </c>
      <c r="D55" s="50">
        <v>2126897.7099999995</v>
      </c>
      <c r="E55" s="1">
        <v>0</v>
      </c>
      <c r="F55" s="36">
        <v>0</v>
      </c>
      <c r="G55" s="36">
        <v>0</v>
      </c>
      <c r="H55" s="14">
        <v>0</v>
      </c>
      <c r="I55" s="14">
        <v>0</v>
      </c>
      <c r="J55" s="14">
        <v>0</v>
      </c>
      <c r="K55" s="78">
        <f t="shared" si="0"/>
        <v>2126897.7099999995</v>
      </c>
    </row>
    <row r="56" spans="1:11" ht="12.75">
      <c r="A56" s="33" t="s">
        <v>73</v>
      </c>
      <c r="B56" s="32" t="s">
        <v>70</v>
      </c>
      <c r="C56" s="61" t="s">
        <v>356</v>
      </c>
      <c r="D56" s="50">
        <v>2694996.16</v>
      </c>
      <c r="E56" s="1">
        <v>0</v>
      </c>
      <c r="F56" s="36">
        <v>0</v>
      </c>
      <c r="G56" s="36">
        <v>0</v>
      </c>
      <c r="H56" s="14">
        <v>0</v>
      </c>
      <c r="I56" s="14">
        <v>0</v>
      </c>
      <c r="J56" s="14">
        <v>0</v>
      </c>
      <c r="K56" s="78">
        <f t="shared" si="0"/>
        <v>2694996.16</v>
      </c>
    </row>
    <row r="57" spans="1:11" ht="12.75">
      <c r="A57" s="33" t="s">
        <v>74</v>
      </c>
      <c r="B57" s="32" t="s">
        <v>70</v>
      </c>
      <c r="C57" s="61" t="s">
        <v>357</v>
      </c>
      <c r="D57" s="50">
        <v>2115027.65</v>
      </c>
      <c r="E57" s="1">
        <v>0</v>
      </c>
      <c r="F57" s="36">
        <v>0</v>
      </c>
      <c r="G57" s="36">
        <v>0</v>
      </c>
      <c r="H57" s="14">
        <v>0</v>
      </c>
      <c r="I57" s="14">
        <v>0</v>
      </c>
      <c r="J57" s="14">
        <v>0</v>
      </c>
      <c r="K57" s="78">
        <f t="shared" si="0"/>
        <v>2115027.65</v>
      </c>
    </row>
    <row r="58" spans="1:11" ht="12.75">
      <c r="A58" s="33" t="s">
        <v>75</v>
      </c>
      <c r="B58" s="32" t="s">
        <v>70</v>
      </c>
      <c r="C58" s="61" t="s">
        <v>358</v>
      </c>
      <c r="D58" s="50">
        <v>487997.7700000001</v>
      </c>
      <c r="E58" s="1">
        <v>0</v>
      </c>
      <c r="F58" s="36">
        <v>0</v>
      </c>
      <c r="G58" s="36">
        <v>0</v>
      </c>
      <c r="H58" s="14">
        <v>0</v>
      </c>
      <c r="I58" s="14">
        <v>0</v>
      </c>
      <c r="J58" s="14">
        <v>0</v>
      </c>
      <c r="K58" s="78">
        <f t="shared" si="0"/>
        <v>487997.7700000001</v>
      </c>
    </row>
    <row r="59" spans="1:11" ht="12.75">
      <c r="A59" s="33" t="s">
        <v>76</v>
      </c>
      <c r="B59" s="32" t="s">
        <v>77</v>
      </c>
      <c r="C59" s="61" t="s">
        <v>359</v>
      </c>
      <c r="D59" s="50">
        <v>2670358.28</v>
      </c>
      <c r="E59" s="1">
        <v>0</v>
      </c>
      <c r="F59" s="36">
        <v>0</v>
      </c>
      <c r="G59" s="36">
        <v>0</v>
      </c>
      <c r="H59" s="14">
        <v>0</v>
      </c>
      <c r="I59" s="14">
        <v>0</v>
      </c>
      <c r="J59" s="14">
        <v>0</v>
      </c>
      <c r="K59" s="78">
        <f t="shared" si="0"/>
        <v>2670358.28</v>
      </c>
    </row>
    <row r="60" spans="1:11" ht="12.75">
      <c r="A60" s="33" t="s">
        <v>78</v>
      </c>
      <c r="B60" s="32" t="s">
        <v>77</v>
      </c>
      <c r="C60" s="61" t="s">
        <v>360</v>
      </c>
      <c r="D60" s="50">
        <v>75437885.32000001</v>
      </c>
      <c r="E60" s="1">
        <v>77383.99999999999</v>
      </c>
      <c r="F60" s="36">
        <v>1885929.7700000003</v>
      </c>
      <c r="G60" s="36">
        <v>0</v>
      </c>
      <c r="H60" s="14">
        <v>0</v>
      </c>
      <c r="I60" s="14">
        <v>0</v>
      </c>
      <c r="J60" s="14">
        <v>0</v>
      </c>
      <c r="K60" s="78">
        <f t="shared" si="0"/>
        <v>77401199.09</v>
      </c>
    </row>
    <row r="61" spans="1:11" ht="12.75">
      <c r="A61" s="33" t="s">
        <v>79</v>
      </c>
      <c r="B61" s="32" t="s">
        <v>77</v>
      </c>
      <c r="C61" s="61" t="s">
        <v>361</v>
      </c>
      <c r="D61" s="50">
        <v>56809965.25000001</v>
      </c>
      <c r="E61" s="1">
        <v>60706.000000000015</v>
      </c>
      <c r="F61" s="36">
        <v>167270.86</v>
      </c>
      <c r="G61" s="36">
        <v>0</v>
      </c>
      <c r="H61" s="14">
        <v>0</v>
      </c>
      <c r="I61" s="14">
        <v>0</v>
      </c>
      <c r="J61" s="14">
        <v>0</v>
      </c>
      <c r="K61" s="78">
        <f t="shared" si="0"/>
        <v>57037942.11000001</v>
      </c>
    </row>
    <row r="62" spans="1:11" ht="12.75">
      <c r="A62" s="33" t="s">
        <v>80</v>
      </c>
      <c r="B62" s="32" t="s">
        <v>77</v>
      </c>
      <c r="C62" s="61" t="s">
        <v>362</v>
      </c>
      <c r="D62" s="50">
        <v>53603385.64</v>
      </c>
      <c r="E62" s="1">
        <v>51802.000000000015</v>
      </c>
      <c r="F62" s="36">
        <v>0</v>
      </c>
      <c r="G62" s="36">
        <v>0</v>
      </c>
      <c r="H62" s="14">
        <v>0</v>
      </c>
      <c r="I62" s="14">
        <v>0</v>
      </c>
      <c r="J62" s="14">
        <v>0</v>
      </c>
      <c r="K62" s="78">
        <f t="shared" si="0"/>
        <v>53655187.64</v>
      </c>
    </row>
    <row r="63" spans="1:11" ht="12.75">
      <c r="A63" s="33" t="s">
        <v>81</v>
      </c>
      <c r="B63" s="32" t="s">
        <v>77</v>
      </c>
      <c r="C63" s="61" t="s">
        <v>363</v>
      </c>
      <c r="D63" s="50">
        <v>135016254.88</v>
      </c>
      <c r="E63" s="1">
        <v>195106.00333333333</v>
      </c>
      <c r="F63" s="36">
        <v>0</v>
      </c>
      <c r="G63" s="36">
        <v>0</v>
      </c>
      <c r="H63" s="14">
        <v>0</v>
      </c>
      <c r="I63" s="14">
        <v>0</v>
      </c>
      <c r="J63" s="14">
        <v>0</v>
      </c>
      <c r="K63" s="78">
        <f t="shared" si="0"/>
        <v>135211360.88333333</v>
      </c>
    </row>
    <row r="64" spans="1:11" ht="12.75">
      <c r="A64" s="33" t="s">
        <v>82</v>
      </c>
      <c r="B64" s="32" t="s">
        <v>77</v>
      </c>
      <c r="C64" s="61" t="s">
        <v>364</v>
      </c>
      <c r="D64" s="50">
        <v>22829293.919999998</v>
      </c>
      <c r="E64" s="1">
        <v>33379.99999999999</v>
      </c>
      <c r="F64" s="36">
        <v>1448546.6400000001</v>
      </c>
      <c r="G64" s="36">
        <v>0</v>
      </c>
      <c r="H64" s="14">
        <v>0</v>
      </c>
      <c r="I64" s="14">
        <v>0</v>
      </c>
      <c r="J64" s="14">
        <v>0</v>
      </c>
      <c r="K64" s="78">
        <f t="shared" si="0"/>
        <v>24311220.56</v>
      </c>
    </row>
    <row r="65" spans="1:11" ht="12.75">
      <c r="A65" s="33" t="s">
        <v>83</v>
      </c>
      <c r="B65" s="32" t="s">
        <v>77</v>
      </c>
      <c r="C65" s="61" t="s">
        <v>365</v>
      </c>
      <c r="D65" s="50">
        <v>7814564.71</v>
      </c>
      <c r="E65" s="1">
        <v>0</v>
      </c>
      <c r="F65" s="36">
        <v>0</v>
      </c>
      <c r="G65" s="36">
        <v>0</v>
      </c>
      <c r="H65" s="14">
        <v>11787.77</v>
      </c>
      <c r="I65" s="14">
        <v>0</v>
      </c>
      <c r="J65" s="14">
        <v>0</v>
      </c>
      <c r="K65" s="78">
        <f t="shared" si="0"/>
        <v>7826352.4799999995</v>
      </c>
    </row>
    <row r="66" spans="1:11" ht="12.75">
      <c r="A66" s="33" t="s">
        <v>84</v>
      </c>
      <c r="B66" s="32" t="s">
        <v>77</v>
      </c>
      <c r="C66" s="61" t="s">
        <v>366</v>
      </c>
      <c r="D66" s="50">
        <v>126535810.42999999</v>
      </c>
      <c r="E66" s="1">
        <v>175713</v>
      </c>
      <c r="F66" s="36">
        <v>3517540.610000001</v>
      </c>
      <c r="G66" s="36">
        <v>0</v>
      </c>
      <c r="H66" s="14">
        <v>0</v>
      </c>
      <c r="I66" s="14">
        <v>0</v>
      </c>
      <c r="J66" s="14">
        <v>0</v>
      </c>
      <c r="K66" s="78">
        <f t="shared" si="0"/>
        <v>130229064.03999999</v>
      </c>
    </row>
    <row r="67" spans="1:11" ht="12.75">
      <c r="A67" s="33" t="s">
        <v>85</v>
      </c>
      <c r="B67" s="32" t="s">
        <v>77</v>
      </c>
      <c r="C67" s="61" t="s">
        <v>367</v>
      </c>
      <c r="D67" s="50">
        <v>6930298.68</v>
      </c>
      <c r="E67" s="1">
        <v>6615</v>
      </c>
      <c r="F67" s="36">
        <v>0</v>
      </c>
      <c r="G67" s="36">
        <v>0</v>
      </c>
      <c r="H67" s="14">
        <v>0</v>
      </c>
      <c r="I67" s="14">
        <v>0</v>
      </c>
      <c r="J67" s="14">
        <v>0</v>
      </c>
      <c r="K67" s="78">
        <f t="shared" si="0"/>
        <v>6936913.68</v>
      </c>
    </row>
    <row r="68" spans="1:11" ht="12.75">
      <c r="A68" s="33" t="s">
        <v>86</v>
      </c>
      <c r="B68" s="32" t="s">
        <v>77</v>
      </c>
      <c r="C68" s="61" t="s">
        <v>368</v>
      </c>
      <c r="D68" s="50">
        <v>4284162.38</v>
      </c>
      <c r="E68" s="1">
        <v>0</v>
      </c>
      <c r="F68" s="36">
        <v>0</v>
      </c>
      <c r="G68" s="36">
        <v>0</v>
      </c>
      <c r="H68" s="14">
        <v>0</v>
      </c>
      <c r="I68" s="14">
        <v>0</v>
      </c>
      <c r="J68" s="14">
        <v>0</v>
      </c>
      <c r="K68" s="78">
        <f t="shared" si="0"/>
        <v>4284162.38</v>
      </c>
    </row>
    <row r="69" spans="1:11" ht="12.75">
      <c r="A69" s="33" t="s">
        <v>87</v>
      </c>
      <c r="B69" s="32" t="s">
        <v>77</v>
      </c>
      <c r="C69" s="61" t="s">
        <v>369</v>
      </c>
      <c r="D69" s="50">
        <v>2584809.04</v>
      </c>
      <c r="E69" s="1">
        <v>0</v>
      </c>
      <c r="F69" s="36">
        <v>0</v>
      </c>
      <c r="G69" s="36">
        <v>0</v>
      </c>
      <c r="H69" s="14">
        <v>20365.24</v>
      </c>
      <c r="I69" s="14">
        <v>0</v>
      </c>
      <c r="J69" s="14">
        <v>0</v>
      </c>
      <c r="K69" s="78">
        <f t="shared" si="0"/>
        <v>2605174.2800000003</v>
      </c>
    </row>
    <row r="70" spans="1:11" ht="12.75">
      <c r="A70" s="33" t="s">
        <v>88</v>
      </c>
      <c r="B70" s="32" t="s">
        <v>77</v>
      </c>
      <c r="C70" s="61" t="s">
        <v>370</v>
      </c>
      <c r="D70" s="50">
        <v>32033656.380000003</v>
      </c>
      <c r="E70" s="1">
        <v>0</v>
      </c>
      <c r="F70" s="36">
        <v>944727.45</v>
      </c>
      <c r="G70" s="36">
        <v>0</v>
      </c>
      <c r="H70" s="14">
        <v>0</v>
      </c>
      <c r="I70" s="14">
        <v>0</v>
      </c>
      <c r="J70" s="14">
        <v>0</v>
      </c>
      <c r="K70" s="78">
        <f t="shared" si="0"/>
        <v>32978383.830000002</v>
      </c>
    </row>
    <row r="71" spans="1:11" ht="12.75">
      <c r="A71" s="33" t="s">
        <v>89</v>
      </c>
      <c r="B71" s="32" t="s">
        <v>77</v>
      </c>
      <c r="C71" s="61" t="s">
        <v>371</v>
      </c>
      <c r="D71" s="50">
        <v>138413805.80999997</v>
      </c>
      <c r="E71" s="1">
        <v>0</v>
      </c>
      <c r="F71" s="36">
        <v>2699691.1900000004</v>
      </c>
      <c r="G71" s="36">
        <v>0</v>
      </c>
      <c r="H71" s="14">
        <v>0</v>
      </c>
      <c r="I71" s="14">
        <v>0</v>
      </c>
      <c r="J71" s="14">
        <v>0</v>
      </c>
      <c r="K71" s="78">
        <f t="shared" si="0"/>
        <v>141113496.99999997</v>
      </c>
    </row>
    <row r="72" spans="1:11" ht="12.75">
      <c r="A72" s="33" t="s">
        <v>90</v>
      </c>
      <c r="B72" s="32" t="s">
        <v>77</v>
      </c>
      <c r="C72" s="61" t="s">
        <v>372</v>
      </c>
      <c r="D72" s="50">
        <v>2331630.88</v>
      </c>
      <c r="E72" s="1">
        <v>0</v>
      </c>
      <c r="F72" s="36">
        <v>0</v>
      </c>
      <c r="G72" s="36">
        <v>0</v>
      </c>
      <c r="H72" s="14">
        <v>0</v>
      </c>
      <c r="I72" s="14">
        <v>0</v>
      </c>
      <c r="J72" s="14">
        <v>0</v>
      </c>
      <c r="K72" s="78">
        <f t="shared" si="0"/>
        <v>2331630.88</v>
      </c>
    </row>
    <row r="73" spans="1:11" ht="12.75">
      <c r="A73" s="33" t="s">
        <v>91</v>
      </c>
      <c r="B73" s="32" t="s">
        <v>77</v>
      </c>
      <c r="C73" s="61" t="s">
        <v>373</v>
      </c>
      <c r="D73" s="50">
        <v>2447516.93</v>
      </c>
      <c r="E73" s="1">
        <v>0</v>
      </c>
      <c r="F73" s="36">
        <v>0</v>
      </c>
      <c r="G73" s="36">
        <v>0</v>
      </c>
      <c r="H73" s="14">
        <v>0</v>
      </c>
      <c r="I73" s="14">
        <v>0</v>
      </c>
      <c r="J73" s="14">
        <v>0</v>
      </c>
      <c r="K73" s="78">
        <f t="shared" si="0"/>
        <v>2447516.93</v>
      </c>
    </row>
    <row r="74" spans="1:11" ht="12.75">
      <c r="A74" s="33" t="s">
        <v>92</v>
      </c>
      <c r="B74" s="32" t="s">
        <v>93</v>
      </c>
      <c r="C74" s="61" t="s">
        <v>374</v>
      </c>
      <c r="D74" s="50">
        <v>19351407.959999997</v>
      </c>
      <c r="E74" s="1">
        <v>0</v>
      </c>
      <c r="F74" s="36">
        <v>0</v>
      </c>
      <c r="G74" s="36">
        <v>0</v>
      </c>
      <c r="H74" s="14">
        <v>0</v>
      </c>
      <c r="I74" s="14">
        <v>0</v>
      </c>
      <c r="J74" s="14">
        <v>0</v>
      </c>
      <c r="K74" s="78">
        <f t="shared" si="0"/>
        <v>19351407.959999997</v>
      </c>
    </row>
    <row r="75" spans="1:11" ht="12.75">
      <c r="A75" s="33" t="s">
        <v>94</v>
      </c>
      <c r="B75" s="32" t="s">
        <v>93</v>
      </c>
      <c r="C75" s="61" t="s">
        <v>375</v>
      </c>
      <c r="D75" s="50">
        <v>7767364.6</v>
      </c>
      <c r="E75" s="1">
        <v>0</v>
      </c>
      <c r="F75" s="36">
        <v>0</v>
      </c>
      <c r="G75" s="36">
        <v>0</v>
      </c>
      <c r="H75" s="14">
        <v>45762.97</v>
      </c>
      <c r="I75" s="14">
        <v>0</v>
      </c>
      <c r="J75" s="14">
        <v>0</v>
      </c>
      <c r="K75" s="78">
        <f t="shared" si="0"/>
        <v>7813127.569999999</v>
      </c>
    </row>
    <row r="76" spans="1:11" ht="12.75">
      <c r="A76" s="33" t="s">
        <v>95</v>
      </c>
      <c r="B76" s="32" t="s">
        <v>93</v>
      </c>
      <c r="C76" s="61" t="s">
        <v>376</v>
      </c>
      <c r="D76" s="50">
        <v>991323.35</v>
      </c>
      <c r="E76" s="1">
        <v>0</v>
      </c>
      <c r="F76" s="36">
        <v>0</v>
      </c>
      <c r="G76" s="36">
        <v>0</v>
      </c>
      <c r="H76" s="14">
        <v>0</v>
      </c>
      <c r="I76" s="14">
        <v>0</v>
      </c>
      <c r="J76" s="14">
        <v>0</v>
      </c>
      <c r="K76" s="78">
        <f aca="true" t="shared" si="1" ref="K76:K139">SUM(D76:J76)</f>
        <v>991323.35</v>
      </c>
    </row>
    <row r="77" spans="1:11" ht="12.75">
      <c r="A77" s="33" t="s">
        <v>96</v>
      </c>
      <c r="B77" s="32" t="s">
        <v>97</v>
      </c>
      <c r="C77" s="61" t="s">
        <v>377</v>
      </c>
      <c r="D77" s="50">
        <v>19029472.94</v>
      </c>
      <c r="E77" s="1">
        <v>0</v>
      </c>
      <c r="F77" s="36">
        <v>0</v>
      </c>
      <c r="G77" s="36">
        <v>0</v>
      </c>
      <c r="H77" s="14">
        <v>0</v>
      </c>
      <c r="I77" s="14">
        <v>0</v>
      </c>
      <c r="J77" s="14">
        <v>0</v>
      </c>
      <c r="K77" s="78">
        <f t="shared" si="1"/>
        <v>19029472.94</v>
      </c>
    </row>
    <row r="78" spans="1:11" ht="12.75">
      <c r="A78" s="33" t="s">
        <v>98</v>
      </c>
      <c r="B78" s="32" t="s">
        <v>97</v>
      </c>
      <c r="C78" s="61" t="s">
        <v>378</v>
      </c>
      <c r="D78" s="50">
        <v>31250156.299999997</v>
      </c>
      <c r="E78" s="1">
        <v>0</v>
      </c>
      <c r="F78" s="36">
        <v>0</v>
      </c>
      <c r="G78" s="36">
        <v>0</v>
      </c>
      <c r="H78" s="14">
        <v>0</v>
      </c>
      <c r="I78" s="14">
        <v>0</v>
      </c>
      <c r="J78" s="14">
        <v>0</v>
      </c>
      <c r="K78" s="78">
        <f t="shared" si="1"/>
        <v>31250156.299999997</v>
      </c>
    </row>
    <row r="79" spans="1:11" ht="12.75">
      <c r="A79" s="33" t="s">
        <v>99</v>
      </c>
      <c r="B79" s="32" t="s">
        <v>97</v>
      </c>
      <c r="C79" s="61" t="s">
        <v>379</v>
      </c>
      <c r="D79" s="50">
        <v>7567762.9</v>
      </c>
      <c r="E79" s="1">
        <v>0</v>
      </c>
      <c r="F79" s="36">
        <v>0</v>
      </c>
      <c r="G79" s="36">
        <v>0</v>
      </c>
      <c r="H79" s="14">
        <v>0</v>
      </c>
      <c r="I79" s="14">
        <v>0</v>
      </c>
      <c r="J79" s="14">
        <v>0</v>
      </c>
      <c r="K79" s="78">
        <f t="shared" si="1"/>
        <v>7567762.9</v>
      </c>
    </row>
    <row r="80" spans="1:11" ht="12.75">
      <c r="A80" s="33" t="s">
        <v>100</v>
      </c>
      <c r="B80" s="32" t="s">
        <v>101</v>
      </c>
      <c r="C80" s="61" t="s">
        <v>380</v>
      </c>
      <c r="D80" s="50">
        <v>2633284.83</v>
      </c>
      <c r="E80" s="1">
        <v>0</v>
      </c>
      <c r="F80" s="36">
        <v>0</v>
      </c>
      <c r="G80" s="36">
        <v>0</v>
      </c>
      <c r="H80" s="14">
        <v>0</v>
      </c>
      <c r="I80" s="14">
        <v>0</v>
      </c>
      <c r="J80" s="14">
        <v>0</v>
      </c>
      <c r="K80" s="78">
        <f t="shared" si="1"/>
        <v>2633284.83</v>
      </c>
    </row>
    <row r="81" spans="1:11" ht="12.75">
      <c r="A81" s="33" t="s">
        <v>102</v>
      </c>
      <c r="B81" s="32" t="s">
        <v>103</v>
      </c>
      <c r="C81" s="61" t="s">
        <v>381</v>
      </c>
      <c r="D81" s="50">
        <v>2156051.92</v>
      </c>
      <c r="E81" s="1">
        <v>0</v>
      </c>
      <c r="F81" s="36">
        <v>0</v>
      </c>
      <c r="G81" s="36">
        <v>0</v>
      </c>
      <c r="H81" s="14">
        <v>0</v>
      </c>
      <c r="I81" s="14">
        <v>0</v>
      </c>
      <c r="J81" s="14">
        <v>0</v>
      </c>
      <c r="K81" s="78">
        <f t="shared" si="1"/>
        <v>2156051.92</v>
      </c>
    </row>
    <row r="82" spans="1:11" ht="12.75">
      <c r="A82" s="33" t="s">
        <v>104</v>
      </c>
      <c r="B82" s="32" t="s">
        <v>103</v>
      </c>
      <c r="C82" s="61" t="s">
        <v>382</v>
      </c>
      <c r="D82" s="50">
        <v>2514602.92</v>
      </c>
      <c r="E82" s="1">
        <v>0</v>
      </c>
      <c r="F82" s="36">
        <v>0</v>
      </c>
      <c r="G82" s="36">
        <v>0</v>
      </c>
      <c r="H82" s="14">
        <v>0</v>
      </c>
      <c r="I82" s="14">
        <v>0</v>
      </c>
      <c r="J82" s="14">
        <v>0</v>
      </c>
      <c r="K82" s="78">
        <f t="shared" si="1"/>
        <v>2514602.92</v>
      </c>
    </row>
    <row r="83" spans="1:11" ht="12.75">
      <c r="A83" s="33" t="s">
        <v>105</v>
      </c>
      <c r="B83" s="32" t="s">
        <v>106</v>
      </c>
      <c r="C83" s="61" t="s">
        <v>383</v>
      </c>
      <c r="D83" s="50">
        <v>5981311</v>
      </c>
      <c r="E83" s="1">
        <v>0</v>
      </c>
      <c r="F83" s="36">
        <v>0</v>
      </c>
      <c r="G83" s="36">
        <v>0</v>
      </c>
      <c r="H83" s="14">
        <v>0</v>
      </c>
      <c r="I83" s="14">
        <v>0</v>
      </c>
      <c r="J83" s="14">
        <v>0</v>
      </c>
      <c r="K83" s="78">
        <f t="shared" si="1"/>
        <v>5981311</v>
      </c>
    </row>
    <row r="84" spans="1:11" ht="12.75">
      <c r="A84" s="33" t="s">
        <v>107</v>
      </c>
      <c r="B84" s="32" t="s">
        <v>108</v>
      </c>
      <c r="C84" s="61" t="s">
        <v>384</v>
      </c>
      <c r="D84" s="50">
        <v>393069.02</v>
      </c>
      <c r="E84" s="1">
        <v>0</v>
      </c>
      <c r="F84" s="36">
        <v>0</v>
      </c>
      <c r="G84" s="36">
        <v>0</v>
      </c>
      <c r="H84" s="14">
        <v>0</v>
      </c>
      <c r="I84" s="14">
        <v>0</v>
      </c>
      <c r="J84" s="14">
        <v>0</v>
      </c>
      <c r="K84" s="78">
        <f t="shared" si="1"/>
        <v>393069.02</v>
      </c>
    </row>
    <row r="85" spans="1:11" ht="12.75">
      <c r="A85" s="33" t="s">
        <v>109</v>
      </c>
      <c r="B85" s="32" t="s">
        <v>110</v>
      </c>
      <c r="C85" s="61" t="s">
        <v>385</v>
      </c>
      <c r="D85" s="50">
        <v>2412398.8799999994</v>
      </c>
      <c r="E85" s="1">
        <v>0</v>
      </c>
      <c r="F85" s="36">
        <v>0</v>
      </c>
      <c r="G85" s="36">
        <v>0</v>
      </c>
      <c r="H85" s="14">
        <v>0</v>
      </c>
      <c r="I85" s="14">
        <v>0</v>
      </c>
      <c r="J85" s="14">
        <v>0</v>
      </c>
      <c r="K85" s="78">
        <f t="shared" si="1"/>
        <v>2412398.8799999994</v>
      </c>
    </row>
    <row r="86" spans="1:11" ht="12.75">
      <c r="A86" s="33" t="s">
        <v>111</v>
      </c>
      <c r="B86" s="32" t="s">
        <v>110</v>
      </c>
      <c r="C86" s="61" t="s">
        <v>386</v>
      </c>
      <c r="D86" s="50">
        <v>1513687.68</v>
      </c>
      <c r="E86" s="1">
        <v>0</v>
      </c>
      <c r="F86" s="36">
        <v>0</v>
      </c>
      <c r="G86" s="36">
        <v>0</v>
      </c>
      <c r="H86" s="14">
        <v>0</v>
      </c>
      <c r="I86" s="14">
        <v>0</v>
      </c>
      <c r="J86" s="14">
        <v>0</v>
      </c>
      <c r="K86" s="78">
        <f t="shared" si="1"/>
        <v>1513687.68</v>
      </c>
    </row>
    <row r="87" spans="1:11" ht="12.75">
      <c r="A87" s="33" t="s">
        <v>112</v>
      </c>
      <c r="B87" s="32" t="s">
        <v>113</v>
      </c>
      <c r="C87" s="61" t="s">
        <v>387</v>
      </c>
      <c r="D87" s="50">
        <v>749384.2999999999</v>
      </c>
      <c r="E87" s="1">
        <v>0</v>
      </c>
      <c r="F87" s="36">
        <v>0</v>
      </c>
      <c r="G87" s="36">
        <v>0</v>
      </c>
      <c r="H87" s="14">
        <v>0</v>
      </c>
      <c r="I87" s="14">
        <v>0</v>
      </c>
      <c r="J87" s="14">
        <v>0</v>
      </c>
      <c r="K87" s="78">
        <f t="shared" si="1"/>
        <v>749384.2999999999</v>
      </c>
    </row>
    <row r="88" spans="1:11" ht="12.75">
      <c r="A88" s="33" t="s">
        <v>114</v>
      </c>
      <c r="B88" s="32" t="s">
        <v>115</v>
      </c>
      <c r="C88" s="61" t="s">
        <v>388</v>
      </c>
      <c r="D88" s="50">
        <v>332538549.73</v>
      </c>
      <c r="E88" s="1">
        <v>328393.9966666667</v>
      </c>
      <c r="F88" s="36">
        <v>6303655.31</v>
      </c>
      <c r="G88" s="36">
        <v>0</v>
      </c>
      <c r="H88" s="14">
        <v>0</v>
      </c>
      <c r="I88" s="14">
        <v>0</v>
      </c>
      <c r="J88" s="14">
        <v>0</v>
      </c>
      <c r="K88" s="78">
        <f t="shared" si="1"/>
        <v>339170599.0366667</v>
      </c>
    </row>
    <row r="89" spans="1:11" ht="12.75">
      <c r="A89" s="33" t="s">
        <v>116</v>
      </c>
      <c r="B89" s="32" t="s">
        <v>72</v>
      </c>
      <c r="C89" s="61" t="s">
        <v>389</v>
      </c>
      <c r="D89" s="50">
        <v>1556162.8499999999</v>
      </c>
      <c r="E89" s="1">
        <v>0</v>
      </c>
      <c r="F89" s="36">
        <v>0</v>
      </c>
      <c r="G89" s="36">
        <v>0</v>
      </c>
      <c r="H89" s="14">
        <v>0</v>
      </c>
      <c r="I89" s="14">
        <v>0</v>
      </c>
      <c r="J89" s="14">
        <v>0</v>
      </c>
      <c r="K89" s="78">
        <f t="shared" si="1"/>
        <v>1556162.8499999999</v>
      </c>
    </row>
    <row r="90" spans="1:11" ht="12.75">
      <c r="A90" s="33" t="s">
        <v>117</v>
      </c>
      <c r="B90" s="32" t="s">
        <v>72</v>
      </c>
      <c r="C90" s="61" t="s">
        <v>390</v>
      </c>
      <c r="D90" s="50">
        <v>509354.37999999995</v>
      </c>
      <c r="E90" s="1">
        <v>0</v>
      </c>
      <c r="F90" s="36">
        <v>0</v>
      </c>
      <c r="G90" s="36">
        <v>0</v>
      </c>
      <c r="H90" s="14">
        <v>0</v>
      </c>
      <c r="I90" s="14">
        <v>0</v>
      </c>
      <c r="J90" s="14">
        <v>0</v>
      </c>
      <c r="K90" s="78">
        <f t="shared" si="1"/>
        <v>509354.37999999995</v>
      </c>
    </row>
    <row r="91" spans="1:11" ht="12.75">
      <c r="A91" s="33" t="s">
        <v>118</v>
      </c>
      <c r="B91" s="32" t="s">
        <v>44</v>
      </c>
      <c r="C91" s="61" t="s">
        <v>391</v>
      </c>
      <c r="D91" s="50">
        <v>1185146.35</v>
      </c>
      <c r="E91" s="1">
        <v>0</v>
      </c>
      <c r="F91" s="36">
        <v>0</v>
      </c>
      <c r="G91" s="36">
        <v>0</v>
      </c>
      <c r="H91" s="14">
        <v>2536.6799999999994</v>
      </c>
      <c r="I91" s="14">
        <v>0</v>
      </c>
      <c r="J91" s="14">
        <v>0</v>
      </c>
      <c r="K91" s="78">
        <f t="shared" si="1"/>
        <v>1187683.03</v>
      </c>
    </row>
    <row r="92" spans="1:11" ht="12.75">
      <c r="A92" s="33" t="s">
        <v>119</v>
      </c>
      <c r="B92" s="32" t="s">
        <v>44</v>
      </c>
      <c r="C92" s="61" t="s">
        <v>392</v>
      </c>
      <c r="D92" s="50">
        <v>646757.73</v>
      </c>
      <c r="E92" s="1">
        <v>0</v>
      </c>
      <c r="F92" s="36">
        <v>0</v>
      </c>
      <c r="G92" s="36">
        <v>0</v>
      </c>
      <c r="H92" s="14">
        <v>0</v>
      </c>
      <c r="I92" s="14">
        <v>0</v>
      </c>
      <c r="J92" s="14">
        <v>0</v>
      </c>
      <c r="K92" s="78">
        <f t="shared" si="1"/>
        <v>646757.73</v>
      </c>
    </row>
    <row r="93" spans="1:11" ht="12.75">
      <c r="A93" s="33" t="s">
        <v>120</v>
      </c>
      <c r="B93" s="32" t="s">
        <v>44</v>
      </c>
      <c r="C93" s="61" t="s">
        <v>393</v>
      </c>
      <c r="D93" s="50">
        <v>1671226.05</v>
      </c>
      <c r="E93" s="1">
        <v>0</v>
      </c>
      <c r="F93" s="36">
        <v>0</v>
      </c>
      <c r="G93" s="36">
        <v>0</v>
      </c>
      <c r="H93" s="14">
        <v>6317.52</v>
      </c>
      <c r="I93" s="14">
        <v>0</v>
      </c>
      <c r="J93" s="14">
        <v>0</v>
      </c>
      <c r="K93" s="78">
        <f t="shared" si="1"/>
        <v>1677543.57</v>
      </c>
    </row>
    <row r="94" spans="1:11" ht="12.75">
      <c r="A94" s="33" t="s">
        <v>121</v>
      </c>
      <c r="B94" s="32" t="s">
        <v>44</v>
      </c>
      <c r="C94" s="61" t="s">
        <v>394</v>
      </c>
      <c r="D94" s="50">
        <v>1137361.74</v>
      </c>
      <c r="E94" s="1">
        <v>0</v>
      </c>
      <c r="F94" s="36">
        <v>0</v>
      </c>
      <c r="G94" s="36">
        <v>0</v>
      </c>
      <c r="H94" s="14">
        <v>0</v>
      </c>
      <c r="I94" s="14">
        <v>-33494.99999999977</v>
      </c>
      <c r="J94" s="14">
        <v>0</v>
      </c>
      <c r="K94" s="78">
        <f t="shared" si="1"/>
        <v>1103866.7400000002</v>
      </c>
    </row>
    <row r="95" spans="1:11" ht="12.75">
      <c r="A95" s="33" t="s">
        <v>122</v>
      </c>
      <c r="B95" s="32" t="s">
        <v>44</v>
      </c>
      <c r="C95" s="61" t="s">
        <v>395</v>
      </c>
      <c r="D95" s="50">
        <v>2919128.89</v>
      </c>
      <c r="E95" s="1">
        <v>0</v>
      </c>
      <c r="F95" s="36">
        <v>0</v>
      </c>
      <c r="G95" s="36">
        <v>0</v>
      </c>
      <c r="H95" s="14">
        <v>0</v>
      </c>
      <c r="I95" s="14">
        <v>0</v>
      </c>
      <c r="J95" s="14">
        <v>0</v>
      </c>
      <c r="K95" s="78">
        <f t="shared" si="1"/>
        <v>2919128.89</v>
      </c>
    </row>
    <row r="96" spans="1:11" ht="12.75">
      <c r="A96" s="33" t="s">
        <v>123</v>
      </c>
      <c r="B96" s="32" t="s">
        <v>124</v>
      </c>
      <c r="C96" s="61" t="s">
        <v>396</v>
      </c>
      <c r="D96" s="50">
        <v>2916414.17</v>
      </c>
      <c r="E96" s="1">
        <v>0</v>
      </c>
      <c r="F96" s="36">
        <v>0</v>
      </c>
      <c r="G96" s="36">
        <v>0</v>
      </c>
      <c r="H96" s="14">
        <v>0</v>
      </c>
      <c r="I96" s="14">
        <v>0</v>
      </c>
      <c r="J96" s="14">
        <v>0</v>
      </c>
      <c r="K96" s="78">
        <f t="shared" si="1"/>
        <v>2916414.17</v>
      </c>
    </row>
    <row r="97" spans="1:11" ht="12.75">
      <c r="A97" s="33" t="s">
        <v>125</v>
      </c>
      <c r="B97" s="32" t="s">
        <v>126</v>
      </c>
      <c r="C97" s="61" t="s">
        <v>397</v>
      </c>
      <c r="D97" s="50">
        <v>27946228.200000003</v>
      </c>
      <c r="E97" s="1">
        <v>0</v>
      </c>
      <c r="F97" s="36">
        <v>0</v>
      </c>
      <c r="G97" s="36">
        <v>0</v>
      </c>
      <c r="H97" s="14">
        <v>0</v>
      </c>
      <c r="I97" s="14">
        <v>0</v>
      </c>
      <c r="J97" s="14">
        <v>0</v>
      </c>
      <c r="K97" s="78">
        <f t="shared" si="1"/>
        <v>27946228.200000003</v>
      </c>
    </row>
    <row r="98" spans="1:11" ht="12.75">
      <c r="A98" s="33" t="s">
        <v>127</v>
      </c>
      <c r="B98" s="32" t="s">
        <v>126</v>
      </c>
      <c r="C98" s="61" t="s">
        <v>398</v>
      </c>
      <c r="D98" s="50">
        <v>8615144.9</v>
      </c>
      <c r="E98" s="1">
        <v>0</v>
      </c>
      <c r="F98" s="36">
        <v>0</v>
      </c>
      <c r="G98" s="36">
        <v>0</v>
      </c>
      <c r="H98" s="14">
        <v>0</v>
      </c>
      <c r="I98" s="14">
        <v>0</v>
      </c>
      <c r="J98" s="14">
        <v>0</v>
      </c>
      <c r="K98" s="78">
        <f t="shared" si="1"/>
        <v>8615144.9</v>
      </c>
    </row>
    <row r="99" spans="1:11" ht="12.75">
      <c r="A99" s="33" t="s">
        <v>128</v>
      </c>
      <c r="B99" s="32" t="s">
        <v>126</v>
      </c>
      <c r="C99" s="61" t="s">
        <v>399</v>
      </c>
      <c r="D99" s="50">
        <v>6514110.79</v>
      </c>
      <c r="E99" s="1">
        <v>0</v>
      </c>
      <c r="F99" s="36">
        <v>0</v>
      </c>
      <c r="G99" s="36">
        <v>0</v>
      </c>
      <c r="H99" s="14">
        <v>0</v>
      </c>
      <c r="I99" s="14">
        <v>0</v>
      </c>
      <c r="J99" s="14">
        <v>0</v>
      </c>
      <c r="K99" s="78">
        <f t="shared" si="1"/>
        <v>6514110.79</v>
      </c>
    </row>
    <row r="100" spans="1:11" ht="12.75">
      <c r="A100" s="33" t="s">
        <v>129</v>
      </c>
      <c r="B100" s="32" t="s">
        <v>130</v>
      </c>
      <c r="C100" s="61" t="s">
        <v>400</v>
      </c>
      <c r="D100" s="50">
        <v>108996069.14999999</v>
      </c>
      <c r="E100" s="1">
        <v>213870.50166666668</v>
      </c>
      <c r="F100" s="36">
        <v>1741061.9799999997</v>
      </c>
      <c r="G100" s="36">
        <v>0</v>
      </c>
      <c r="H100" s="14">
        <v>0</v>
      </c>
      <c r="I100" s="14">
        <v>0</v>
      </c>
      <c r="J100" s="14">
        <v>0</v>
      </c>
      <c r="K100" s="78">
        <f t="shared" si="1"/>
        <v>110951001.63166666</v>
      </c>
    </row>
    <row r="101" spans="1:11" ht="12.75">
      <c r="A101" s="33" t="s">
        <v>131</v>
      </c>
      <c r="B101" s="32" t="s">
        <v>130</v>
      </c>
      <c r="C101" s="61" t="s">
        <v>401</v>
      </c>
      <c r="D101" s="50">
        <v>65545559.7</v>
      </c>
      <c r="E101" s="1">
        <v>118882.41999999998</v>
      </c>
      <c r="F101" s="36">
        <v>1381115.6400000001</v>
      </c>
      <c r="G101" s="36">
        <v>0</v>
      </c>
      <c r="H101" s="14">
        <v>0</v>
      </c>
      <c r="I101" s="14">
        <v>0</v>
      </c>
      <c r="J101" s="14">
        <v>0</v>
      </c>
      <c r="K101" s="78">
        <f t="shared" si="1"/>
        <v>67045557.760000005</v>
      </c>
    </row>
    <row r="102" spans="1:11" ht="12.75">
      <c r="A102" s="33" t="s">
        <v>132</v>
      </c>
      <c r="B102" s="32" t="s">
        <v>130</v>
      </c>
      <c r="C102" s="61" t="s">
        <v>402</v>
      </c>
      <c r="D102" s="50">
        <v>295093.45</v>
      </c>
      <c r="E102" s="1">
        <v>0</v>
      </c>
      <c r="F102" s="36">
        <v>0</v>
      </c>
      <c r="G102" s="36">
        <v>0</v>
      </c>
      <c r="H102" s="14">
        <v>0</v>
      </c>
      <c r="I102" s="14">
        <v>-230068.883808488</v>
      </c>
      <c r="J102" s="14">
        <v>0</v>
      </c>
      <c r="K102" s="78">
        <f t="shared" si="1"/>
        <v>65024.566191512014</v>
      </c>
    </row>
    <row r="103" spans="1:11" ht="12.75">
      <c r="A103" s="33" t="s">
        <v>133</v>
      </c>
      <c r="B103" s="32" t="s">
        <v>34</v>
      </c>
      <c r="C103" s="61" t="s">
        <v>403</v>
      </c>
      <c r="D103" s="50">
        <v>6918454.0200000005</v>
      </c>
      <c r="E103" s="1">
        <v>0</v>
      </c>
      <c r="F103" s="36">
        <v>0</v>
      </c>
      <c r="G103" s="36">
        <v>0</v>
      </c>
      <c r="H103" s="14">
        <v>0</v>
      </c>
      <c r="I103" s="14">
        <v>0</v>
      </c>
      <c r="J103" s="14">
        <v>0</v>
      </c>
      <c r="K103" s="78">
        <f t="shared" si="1"/>
        <v>6918454.0200000005</v>
      </c>
    </row>
    <row r="104" spans="1:11" ht="12.75">
      <c r="A104" s="33" t="s">
        <v>134</v>
      </c>
      <c r="B104" s="32" t="s">
        <v>34</v>
      </c>
      <c r="C104" s="61" t="s">
        <v>404</v>
      </c>
      <c r="D104" s="50">
        <v>2081925.55</v>
      </c>
      <c r="E104" s="1">
        <v>0</v>
      </c>
      <c r="F104" s="36">
        <v>0</v>
      </c>
      <c r="G104" s="36">
        <v>0</v>
      </c>
      <c r="H104" s="14">
        <v>0</v>
      </c>
      <c r="I104" s="14">
        <v>0</v>
      </c>
      <c r="J104" s="14">
        <v>0</v>
      </c>
      <c r="K104" s="78">
        <f t="shared" si="1"/>
        <v>2081925.55</v>
      </c>
    </row>
    <row r="105" spans="1:11" ht="12.75">
      <c r="A105" s="33" t="s">
        <v>135</v>
      </c>
      <c r="B105" s="32" t="s">
        <v>34</v>
      </c>
      <c r="C105" s="61" t="s">
        <v>405</v>
      </c>
      <c r="D105" s="50">
        <v>2087339.49</v>
      </c>
      <c r="E105" s="1">
        <v>0</v>
      </c>
      <c r="F105" s="36">
        <v>0</v>
      </c>
      <c r="G105" s="36">
        <v>0</v>
      </c>
      <c r="H105" s="14">
        <v>0</v>
      </c>
      <c r="I105" s="14">
        <v>0</v>
      </c>
      <c r="J105" s="14">
        <v>0</v>
      </c>
      <c r="K105" s="78">
        <f t="shared" si="1"/>
        <v>2087339.49</v>
      </c>
    </row>
    <row r="106" spans="1:11" ht="12.75">
      <c r="A106" s="33" t="s">
        <v>136</v>
      </c>
      <c r="B106" s="32" t="s">
        <v>34</v>
      </c>
      <c r="C106" s="61" t="s">
        <v>406</v>
      </c>
      <c r="D106" s="50">
        <v>1270209.6400000001</v>
      </c>
      <c r="E106" s="1">
        <v>0</v>
      </c>
      <c r="F106" s="36">
        <v>0</v>
      </c>
      <c r="G106" s="36">
        <v>0</v>
      </c>
      <c r="H106" s="14">
        <v>0</v>
      </c>
      <c r="I106" s="14">
        <v>0</v>
      </c>
      <c r="J106" s="14">
        <v>0</v>
      </c>
      <c r="K106" s="78">
        <f t="shared" si="1"/>
        <v>1270209.6400000001</v>
      </c>
    </row>
    <row r="107" spans="1:11" ht="12.75">
      <c r="A107" s="33" t="s">
        <v>137</v>
      </c>
      <c r="B107" s="32" t="s">
        <v>34</v>
      </c>
      <c r="C107" s="61" t="s">
        <v>407</v>
      </c>
      <c r="D107" s="50">
        <v>2916585.1199999996</v>
      </c>
      <c r="E107" s="1">
        <v>0</v>
      </c>
      <c r="F107" s="36">
        <v>0</v>
      </c>
      <c r="G107" s="36">
        <v>0</v>
      </c>
      <c r="H107" s="14">
        <v>0</v>
      </c>
      <c r="I107" s="14">
        <v>0</v>
      </c>
      <c r="J107" s="14">
        <v>0</v>
      </c>
      <c r="K107" s="78">
        <f t="shared" si="1"/>
        <v>2916585.1199999996</v>
      </c>
    </row>
    <row r="108" spans="1:11" ht="12.75">
      <c r="A108" s="33" t="s">
        <v>138</v>
      </c>
      <c r="B108" s="32" t="s">
        <v>34</v>
      </c>
      <c r="C108" s="61" t="s">
        <v>408</v>
      </c>
      <c r="D108" s="50">
        <v>541428.1200000001</v>
      </c>
      <c r="E108" s="1">
        <v>0</v>
      </c>
      <c r="F108" s="36">
        <v>0</v>
      </c>
      <c r="G108" s="36">
        <v>0</v>
      </c>
      <c r="H108" s="14">
        <v>0</v>
      </c>
      <c r="I108" s="14">
        <v>0</v>
      </c>
      <c r="J108" s="14">
        <v>0</v>
      </c>
      <c r="K108" s="78">
        <f t="shared" si="1"/>
        <v>541428.1200000001</v>
      </c>
    </row>
    <row r="109" spans="1:11" ht="12.75">
      <c r="A109" s="33" t="s">
        <v>139</v>
      </c>
      <c r="B109" s="32" t="s">
        <v>140</v>
      </c>
      <c r="C109" s="61" t="s">
        <v>409</v>
      </c>
      <c r="D109" s="50">
        <v>862711.33</v>
      </c>
      <c r="E109" s="1">
        <v>0</v>
      </c>
      <c r="F109" s="36">
        <v>0</v>
      </c>
      <c r="G109" s="36">
        <v>0</v>
      </c>
      <c r="H109" s="14">
        <v>0</v>
      </c>
      <c r="I109" s="14">
        <v>0</v>
      </c>
      <c r="J109" s="14">
        <v>0</v>
      </c>
      <c r="K109" s="78">
        <f t="shared" si="1"/>
        <v>862711.33</v>
      </c>
    </row>
    <row r="110" spans="1:11" ht="12.75">
      <c r="A110" s="33" t="s">
        <v>141</v>
      </c>
      <c r="B110" s="32" t="s">
        <v>140</v>
      </c>
      <c r="C110" s="61" t="s">
        <v>410</v>
      </c>
      <c r="D110" s="50">
        <v>2297551.09</v>
      </c>
      <c r="E110" s="1">
        <v>0</v>
      </c>
      <c r="F110" s="36">
        <v>0</v>
      </c>
      <c r="G110" s="36">
        <v>0</v>
      </c>
      <c r="H110" s="14">
        <v>0</v>
      </c>
      <c r="I110" s="14">
        <v>0</v>
      </c>
      <c r="J110" s="14">
        <v>0</v>
      </c>
      <c r="K110" s="78">
        <f t="shared" si="1"/>
        <v>2297551.09</v>
      </c>
    </row>
    <row r="111" spans="1:11" ht="12.75">
      <c r="A111" s="33" t="s">
        <v>142</v>
      </c>
      <c r="B111" s="32" t="s">
        <v>140</v>
      </c>
      <c r="C111" s="61" t="s">
        <v>411</v>
      </c>
      <c r="D111" s="50">
        <v>589173.82</v>
      </c>
      <c r="E111" s="1">
        <v>0</v>
      </c>
      <c r="F111" s="36">
        <v>0</v>
      </c>
      <c r="G111" s="36">
        <v>0</v>
      </c>
      <c r="H111" s="14">
        <v>0</v>
      </c>
      <c r="I111" s="14">
        <v>0</v>
      </c>
      <c r="J111" s="14">
        <v>0</v>
      </c>
      <c r="K111" s="78">
        <f t="shared" si="1"/>
        <v>589173.82</v>
      </c>
    </row>
    <row r="112" spans="1:11" ht="12.75">
      <c r="A112" s="33" t="s">
        <v>143</v>
      </c>
      <c r="B112" s="32" t="s">
        <v>144</v>
      </c>
      <c r="C112" s="61" t="s">
        <v>412</v>
      </c>
      <c r="D112" s="50">
        <v>9805795.34</v>
      </c>
      <c r="E112" s="1">
        <v>0</v>
      </c>
      <c r="F112" s="36">
        <v>0</v>
      </c>
      <c r="G112" s="36">
        <v>0</v>
      </c>
      <c r="H112" s="14">
        <v>0</v>
      </c>
      <c r="I112" s="14">
        <v>0</v>
      </c>
      <c r="J112" s="14">
        <v>0</v>
      </c>
      <c r="K112" s="78">
        <f t="shared" si="1"/>
        <v>9805795.34</v>
      </c>
    </row>
    <row r="113" spans="1:11" ht="12.75">
      <c r="A113" s="33" t="s">
        <v>145</v>
      </c>
      <c r="B113" s="32" t="s">
        <v>144</v>
      </c>
      <c r="C113" s="61" t="s">
        <v>413</v>
      </c>
      <c r="D113" s="50">
        <v>1150519.61</v>
      </c>
      <c r="E113" s="1">
        <v>0</v>
      </c>
      <c r="F113" s="36">
        <v>0</v>
      </c>
      <c r="G113" s="36">
        <v>0</v>
      </c>
      <c r="H113" s="14">
        <v>0</v>
      </c>
      <c r="I113" s="14">
        <v>0</v>
      </c>
      <c r="J113" s="14">
        <v>0</v>
      </c>
      <c r="K113" s="78">
        <f t="shared" si="1"/>
        <v>1150519.61</v>
      </c>
    </row>
    <row r="114" spans="1:11" ht="12.75">
      <c r="A114" s="33" t="s">
        <v>146</v>
      </c>
      <c r="B114" s="32" t="s">
        <v>144</v>
      </c>
      <c r="C114" s="61" t="s">
        <v>414</v>
      </c>
      <c r="D114" s="50">
        <v>2415482.2899999996</v>
      </c>
      <c r="E114" s="1">
        <v>0</v>
      </c>
      <c r="F114" s="36">
        <v>0</v>
      </c>
      <c r="G114" s="36">
        <v>0</v>
      </c>
      <c r="H114" s="14">
        <v>0</v>
      </c>
      <c r="I114" s="14">
        <v>0</v>
      </c>
      <c r="J114" s="14">
        <v>0</v>
      </c>
      <c r="K114" s="78">
        <f t="shared" si="1"/>
        <v>2415482.2899999996</v>
      </c>
    </row>
    <row r="115" spans="1:11" ht="12.75">
      <c r="A115" s="33" t="s">
        <v>147</v>
      </c>
      <c r="B115" s="32" t="s">
        <v>144</v>
      </c>
      <c r="C115" s="61" t="s">
        <v>415</v>
      </c>
      <c r="D115" s="50">
        <v>914869.22</v>
      </c>
      <c r="E115" s="1">
        <v>0</v>
      </c>
      <c r="F115" s="36">
        <v>0</v>
      </c>
      <c r="G115" s="36">
        <v>0</v>
      </c>
      <c r="H115" s="14">
        <v>0</v>
      </c>
      <c r="I115" s="14">
        <v>0</v>
      </c>
      <c r="J115" s="14">
        <v>0</v>
      </c>
      <c r="K115" s="78">
        <f t="shared" si="1"/>
        <v>914869.22</v>
      </c>
    </row>
    <row r="116" spans="1:11" ht="12.75">
      <c r="A116" s="33" t="s">
        <v>148</v>
      </c>
      <c r="B116" s="32" t="s">
        <v>149</v>
      </c>
      <c r="C116" s="61" t="s">
        <v>416</v>
      </c>
      <c r="D116" s="50">
        <v>1186691.29</v>
      </c>
      <c r="E116" s="1">
        <v>0</v>
      </c>
      <c r="F116" s="36">
        <v>0</v>
      </c>
      <c r="G116" s="36">
        <v>0</v>
      </c>
      <c r="H116" s="14">
        <v>0</v>
      </c>
      <c r="I116" s="14">
        <v>0</v>
      </c>
      <c r="J116" s="14">
        <v>0</v>
      </c>
      <c r="K116" s="78">
        <f t="shared" si="1"/>
        <v>1186691.29</v>
      </c>
    </row>
    <row r="117" spans="1:11" ht="12.75">
      <c r="A117" s="33" t="s">
        <v>150</v>
      </c>
      <c r="B117" s="32" t="s">
        <v>149</v>
      </c>
      <c r="C117" s="61" t="s">
        <v>417</v>
      </c>
      <c r="D117" s="50">
        <v>2278279.29</v>
      </c>
      <c r="E117" s="1">
        <v>0</v>
      </c>
      <c r="F117" s="36">
        <v>0</v>
      </c>
      <c r="G117" s="36">
        <v>0</v>
      </c>
      <c r="H117" s="14">
        <v>0</v>
      </c>
      <c r="I117" s="14">
        <v>0</v>
      </c>
      <c r="J117" s="14">
        <v>0</v>
      </c>
      <c r="K117" s="78">
        <f t="shared" si="1"/>
        <v>2278279.29</v>
      </c>
    </row>
    <row r="118" spans="1:11" ht="12.75">
      <c r="A118" s="33" t="s">
        <v>151</v>
      </c>
      <c r="B118" s="32" t="s">
        <v>149</v>
      </c>
      <c r="C118" s="61" t="s">
        <v>418</v>
      </c>
      <c r="D118" s="50">
        <v>106813175.44</v>
      </c>
      <c r="E118" s="1">
        <v>218542.12</v>
      </c>
      <c r="F118" s="36">
        <v>349199.1099999999</v>
      </c>
      <c r="G118" s="36">
        <v>0</v>
      </c>
      <c r="H118" s="14">
        <v>0</v>
      </c>
      <c r="I118" s="14">
        <v>0</v>
      </c>
      <c r="J118" s="14">
        <v>0</v>
      </c>
      <c r="K118" s="78">
        <f t="shared" si="1"/>
        <v>107380916.67</v>
      </c>
    </row>
    <row r="119" spans="1:11" ht="12.75">
      <c r="A119" s="33" t="s">
        <v>152</v>
      </c>
      <c r="B119" s="32" t="s">
        <v>153</v>
      </c>
      <c r="C119" s="61" t="s">
        <v>419</v>
      </c>
      <c r="D119" s="50">
        <v>324625.20999999996</v>
      </c>
      <c r="E119" s="1">
        <v>0</v>
      </c>
      <c r="F119" s="36">
        <v>0</v>
      </c>
      <c r="G119" s="36">
        <v>0</v>
      </c>
      <c r="H119" s="14">
        <v>0</v>
      </c>
      <c r="I119" s="14">
        <v>0</v>
      </c>
      <c r="J119" s="14">
        <v>0</v>
      </c>
      <c r="K119" s="78">
        <f t="shared" si="1"/>
        <v>324625.20999999996</v>
      </c>
    </row>
    <row r="120" spans="1:11" ht="12.75">
      <c r="A120" s="33" t="s">
        <v>154</v>
      </c>
      <c r="B120" s="32" t="s">
        <v>155</v>
      </c>
      <c r="C120" s="61" t="s">
        <v>420</v>
      </c>
      <c r="D120" s="50">
        <v>6328113.83</v>
      </c>
      <c r="E120" s="1">
        <v>57749.26000000002</v>
      </c>
      <c r="F120" s="36">
        <v>0</v>
      </c>
      <c r="G120" s="36">
        <v>0</v>
      </c>
      <c r="H120" s="14">
        <v>0</v>
      </c>
      <c r="I120" s="14">
        <v>0</v>
      </c>
      <c r="J120" s="14">
        <v>0</v>
      </c>
      <c r="K120" s="78">
        <f t="shared" si="1"/>
        <v>6385863.09</v>
      </c>
    </row>
    <row r="121" spans="1:11" ht="12.75">
      <c r="A121" s="33" t="s">
        <v>156</v>
      </c>
      <c r="B121" s="32" t="s">
        <v>157</v>
      </c>
      <c r="C121" s="61" t="s">
        <v>421</v>
      </c>
      <c r="D121" s="50">
        <v>10260966.38</v>
      </c>
      <c r="E121" s="1">
        <v>0</v>
      </c>
      <c r="F121" s="36">
        <v>0</v>
      </c>
      <c r="G121" s="36">
        <v>0</v>
      </c>
      <c r="H121" s="14">
        <v>0</v>
      </c>
      <c r="I121" s="14">
        <v>0</v>
      </c>
      <c r="J121" s="14">
        <v>0</v>
      </c>
      <c r="K121" s="78">
        <f t="shared" si="1"/>
        <v>10260966.38</v>
      </c>
    </row>
    <row r="122" spans="1:11" ht="12.75">
      <c r="A122" s="33" t="s">
        <v>158</v>
      </c>
      <c r="B122" s="32" t="s">
        <v>157</v>
      </c>
      <c r="C122" s="61" t="s">
        <v>422</v>
      </c>
      <c r="D122" s="50">
        <v>4359442.15</v>
      </c>
      <c r="E122" s="1">
        <v>0</v>
      </c>
      <c r="F122" s="36">
        <v>0</v>
      </c>
      <c r="G122" s="36">
        <v>0</v>
      </c>
      <c r="H122" s="14">
        <v>0</v>
      </c>
      <c r="I122" s="14">
        <v>0</v>
      </c>
      <c r="J122" s="14">
        <v>0</v>
      </c>
      <c r="K122" s="78">
        <f t="shared" si="1"/>
        <v>4359442.15</v>
      </c>
    </row>
    <row r="123" spans="1:11" ht="12.75">
      <c r="A123" s="33" t="s">
        <v>159</v>
      </c>
      <c r="B123" s="32" t="s">
        <v>157</v>
      </c>
      <c r="C123" s="61" t="s">
        <v>423</v>
      </c>
      <c r="D123" s="50">
        <v>3161504.9600000004</v>
      </c>
      <c r="E123" s="1">
        <v>0</v>
      </c>
      <c r="F123" s="36">
        <v>0</v>
      </c>
      <c r="G123" s="36">
        <v>0</v>
      </c>
      <c r="H123" s="14">
        <v>0</v>
      </c>
      <c r="I123" s="14">
        <v>0</v>
      </c>
      <c r="J123" s="14">
        <v>0</v>
      </c>
      <c r="K123" s="78">
        <f t="shared" si="1"/>
        <v>3161504.9600000004</v>
      </c>
    </row>
    <row r="124" spans="1:11" ht="12.75">
      <c r="A124" s="33" t="s">
        <v>160</v>
      </c>
      <c r="B124" s="32" t="s">
        <v>161</v>
      </c>
      <c r="C124" s="61" t="s">
        <v>424</v>
      </c>
      <c r="D124" s="50">
        <v>32221274.720000006</v>
      </c>
      <c r="E124" s="1">
        <v>60757.494999999995</v>
      </c>
      <c r="F124" s="36">
        <v>0</v>
      </c>
      <c r="G124" s="36">
        <v>0</v>
      </c>
      <c r="H124" s="14">
        <v>0</v>
      </c>
      <c r="I124" s="14">
        <v>0</v>
      </c>
      <c r="J124" s="14">
        <v>0</v>
      </c>
      <c r="K124" s="78">
        <f t="shared" si="1"/>
        <v>32282032.215000007</v>
      </c>
    </row>
    <row r="125" spans="1:11" ht="12.75">
      <c r="A125" s="33" t="s">
        <v>162</v>
      </c>
      <c r="B125" s="32" t="s">
        <v>161</v>
      </c>
      <c r="C125" s="61" t="s">
        <v>425</v>
      </c>
      <c r="D125" s="50">
        <v>2607020.99</v>
      </c>
      <c r="E125" s="1">
        <v>0</v>
      </c>
      <c r="F125" s="36">
        <v>0</v>
      </c>
      <c r="G125" s="36">
        <v>0</v>
      </c>
      <c r="H125" s="14">
        <v>5645.160000000001</v>
      </c>
      <c r="I125" s="14">
        <v>0</v>
      </c>
      <c r="J125" s="14">
        <v>0</v>
      </c>
      <c r="K125" s="78">
        <f t="shared" si="1"/>
        <v>2612666.1500000004</v>
      </c>
    </row>
    <row r="126" spans="1:11" ht="12.75">
      <c r="A126" s="33" t="s">
        <v>163</v>
      </c>
      <c r="B126" s="32" t="s">
        <v>164</v>
      </c>
      <c r="C126" s="61" t="s">
        <v>426</v>
      </c>
      <c r="D126" s="50">
        <v>4418651.52</v>
      </c>
      <c r="E126" s="1">
        <v>0</v>
      </c>
      <c r="F126" s="36">
        <v>0</v>
      </c>
      <c r="G126" s="36">
        <v>0</v>
      </c>
      <c r="H126" s="14">
        <v>0</v>
      </c>
      <c r="I126" s="14">
        <v>0</v>
      </c>
      <c r="J126" s="14">
        <v>0</v>
      </c>
      <c r="K126" s="78">
        <f t="shared" si="1"/>
        <v>4418651.52</v>
      </c>
    </row>
    <row r="127" spans="1:11" ht="12.75">
      <c r="A127" s="33" t="s">
        <v>165</v>
      </c>
      <c r="B127" s="32" t="s">
        <v>164</v>
      </c>
      <c r="C127" s="61" t="s">
        <v>427</v>
      </c>
      <c r="D127" s="50">
        <v>16665921.229999999</v>
      </c>
      <c r="E127" s="1">
        <v>0</v>
      </c>
      <c r="F127" s="36">
        <v>0</v>
      </c>
      <c r="G127" s="36">
        <v>0</v>
      </c>
      <c r="H127" s="14">
        <v>0</v>
      </c>
      <c r="I127" s="14">
        <v>0</v>
      </c>
      <c r="J127" s="14">
        <v>0</v>
      </c>
      <c r="K127" s="78">
        <f t="shared" si="1"/>
        <v>16665921.229999999</v>
      </c>
    </row>
    <row r="128" spans="1:11" ht="12.75">
      <c r="A128" s="33" t="s">
        <v>166</v>
      </c>
      <c r="B128" s="32" t="s">
        <v>164</v>
      </c>
      <c r="C128" s="61" t="s">
        <v>428</v>
      </c>
      <c r="D128" s="50">
        <v>2130415.92</v>
      </c>
      <c r="E128" s="1">
        <v>0</v>
      </c>
      <c r="F128" s="36">
        <v>0</v>
      </c>
      <c r="G128" s="36">
        <v>0</v>
      </c>
      <c r="H128" s="14">
        <v>0</v>
      </c>
      <c r="I128" s="14">
        <v>0</v>
      </c>
      <c r="J128" s="14">
        <v>0</v>
      </c>
      <c r="K128" s="78">
        <f t="shared" si="1"/>
        <v>2130415.92</v>
      </c>
    </row>
    <row r="129" spans="1:11" ht="12.75">
      <c r="A129" s="33" t="s">
        <v>167</v>
      </c>
      <c r="B129" s="32" t="s">
        <v>164</v>
      </c>
      <c r="C129" s="61" t="s">
        <v>429</v>
      </c>
      <c r="D129" s="50">
        <v>497882.54</v>
      </c>
      <c r="E129" s="1">
        <v>0</v>
      </c>
      <c r="F129" s="36">
        <v>0</v>
      </c>
      <c r="G129" s="36">
        <v>0</v>
      </c>
      <c r="H129" s="14">
        <v>0</v>
      </c>
      <c r="I129" s="14">
        <v>0</v>
      </c>
      <c r="J129" s="14">
        <v>0</v>
      </c>
      <c r="K129" s="78">
        <f t="shared" si="1"/>
        <v>497882.54</v>
      </c>
    </row>
    <row r="130" spans="1:11" ht="12.75">
      <c r="A130" s="33" t="s">
        <v>168</v>
      </c>
      <c r="B130" s="32" t="s">
        <v>169</v>
      </c>
      <c r="C130" s="61" t="s">
        <v>430</v>
      </c>
      <c r="D130" s="50">
        <v>9451422.44</v>
      </c>
      <c r="E130" s="1">
        <v>0</v>
      </c>
      <c r="F130" s="36">
        <v>0</v>
      </c>
      <c r="G130" s="36">
        <v>0</v>
      </c>
      <c r="H130" s="14">
        <v>0</v>
      </c>
      <c r="I130" s="14">
        <v>0</v>
      </c>
      <c r="J130" s="14">
        <v>0</v>
      </c>
      <c r="K130" s="78">
        <f t="shared" si="1"/>
        <v>9451422.44</v>
      </c>
    </row>
    <row r="131" spans="1:11" ht="12.75">
      <c r="A131" s="33" t="s">
        <v>170</v>
      </c>
      <c r="B131" s="32" t="s">
        <v>169</v>
      </c>
      <c r="C131" s="61" t="s">
        <v>431</v>
      </c>
      <c r="D131" s="50">
        <v>5628334.41</v>
      </c>
      <c r="E131" s="1">
        <v>0</v>
      </c>
      <c r="F131" s="36">
        <v>0</v>
      </c>
      <c r="G131" s="36">
        <v>0</v>
      </c>
      <c r="H131" s="14">
        <v>0</v>
      </c>
      <c r="I131" s="14">
        <v>0</v>
      </c>
      <c r="J131" s="14">
        <v>0</v>
      </c>
      <c r="K131" s="78">
        <f t="shared" si="1"/>
        <v>5628334.41</v>
      </c>
    </row>
    <row r="132" spans="1:11" ht="12.75">
      <c r="A132" s="33" t="s">
        <v>171</v>
      </c>
      <c r="B132" s="32" t="s">
        <v>169</v>
      </c>
      <c r="C132" s="61" t="s">
        <v>432</v>
      </c>
      <c r="D132" s="50">
        <v>1656528.0000000002</v>
      </c>
      <c r="E132" s="1">
        <v>0</v>
      </c>
      <c r="F132" s="36">
        <v>0</v>
      </c>
      <c r="G132" s="36">
        <v>0</v>
      </c>
      <c r="H132" s="14">
        <v>0</v>
      </c>
      <c r="I132" s="14">
        <v>0</v>
      </c>
      <c r="J132" s="14">
        <v>0</v>
      </c>
      <c r="K132" s="78">
        <f t="shared" si="1"/>
        <v>1656528.0000000002</v>
      </c>
    </row>
    <row r="133" spans="1:11" ht="12.75">
      <c r="A133" s="33" t="s">
        <v>172</v>
      </c>
      <c r="B133" s="32" t="s">
        <v>169</v>
      </c>
      <c r="C133" s="61" t="s">
        <v>433</v>
      </c>
      <c r="D133" s="50">
        <v>2836937.5400000005</v>
      </c>
      <c r="E133" s="1">
        <v>0</v>
      </c>
      <c r="F133" s="36">
        <v>0</v>
      </c>
      <c r="G133" s="36">
        <v>0</v>
      </c>
      <c r="H133" s="14">
        <v>0</v>
      </c>
      <c r="I133" s="14">
        <v>0</v>
      </c>
      <c r="J133" s="14">
        <v>0</v>
      </c>
      <c r="K133" s="78">
        <f t="shared" si="1"/>
        <v>2836937.5400000005</v>
      </c>
    </row>
    <row r="134" spans="1:11" ht="12.75">
      <c r="A134" s="33" t="s">
        <v>173</v>
      </c>
      <c r="B134" s="32" t="s">
        <v>169</v>
      </c>
      <c r="C134" s="61" t="s">
        <v>434</v>
      </c>
      <c r="D134" s="50">
        <v>2198537.86</v>
      </c>
      <c r="E134" s="1">
        <v>0</v>
      </c>
      <c r="F134" s="36">
        <v>0</v>
      </c>
      <c r="G134" s="36">
        <v>0</v>
      </c>
      <c r="H134" s="14">
        <v>8991.240000000002</v>
      </c>
      <c r="I134" s="14">
        <v>0</v>
      </c>
      <c r="J134" s="14">
        <v>0</v>
      </c>
      <c r="K134" s="78">
        <f t="shared" si="1"/>
        <v>2207529.1</v>
      </c>
    </row>
    <row r="135" spans="1:11" ht="12.75">
      <c r="A135" s="33" t="s">
        <v>174</v>
      </c>
      <c r="B135" s="32" t="s">
        <v>169</v>
      </c>
      <c r="C135" s="61" t="s">
        <v>435</v>
      </c>
      <c r="D135" s="50">
        <v>2924386.6700000004</v>
      </c>
      <c r="E135" s="1">
        <v>0</v>
      </c>
      <c r="F135" s="36">
        <v>0</v>
      </c>
      <c r="G135" s="36">
        <v>0</v>
      </c>
      <c r="H135" s="114">
        <v>0</v>
      </c>
      <c r="I135" s="14">
        <v>0</v>
      </c>
      <c r="J135" s="14">
        <v>0</v>
      </c>
      <c r="K135" s="78">
        <f t="shared" si="1"/>
        <v>2924386.6700000004</v>
      </c>
    </row>
    <row r="136" spans="1:11" ht="12.75">
      <c r="A136" s="33" t="s">
        <v>175</v>
      </c>
      <c r="B136" s="32" t="s">
        <v>176</v>
      </c>
      <c r="C136" s="61" t="s">
        <v>436</v>
      </c>
      <c r="D136" s="50">
        <v>1302190.25</v>
      </c>
      <c r="E136" s="1">
        <v>0</v>
      </c>
      <c r="F136" s="36">
        <v>0</v>
      </c>
      <c r="G136" s="36">
        <v>0</v>
      </c>
      <c r="H136" s="14">
        <v>0</v>
      </c>
      <c r="I136" s="14">
        <v>0</v>
      </c>
      <c r="J136" s="14">
        <v>0</v>
      </c>
      <c r="K136" s="78">
        <f t="shared" si="1"/>
        <v>1302190.25</v>
      </c>
    </row>
    <row r="137" spans="1:11" ht="12.75">
      <c r="A137" s="33" t="s">
        <v>177</v>
      </c>
      <c r="B137" s="32" t="s">
        <v>176</v>
      </c>
      <c r="C137" s="61" t="s">
        <v>437</v>
      </c>
      <c r="D137" s="50">
        <v>2166910.29</v>
      </c>
      <c r="E137" s="1">
        <v>0</v>
      </c>
      <c r="F137" s="36">
        <v>0</v>
      </c>
      <c r="G137" s="36">
        <v>0</v>
      </c>
      <c r="H137" s="14">
        <v>0</v>
      </c>
      <c r="I137" s="14">
        <v>0</v>
      </c>
      <c r="J137" s="14">
        <v>0</v>
      </c>
      <c r="K137" s="78">
        <f t="shared" si="1"/>
        <v>2166910.29</v>
      </c>
    </row>
    <row r="138" spans="1:11" ht="12.75">
      <c r="A138" s="33" t="s">
        <v>178</v>
      </c>
      <c r="B138" s="32" t="s">
        <v>179</v>
      </c>
      <c r="C138" s="61" t="s">
        <v>438</v>
      </c>
      <c r="D138" s="50">
        <v>4865469.59</v>
      </c>
      <c r="E138" s="1">
        <v>0</v>
      </c>
      <c r="F138" s="36">
        <v>0</v>
      </c>
      <c r="G138" s="36">
        <v>0</v>
      </c>
      <c r="H138" s="14">
        <v>0</v>
      </c>
      <c r="I138" s="14">
        <v>0</v>
      </c>
      <c r="J138" s="14">
        <v>0</v>
      </c>
      <c r="K138" s="78">
        <f t="shared" si="1"/>
        <v>4865469.59</v>
      </c>
    </row>
    <row r="139" spans="1:11" ht="12.75">
      <c r="A139" s="33" t="s">
        <v>180</v>
      </c>
      <c r="B139" s="32" t="s">
        <v>179</v>
      </c>
      <c r="C139" s="61" t="s">
        <v>439</v>
      </c>
      <c r="D139" s="50">
        <v>1502262.12</v>
      </c>
      <c r="E139" s="1">
        <v>0</v>
      </c>
      <c r="F139" s="36">
        <v>0</v>
      </c>
      <c r="G139" s="36">
        <v>0</v>
      </c>
      <c r="H139" s="14">
        <v>0</v>
      </c>
      <c r="I139" s="14">
        <v>0</v>
      </c>
      <c r="J139" s="14">
        <v>0</v>
      </c>
      <c r="K139" s="78">
        <f t="shared" si="1"/>
        <v>1502262.12</v>
      </c>
    </row>
    <row r="140" spans="1:11" ht="12.75">
      <c r="A140" s="33" t="s">
        <v>181</v>
      </c>
      <c r="B140" s="32" t="s">
        <v>182</v>
      </c>
      <c r="C140" s="61" t="s">
        <v>440</v>
      </c>
      <c r="D140" s="50">
        <v>2476040.52</v>
      </c>
      <c r="E140" s="1">
        <v>0</v>
      </c>
      <c r="F140" s="36">
        <v>0</v>
      </c>
      <c r="G140" s="36">
        <v>0</v>
      </c>
      <c r="H140" s="14">
        <v>0</v>
      </c>
      <c r="I140" s="14">
        <v>0</v>
      </c>
      <c r="J140" s="14">
        <v>0</v>
      </c>
      <c r="K140" s="78">
        <f aca="true" t="shared" si="2" ref="K140:K203">SUM(D140:J140)</f>
        <v>2476040.52</v>
      </c>
    </row>
    <row r="141" spans="1:11" ht="12.75">
      <c r="A141" s="33" t="s">
        <v>183</v>
      </c>
      <c r="B141" s="32" t="s">
        <v>182</v>
      </c>
      <c r="C141" s="61" t="s">
        <v>441</v>
      </c>
      <c r="D141" s="50">
        <v>2000573.21</v>
      </c>
      <c r="E141" s="1">
        <v>0</v>
      </c>
      <c r="F141" s="36">
        <v>0</v>
      </c>
      <c r="G141" s="36">
        <v>0</v>
      </c>
      <c r="H141" s="14">
        <v>0</v>
      </c>
      <c r="I141" s="14">
        <v>0</v>
      </c>
      <c r="J141" s="14">
        <v>0</v>
      </c>
      <c r="K141" s="78">
        <f t="shared" si="2"/>
        <v>2000573.21</v>
      </c>
    </row>
    <row r="142" spans="1:11" ht="12.75">
      <c r="A142" s="33" t="s">
        <v>184</v>
      </c>
      <c r="B142" s="32" t="s">
        <v>185</v>
      </c>
      <c r="C142" s="61" t="s">
        <v>442</v>
      </c>
      <c r="D142" s="50">
        <v>3167282.2499999995</v>
      </c>
      <c r="E142" s="1">
        <v>0</v>
      </c>
      <c r="F142" s="36">
        <v>0</v>
      </c>
      <c r="G142" s="36">
        <v>0</v>
      </c>
      <c r="H142" s="14">
        <v>0</v>
      </c>
      <c r="I142" s="14">
        <v>0</v>
      </c>
      <c r="J142" s="14">
        <v>0</v>
      </c>
      <c r="K142" s="78">
        <f t="shared" si="2"/>
        <v>3167282.2499999995</v>
      </c>
    </row>
    <row r="143" spans="1:11" ht="12.75">
      <c r="A143" s="33" t="s">
        <v>186</v>
      </c>
      <c r="B143" s="32" t="s">
        <v>187</v>
      </c>
      <c r="C143" s="61" t="s">
        <v>443</v>
      </c>
      <c r="D143" s="50">
        <v>1860673.8600000003</v>
      </c>
      <c r="E143" s="1">
        <v>0</v>
      </c>
      <c r="F143" s="36">
        <v>0</v>
      </c>
      <c r="G143" s="36">
        <v>0</v>
      </c>
      <c r="H143" s="14">
        <v>0</v>
      </c>
      <c r="I143" s="14">
        <v>0</v>
      </c>
      <c r="J143" s="14">
        <v>0</v>
      </c>
      <c r="K143" s="78">
        <f t="shared" si="2"/>
        <v>1860673.8600000003</v>
      </c>
    </row>
    <row r="144" spans="1:11" ht="12.75">
      <c r="A144" s="33" t="s">
        <v>188</v>
      </c>
      <c r="B144" s="32" t="s">
        <v>187</v>
      </c>
      <c r="C144" s="61" t="s">
        <v>444</v>
      </c>
      <c r="D144" s="50">
        <v>9550262.080000002</v>
      </c>
      <c r="E144" s="1">
        <v>0</v>
      </c>
      <c r="F144" s="36">
        <v>0</v>
      </c>
      <c r="G144" s="36">
        <v>0</v>
      </c>
      <c r="H144" s="14">
        <v>0</v>
      </c>
      <c r="I144" s="14">
        <v>0</v>
      </c>
      <c r="J144" s="14">
        <v>0</v>
      </c>
      <c r="K144" s="78">
        <f t="shared" si="2"/>
        <v>9550262.080000002</v>
      </c>
    </row>
    <row r="145" spans="1:11" ht="12.75">
      <c r="A145" s="33" t="s">
        <v>189</v>
      </c>
      <c r="B145" s="32" t="s">
        <v>187</v>
      </c>
      <c r="C145" s="61" t="s">
        <v>445</v>
      </c>
      <c r="D145" s="50">
        <v>2109571.0100000002</v>
      </c>
      <c r="E145" s="1">
        <v>0</v>
      </c>
      <c r="F145" s="36">
        <v>0</v>
      </c>
      <c r="G145" s="36">
        <v>0</v>
      </c>
      <c r="H145" s="14">
        <v>0</v>
      </c>
      <c r="I145" s="14">
        <v>0</v>
      </c>
      <c r="J145" s="14">
        <v>0</v>
      </c>
      <c r="K145" s="78">
        <f t="shared" si="2"/>
        <v>2109571.0100000002</v>
      </c>
    </row>
    <row r="146" spans="1:11" ht="12.75">
      <c r="A146" s="33" t="s">
        <v>190</v>
      </c>
      <c r="B146" s="32" t="s">
        <v>187</v>
      </c>
      <c r="C146" s="61" t="s">
        <v>446</v>
      </c>
      <c r="D146" s="50">
        <v>2200326.02</v>
      </c>
      <c r="E146" s="1">
        <v>0</v>
      </c>
      <c r="F146" s="36">
        <v>0</v>
      </c>
      <c r="G146" s="36">
        <v>0</v>
      </c>
      <c r="H146" s="14">
        <v>0</v>
      </c>
      <c r="I146" s="14">
        <v>0</v>
      </c>
      <c r="J146" s="14">
        <v>0</v>
      </c>
      <c r="K146" s="78">
        <f t="shared" si="2"/>
        <v>2200326.02</v>
      </c>
    </row>
    <row r="147" spans="1:11" ht="12.75">
      <c r="A147" s="33" t="s">
        <v>191</v>
      </c>
      <c r="B147" s="32" t="s">
        <v>192</v>
      </c>
      <c r="C147" s="61" t="s">
        <v>447</v>
      </c>
      <c r="D147" s="50">
        <v>101193785.63999999</v>
      </c>
      <c r="E147" s="1">
        <v>0</v>
      </c>
      <c r="F147" s="36">
        <v>970222.5</v>
      </c>
      <c r="G147" s="36">
        <v>0</v>
      </c>
      <c r="H147" s="14">
        <v>0</v>
      </c>
      <c r="I147" s="14">
        <v>0</v>
      </c>
      <c r="J147" s="14">
        <v>0</v>
      </c>
      <c r="K147" s="78">
        <f t="shared" si="2"/>
        <v>102164008.13999999</v>
      </c>
    </row>
    <row r="148" spans="1:11" ht="12.75">
      <c r="A148" s="33" t="s">
        <v>193</v>
      </c>
      <c r="B148" s="32" t="s">
        <v>192</v>
      </c>
      <c r="C148" s="61" t="s">
        <v>448</v>
      </c>
      <c r="D148" s="50">
        <v>48996948.82999999</v>
      </c>
      <c r="E148" s="1">
        <v>0</v>
      </c>
      <c r="F148" s="36">
        <v>263710.68</v>
      </c>
      <c r="G148" s="36">
        <v>0</v>
      </c>
      <c r="H148" s="14">
        <v>0</v>
      </c>
      <c r="I148" s="14">
        <v>0</v>
      </c>
      <c r="J148" s="14">
        <v>0</v>
      </c>
      <c r="K148" s="78">
        <f t="shared" si="2"/>
        <v>49260659.50999999</v>
      </c>
    </row>
    <row r="149" spans="1:11" ht="12.75">
      <c r="A149" s="33" t="s">
        <v>194</v>
      </c>
      <c r="B149" s="32" t="s">
        <v>195</v>
      </c>
      <c r="C149" s="61" t="s">
        <v>449</v>
      </c>
      <c r="D149" s="50">
        <v>1994622.63</v>
      </c>
      <c r="E149" s="1">
        <v>0</v>
      </c>
      <c r="F149" s="36">
        <v>0</v>
      </c>
      <c r="G149" s="36">
        <v>0</v>
      </c>
      <c r="H149" s="14">
        <v>0</v>
      </c>
      <c r="I149" s="14">
        <v>0</v>
      </c>
      <c r="J149" s="14">
        <v>0</v>
      </c>
      <c r="K149" s="78">
        <f t="shared" si="2"/>
        <v>1994622.63</v>
      </c>
    </row>
    <row r="150" spans="1:11" ht="12.75">
      <c r="A150" s="33" t="s">
        <v>196</v>
      </c>
      <c r="B150" s="32" t="s">
        <v>195</v>
      </c>
      <c r="C150" s="61" t="s">
        <v>450</v>
      </c>
      <c r="D150" s="50">
        <v>3321309.65</v>
      </c>
      <c r="E150" s="1">
        <v>72671.5</v>
      </c>
      <c r="F150" s="36">
        <v>0</v>
      </c>
      <c r="G150" s="36">
        <v>0</v>
      </c>
      <c r="H150" s="14">
        <v>0</v>
      </c>
      <c r="I150" s="14">
        <v>0</v>
      </c>
      <c r="J150" s="14">
        <v>0</v>
      </c>
      <c r="K150" s="78">
        <f t="shared" si="2"/>
        <v>3393981.15</v>
      </c>
    </row>
    <row r="151" spans="1:11" ht="12.75">
      <c r="A151" s="33" t="s">
        <v>197</v>
      </c>
      <c r="B151" s="32" t="s">
        <v>198</v>
      </c>
      <c r="C151" s="61" t="s">
        <v>451</v>
      </c>
      <c r="D151" s="50">
        <v>2167726.46</v>
      </c>
      <c r="E151" s="1">
        <v>0</v>
      </c>
      <c r="F151" s="36">
        <v>0</v>
      </c>
      <c r="G151" s="36">
        <v>0</v>
      </c>
      <c r="H151" s="14">
        <v>0</v>
      </c>
      <c r="I151" s="14">
        <v>0</v>
      </c>
      <c r="J151" s="14">
        <v>0</v>
      </c>
      <c r="K151" s="78">
        <f t="shared" si="2"/>
        <v>2167726.46</v>
      </c>
    </row>
    <row r="152" spans="1:11" ht="12.75">
      <c r="A152" s="33" t="s">
        <v>199</v>
      </c>
      <c r="B152" s="32" t="s">
        <v>198</v>
      </c>
      <c r="C152" s="61" t="s">
        <v>452</v>
      </c>
      <c r="D152" s="50">
        <v>6899839.21</v>
      </c>
      <c r="E152" s="1">
        <v>0</v>
      </c>
      <c r="F152" s="36">
        <v>0</v>
      </c>
      <c r="G152" s="36">
        <v>0</v>
      </c>
      <c r="H152" s="14">
        <v>0</v>
      </c>
      <c r="I152" s="14">
        <v>0</v>
      </c>
      <c r="J152" s="14">
        <v>0</v>
      </c>
      <c r="K152" s="78">
        <f t="shared" si="2"/>
        <v>6899839.21</v>
      </c>
    </row>
    <row r="153" spans="1:11" ht="12.75">
      <c r="A153" s="33" t="s">
        <v>200</v>
      </c>
      <c r="B153" s="32" t="s">
        <v>198</v>
      </c>
      <c r="C153" s="61" t="s">
        <v>453</v>
      </c>
      <c r="D153" s="50">
        <v>2321811.1599999997</v>
      </c>
      <c r="E153" s="1">
        <v>0</v>
      </c>
      <c r="F153" s="36">
        <v>0</v>
      </c>
      <c r="G153" s="36">
        <v>0</v>
      </c>
      <c r="H153" s="14">
        <v>0</v>
      </c>
      <c r="I153" s="14">
        <v>0</v>
      </c>
      <c r="J153" s="14">
        <v>0</v>
      </c>
      <c r="K153" s="78">
        <f t="shared" si="2"/>
        <v>2321811.1599999997</v>
      </c>
    </row>
    <row r="154" spans="1:11" ht="12.75">
      <c r="A154" s="33" t="s">
        <v>201</v>
      </c>
      <c r="B154" s="32" t="s">
        <v>202</v>
      </c>
      <c r="C154" s="61" t="s">
        <v>454</v>
      </c>
      <c r="D154" s="50">
        <v>1335109.7099999997</v>
      </c>
      <c r="E154" s="1">
        <v>0</v>
      </c>
      <c r="F154" s="36">
        <v>0</v>
      </c>
      <c r="G154" s="36">
        <v>0</v>
      </c>
      <c r="H154" s="14">
        <v>0</v>
      </c>
      <c r="I154" s="14">
        <v>-2.7874175552278757</v>
      </c>
      <c r="J154" s="14">
        <v>0</v>
      </c>
      <c r="K154" s="78">
        <f t="shared" si="2"/>
        <v>1335106.9225824445</v>
      </c>
    </row>
    <row r="155" spans="1:11" ht="12.75">
      <c r="A155" s="33" t="s">
        <v>203</v>
      </c>
      <c r="B155" s="32" t="s">
        <v>202</v>
      </c>
      <c r="C155" s="61" t="s">
        <v>455</v>
      </c>
      <c r="D155" s="50">
        <v>10174476.57</v>
      </c>
      <c r="E155" s="1">
        <v>0</v>
      </c>
      <c r="F155" s="36">
        <v>0</v>
      </c>
      <c r="G155" s="36">
        <v>0</v>
      </c>
      <c r="H155" s="14">
        <v>0</v>
      </c>
      <c r="I155" s="14">
        <v>0</v>
      </c>
      <c r="J155" s="14">
        <v>0</v>
      </c>
      <c r="K155" s="78">
        <f t="shared" si="2"/>
        <v>10174476.57</v>
      </c>
    </row>
    <row r="156" spans="1:11" ht="12.75">
      <c r="A156" s="33" t="s">
        <v>204</v>
      </c>
      <c r="B156" s="32" t="s">
        <v>202</v>
      </c>
      <c r="C156" s="61" t="s">
        <v>456</v>
      </c>
      <c r="D156" s="50">
        <v>1780844.9</v>
      </c>
      <c r="E156" s="1">
        <v>0</v>
      </c>
      <c r="F156" s="36">
        <v>0</v>
      </c>
      <c r="G156" s="36">
        <v>0</v>
      </c>
      <c r="H156" s="14">
        <v>0</v>
      </c>
      <c r="I156" s="14">
        <v>-161729.5655771594</v>
      </c>
      <c r="J156" s="14">
        <v>0</v>
      </c>
      <c r="K156" s="78">
        <f t="shared" si="2"/>
        <v>1619115.3344228405</v>
      </c>
    </row>
    <row r="157" spans="1:11" ht="12.75">
      <c r="A157" s="33" t="s">
        <v>205</v>
      </c>
      <c r="B157" s="32" t="s">
        <v>206</v>
      </c>
      <c r="C157" s="61" t="s">
        <v>457</v>
      </c>
      <c r="D157" s="50">
        <v>1229778.06</v>
      </c>
      <c r="E157" s="1">
        <v>0</v>
      </c>
      <c r="F157" s="36">
        <v>0</v>
      </c>
      <c r="G157" s="36">
        <v>0</v>
      </c>
      <c r="H157" s="14">
        <v>0</v>
      </c>
      <c r="I157" s="14">
        <v>0</v>
      </c>
      <c r="J157" s="14">
        <v>0</v>
      </c>
      <c r="K157" s="78">
        <f t="shared" si="2"/>
        <v>1229778.06</v>
      </c>
    </row>
    <row r="158" spans="1:11" ht="12.75">
      <c r="A158" s="33" t="s">
        <v>207</v>
      </c>
      <c r="B158" s="32" t="s">
        <v>206</v>
      </c>
      <c r="C158" s="61" t="s">
        <v>458</v>
      </c>
      <c r="D158" s="50">
        <v>2317330.14</v>
      </c>
      <c r="E158" s="1">
        <v>0</v>
      </c>
      <c r="F158" s="36">
        <v>0</v>
      </c>
      <c r="G158" s="36">
        <v>0</v>
      </c>
      <c r="H158" s="14">
        <v>0</v>
      </c>
      <c r="I158" s="14">
        <v>0</v>
      </c>
      <c r="J158" s="14">
        <v>0</v>
      </c>
      <c r="K158" s="78">
        <f t="shared" si="2"/>
        <v>2317330.14</v>
      </c>
    </row>
    <row r="159" spans="1:11" ht="12.75">
      <c r="A159" s="33" t="s">
        <v>208</v>
      </c>
      <c r="B159" s="32" t="s">
        <v>206</v>
      </c>
      <c r="C159" s="61" t="s">
        <v>459</v>
      </c>
      <c r="D159" s="50">
        <v>4715875.869999999</v>
      </c>
      <c r="E159" s="1">
        <v>0</v>
      </c>
      <c r="F159" s="36">
        <v>0</v>
      </c>
      <c r="G159" s="36">
        <v>0</v>
      </c>
      <c r="H159" s="14">
        <v>0</v>
      </c>
      <c r="I159" s="14">
        <v>0</v>
      </c>
      <c r="J159" s="14">
        <v>0</v>
      </c>
      <c r="K159" s="78">
        <f t="shared" si="2"/>
        <v>4715875.869999999</v>
      </c>
    </row>
    <row r="160" spans="1:11" ht="12.75">
      <c r="A160" s="33" t="s">
        <v>209</v>
      </c>
      <c r="B160" s="32" t="s">
        <v>210</v>
      </c>
      <c r="C160" s="61" t="s">
        <v>460</v>
      </c>
      <c r="D160" s="50">
        <v>560453.95</v>
      </c>
      <c r="E160" s="1">
        <v>0</v>
      </c>
      <c r="F160" s="36">
        <v>0</v>
      </c>
      <c r="G160" s="36">
        <v>0</v>
      </c>
      <c r="H160" s="14">
        <v>0</v>
      </c>
      <c r="I160" s="14">
        <v>0</v>
      </c>
      <c r="J160" s="14">
        <v>0</v>
      </c>
      <c r="K160" s="78">
        <f t="shared" si="2"/>
        <v>560453.95</v>
      </c>
    </row>
    <row r="161" spans="1:11" ht="12.75">
      <c r="A161" s="33" t="s">
        <v>211</v>
      </c>
      <c r="B161" s="32" t="s">
        <v>212</v>
      </c>
      <c r="C161" s="61" t="s">
        <v>461</v>
      </c>
      <c r="D161" s="50">
        <v>4248098.22</v>
      </c>
      <c r="E161" s="1">
        <v>0</v>
      </c>
      <c r="F161" s="36">
        <v>0</v>
      </c>
      <c r="G161" s="36">
        <v>0</v>
      </c>
      <c r="H161" s="14">
        <v>0</v>
      </c>
      <c r="I161" s="14">
        <v>0</v>
      </c>
      <c r="J161" s="14">
        <v>0</v>
      </c>
      <c r="K161" s="78">
        <f t="shared" si="2"/>
        <v>4248098.22</v>
      </c>
    </row>
    <row r="162" spans="1:11" ht="12.75">
      <c r="A162" s="33" t="s">
        <v>213</v>
      </c>
      <c r="B162" s="32" t="s">
        <v>212</v>
      </c>
      <c r="C162" s="61" t="s">
        <v>462</v>
      </c>
      <c r="D162" s="50">
        <v>2735474.1799999997</v>
      </c>
      <c r="E162" s="1">
        <v>0</v>
      </c>
      <c r="F162" s="36">
        <v>0</v>
      </c>
      <c r="G162" s="36">
        <v>0</v>
      </c>
      <c r="H162" s="14">
        <v>0</v>
      </c>
      <c r="I162" s="14">
        <v>0</v>
      </c>
      <c r="J162" s="14">
        <v>0</v>
      </c>
      <c r="K162" s="78">
        <f t="shared" si="2"/>
        <v>2735474.1799999997</v>
      </c>
    </row>
    <row r="163" spans="1:11" ht="12.75">
      <c r="A163" s="33" t="s">
        <v>214</v>
      </c>
      <c r="B163" s="32" t="s">
        <v>215</v>
      </c>
      <c r="C163" s="61" t="s">
        <v>463</v>
      </c>
      <c r="D163" s="50">
        <v>2862449.27</v>
      </c>
      <c r="E163" s="1">
        <v>0</v>
      </c>
      <c r="F163" s="36">
        <v>0</v>
      </c>
      <c r="G163" s="36">
        <v>0</v>
      </c>
      <c r="H163" s="14">
        <v>0</v>
      </c>
      <c r="I163" s="14">
        <v>0</v>
      </c>
      <c r="J163" s="14">
        <v>0</v>
      </c>
      <c r="K163" s="78">
        <f t="shared" si="2"/>
        <v>2862449.27</v>
      </c>
    </row>
    <row r="164" spans="1:11" ht="12.75">
      <c r="A164" s="33" t="s">
        <v>216</v>
      </c>
      <c r="B164" s="32" t="s">
        <v>215</v>
      </c>
      <c r="C164" s="61" t="s">
        <v>464</v>
      </c>
      <c r="D164" s="50">
        <v>1076183.98</v>
      </c>
      <c r="E164" s="1">
        <v>0</v>
      </c>
      <c r="F164" s="36">
        <v>0</v>
      </c>
      <c r="G164" s="36">
        <v>0</v>
      </c>
      <c r="H164" s="14">
        <v>0</v>
      </c>
      <c r="I164" s="14">
        <v>0</v>
      </c>
      <c r="J164" s="14">
        <v>0</v>
      </c>
      <c r="K164" s="78">
        <f t="shared" si="2"/>
        <v>1076183.98</v>
      </c>
    </row>
    <row r="165" spans="1:11" ht="12.75">
      <c r="A165" s="33" t="s">
        <v>217</v>
      </c>
      <c r="B165" s="32" t="s">
        <v>218</v>
      </c>
      <c r="C165" s="61" t="s">
        <v>465</v>
      </c>
      <c r="D165" s="50">
        <v>5827641.930000001</v>
      </c>
      <c r="E165" s="1">
        <v>0</v>
      </c>
      <c r="F165" s="36">
        <v>0</v>
      </c>
      <c r="G165" s="36">
        <v>0</v>
      </c>
      <c r="H165" s="14">
        <v>0</v>
      </c>
      <c r="I165" s="14">
        <v>0</v>
      </c>
      <c r="J165" s="14">
        <v>0</v>
      </c>
      <c r="K165" s="78">
        <f t="shared" si="2"/>
        <v>5827641.930000001</v>
      </c>
    </row>
    <row r="166" spans="1:11" ht="12.75">
      <c r="A166" s="33" t="s">
        <v>219</v>
      </c>
      <c r="B166" s="32" t="s">
        <v>220</v>
      </c>
      <c r="C166" s="61" t="s">
        <v>466</v>
      </c>
      <c r="D166" s="50">
        <v>118288.31000000001</v>
      </c>
      <c r="E166" s="1">
        <v>0</v>
      </c>
      <c r="F166" s="36">
        <v>0</v>
      </c>
      <c r="G166" s="36">
        <v>0</v>
      </c>
      <c r="H166" s="14">
        <v>0</v>
      </c>
      <c r="I166" s="14">
        <v>-118288.30666944257</v>
      </c>
      <c r="J166" s="14">
        <v>0</v>
      </c>
      <c r="K166" s="78">
        <f t="shared" si="2"/>
        <v>0.0033305574470432475</v>
      </c>
    </row>
    <row r="167" spans="1:11" ht="12.75">
      <c r="A167" s="33" t="s">
        <v>221</v>
      </c>
      <c r="B167" s="32" t="s">
        <v>220</v>
      </c>
      <c r="C167" s="61" t="s">
        <v>467</v>
      </c>
      <c r="D167" s="50">
        <v>10661835.379999999</v>
      </c>
      <c r="E167" s="1">
        <v>105570</v>
      </c>
      <c r="F167" s="36">
        <v>0</v>
      </c>
      <c r="G167" s="36">
        <v>0</v>
      </c>
      <c r="H167" s="14">
        <v>0</v>
      </c>
      <c r="I167" s="14">
        <v>0</v>
      </c>
      <c r="J167" s="14">
        <v>0</v>
      </c>
      <c r="K167" s="78">
        <f t="shared" si="2"/>
        <v>10767405.379999999</v>
      </c>
    </row>
    <row r="168" spans="1:11" ht="12.75">
      <c r="A168" s="33" t="s">
        <v>222</v>
      </c>
      <c r="B168" s="32" t="s">
        <v>223</v>
      </c>
      <c r="C168" s="61" t="s">
        <v>468</v>
      </c>
      <c r="D168" s="50">
        <v>2391036.93</v>
      </c>
      <c r="E168" s="1">
        <v>0</v>
      </c>
      <c r="F168" s="36">
        <v>0</v>
      </c>
      <c r="G168" s="36">
        <v>0</v>
      </c>
      <c r="H168" s="14">
        <v>0</v>
      </c>
      <c r="I168" s="14">
        <v>0</v>
      </c>
      <c r="J168" s="14">
        <v>0</v>
      </c>
      <c r="K168" s="78">
        <f t="shared" si="2"/>
        <v>2391036.93</v>
      </c>
    </row>
    <row r="169" spans="1:11" ht="12.75">
      <c r="A169" s="33" t="s">
        <v>224</v>
      </c>
      <c r="B169" s="32" t="s">
        <v>223</v>
      </c>
      <c r="C169" s="61" t="s">
        <v>469</v>
      </c>
      <c r="D169" s="50">
        <v>948271.2200000001</v>
      </c>
      <c r="E169" s="1">
        <v>0</v>
      </c>
      <c r="F169" s="36">
        <v>0</v>
      </c>
      <c r="G169" s="36">
        <v>0</v>
      </c>
      <c r="H169" s="14">
        <v>0</v>
      </c>
      <c r="I169" s="14">
        <v>0</v>
      </c>
      <c r="J169" s="14">
        <v>0</v>
      </c>
      <c r="K169" s="78">
        <f t="shared" si="2"/>
        <v>948271.2200000001</v>
      </c>
    </row>
    <row r="170" spans="1:11" ht="12.75">
      <c r="A170" s="33" t="s">
        <v>225</v>
      </c>
      <c r="B170" s="32" t="s">
        <v>223</v>
      </c>
      <c r="C170" s="61" t="s">
        <v>470</v>
      </c>
      <c r="D170" s="50">
        <v>2146402.05</v>
      </c>
      <c r="E170" s="1">
        <v>0</v>
      </c>
      <c r="F170" s="36">
        <v>0</v>
      </c>
      <c r="G170" s="36">
        <v>0</v>
      </c>
      <c r="H170" s="14">
        <v>6534.5599999999995</v>
      </c>
      <c r="I170" s="14">
        <v>0</v>
      </c>
      <c r="J170" s="14">
        <v>0</v>
      </c>
      <c r="K170" s="78">
        <f t="shared" si="2"/>
        <v>2152936.61</v>
      </c>
    </row>
    <row r="171" spans="1:11" ht="12.75">
      <c r="A171" s="33" t="s">
        <v>226</v>
      </c>
      <c r="B171" s="32" t="s">
        <v>223</v>
      </c>
      <c r="C171" s="61" t="s">
        <v>471</v>
      </c>
      <c r="D171" s="50">
        <v>1347369.0899999999</v>
      </c>
      <c r="E171" s="1">
        <v>0</v>
      </c>
      <c r="F171" s="36">
        <v>0</v>
      </c>
      <c r="G171" s="36">
        <v>0</v>
      </c>
      <c r="H171" s="14">
        <v>0</v>
      </c>
      <c r="I171" s="14">
        <v>0</v>
      </c>
      <c r="J171" s="14">
        <v>0</v>
      </c>
      <c r="K171" s="78">
        <f t="shared" si="2"/>
        <v>1347369.0899999999</v>
      </c>
    </row>
    <row r="172" spans="1:11" ht="12.75">
      <c r="A172" s="33" t="s">
        <v>227</v>
      </c>
      <c r="B172" s="32" t="s">
        <v>223</v>
      </c>
      <c r="C172" s="61" t="s">
        <v>472</v>
      </c>
      <c r="D172" s="50">
        <v>566334.2599999999</v>
      </c>
      <c r="E172" s="1">
        <v>0</v>
      </c>
      <c r="F172" s="36">
        <v>0</v>
      </c>
      <c r="G172" s="36">
        <v>0</v>
      </c>
      <c r="H172" s="14">
        <v>0</v>
      </c>
      <c r="I172" s="14">
        <v>0</v>
      </c>
      <c r="J172" s="14">
        <v>0</v>
      </c>
      <c r="K172" s="78">
        <f t="shared" si="2"/>
        <v>566334.2599999999</v>
      </c>
    </row>
    <row r="173" spans="1:11" ht="12.75">
      <c r="A173" s="33" t="s">
        <v>228</v>
      </c>
      <c r="B173" s="32" t="s">
        <v>229</v>
      </c>
      <c r="C173" s="74" t="s">
        <v>499</v>
      </c>
      <c r="D173" s="50">
        <v>7097275.569999999</v>
      </c>
      <c r="E173" s="1">
        <v>0</v>
      </c>
      <c r="F173" s="36">
        <v>0</v>
      </c>
      <c r="G173" s="36">
        <v>0</v>
      </c>
      <c r="H173" s="14">
        <v>0</v>
      </c>
      <c r="I173" s="14">
        <v>-20.85298417508602</v>
      </c>
      <c r="J173" s="14">
        <v>0</v>
      </c>
      <c r="K173" s="78">
        <f t="shared" si="2"/>
        <v>7097254.717015824</v>
      </c>
    </row>
    <row r="174" spans="1:11" ht="12.75">
      <c r="A174" s="33" t="s">
        <v>230</v>
      </c>
      <c r="B174" s="32" t="s">
        <v>229</v>
      </c>
      <c r="C174" s="61" t="s">
        <v>473</v>
      </c>
      <c r="D174" s="50">
        <v>5758968.03</v>
      </c>
      <c r="E174" s="1">
        <v>0</v>
      </c>
      <c r="F174" s="36">
        <v>0</v>
      </c>
      <c r="G174" s="36">
        <v>0</v>
      </c>
      <c r="H174" s="14">
        <v>0</v>
      </c>
      <c r="I174" s="14">
        <v>0</v>
      </c>
      <c r="J174" s="14">
        <v>0</v>
      </c>
      <c r="K174" s="78">
        <f t="shared" si="2"/>
        <v>5758968.03</v>
      </c>
    </row>
    <row r="175" spans="1:11" ht="12.75">
      <c r="A175" s="33" t="s">
        <v>231</v>
      </c>
      <c r="B175" s="32" t="s">
        <v>229</v>
      </c>
      <c r="C175" s="61" t="s">
        <v>474</v>
      </c>
      <c r="D175" s="50">
        <v>4871293.28</v>
      </c>
      <c r="E175" s="1">
        <v>0</v>
      </c>
      <c r="F175" s="36">
        <v>0</v>
      </c>
      <c r="G175" s="36">
        <v>0</v>
      </c>
      <c r="H175" s="14">
        <v>0</v>
      </c>
      <c r="I175" s="14">
        <v>0</v>
      </c>
      <c r="J175" s="14">
        <v>0</v>
      </c>
      <c r="K175" s="78">
        <f t="shared" si="2"/>
        <v>4871293.28</v>
      </c>
    </row>
    <row r="176" spans="1:11" ht="12.75">
      <c r="A176" s="33" t="s">
        <v>232</v>
      </c>
      <c r="B176" s="32" t="s">
        <v>229</v>
      </c>
      <c r="C176" s="61" t="s">
        <v>475</v>
      </c>
      <c r="D176" s="50">
        <v>22348926.03</v>
      </c>
      <c r="E176" s="50">
        <v>84609</v>
      </c>
      <c r="F176" s="36">
        <v>954547.3200000002</v>
      </c>
      <c r="G176" s="36">
        <v>0</v>
      </c>
      <c r="H176" s="14">
        <v>0</v>
      </c>
      <c r="I176" s="14">
        <v>0</v>
      </c>
      <c r="J176" s="14">
        <v>0</v>
      </c>
      <c r="K176" s="78">
        <f t="shared" si="2"/>
        <v>23388082.35</v>
      </c>
    </row>
    <row r="177" spans="1:11" ht="12.75">
      <c r="A177" s="33" t="s">
        <v>233</v>
      </c>
      <c r="B177" s="32" t="s">
        <v>229</v>
      </c>
      <c r="C177" s="61" t="s">
        <v>476</v>
      </c>
      <c r="D177" s="50">
        <v>19075666.73</v>
      </c>
      <c r="E177" s="1">
        <v>0</v>
      </c>
      <c r="F177" s="36">
        <v>0</v>
      </c>
      <c r="G177" s="36">
        <v>0</v>
      </c>
      <c r="H177" s="14">
        <v>0</v>
      </c>
      <c r="I177" s="14">
        <v>0</v>
      </c>
      <c r="J177" s="14">
        <v>0</v>
      </c>
      <c r="K177" s="78">
        <f t="shared" si="2"/>
        <v>19075666.73</v>
      </c>
    </row>
    <row r="178" spans="1:11" ht="12.75">
      <c r="A178" s="33" t="s">
        <v>234</v>
      </c>
      <c r="B178" s="32" t="s">
        <v>229</v>
      </c>
      <c r="C178" s="61" t="s">
        <v>477</v>
      </c>
      <c r="D178" s="50">
        <v>116406765.97000003</v>
      </c>
      <c r="E178" s="1">
        <v>116749.96666666669</v>
      </c>
      <c r="F178" s="36">
        <v>5136404.099999999</v>
      </c>
      <c r="G178" s="36">
        <v>0</v>
      </c>
      <c r="H178" s="14">
        <v>0</v>
      </c>
      <c r="I178" s="14">
        <v>0</v>
      </c>
      <c r="J178" s="14">
        <v>0</v>
      </c>
      <c r="K178" s="78">
        <f t="shared" si="2"/>
        <v>121659920.03666669</v>
      </c>
    </row>
    <row r="179" spans="1:11" ht="12.75">
      <c r="A179" s="33" t="s">
        <v>235</v>
      </c>
      <c r="B179" s="32" t="s">
        <v>229</v>
      </c>
      <c r="C179" s="61" t="s">
        <v>478</v>
      </c>
      <c r="D179" s="50">
        <v>1705631.6900000002</v>
      </c>
      <c r="E179" s="1">
        <v>0</v>
      </c>
      <c r="F179" s="36">
        <v>0</v>
      </c>
      <c r="G179" s="36">
        <v>0</v>
      </c>
      <c r="H179" s="14">
        <v>0</v>
      </c>
      <c r="I179" s="14">
        <v>-5.439389496576041</v>
      </c>
      <c r="J179" s="14">
        <v>0</v>
      </c>
      <c r="K179" s="78">
        <f t="shared" si="2"/>
        <v>1705626.2506105036</v>
      </c>
    </row>
    <row r="180" spans="1:11" ht="12.75">
      <c r="A180" s="33" t="s">
        <v>236</v>
      </c>
      <c r="B180" s="32" t="s">
        <v>229</v>
      </c>
      <c r="C180" s="61" t="s">
        <v>479</v>
      </c>
      <c r="D180" s="50">
        <v>6695079.4</v>
      </c>
      <c r="E180" s="1">
        <v>90481.36833333335</v>
      </c>
      <c r="F180" s="36">
        <v>0</v>
      </c>
      <c r="G180" s="36">
        <v>0</v>
      </c>
      <c r="H180" s="14">
        <v>0</v>
      </c>
      <c r="I180" s="14">
        <v>0</v>
      </c>
      <c r="J180" s="14">
        <v>0</v>
      </c>
      <c r="K180" s="78">
        <f t="shared" si="2"/>
        <v>6785560.768333334</v>
      </c>
    </row>
    <row r="181" spans="1:11" ht="12.75">
      <c r="A181" s="33" t="s">
        <v>237</v>
      </c>
      <c r="B181" s="32" t="s">
        <v>229</v>
      </c>
      <c r="C181" s="61" t="s">
        <v>480</v>
      </c>
      <c r="D181" s="50">
        <v>3761718.48</v>
      </c>
      <c r="E181" s="1">
        <v>0</v>
      </c>
      <c r="F181" s="36">
        <v>0</v>
      </c>
      <c r="G181" s="36">
        <v>0</v>
      </c>
      <c r="H181" s="14">
        <v>0</v>
      </c>
      <c r="I181" s="14">
        <v>0</v>
      </c>
      <c r="J181" s="14">
        <v>0</v>
      </c>
      <c r="K181" s="78">
        <f t="shared" si="2"/>
        <v>3761718.48</v>
      </c>
    </row>
    <row r="182" spans="1:11" ht="12.75">
      <c r="A182" s="33" t="s">
        <v>238</v>
      </c>
      <c r="B182" s="32" t="s">
        <v>229</v>
      </c>
      <c r="C182" s="61" t="s">
        <v>481</v>
      </c>
      <c r="D182" s="50">
        <v>888228.1200000001</v>
      </c>
      <c r="E182" s="1">
        <v>0</v>
      </c>
      <c r="F182" s="36">
        <v>0</v>
      </c>
      <c r="G182" s="36">
        <v>0</v>
      </c>
      <c r="H182" s="14">
        <v>0</v>
      </c>
      <c r="I182" s="14">
        <v>0</v>
      </c>
      <c r="J182" s="14">
        <v>0</v>
      </c>
      <c r="K182" s="78">
        <f t="shared" si="2"/>
        <v>888228.1200000001</v>
      </c>
    </row>
    <row r="183" spans="1:11" ht="12.75">
      <c r="A183" s="33" t="s">
        <v>239</v>
      </c>
      <c r="B183" s="32" t="s">
        <v>229</v>
      </c>
      <c r="C183" s="61" t="s">
        <v>482</v>
      </c>
      <c r="D183" s="50">
        <v>963326.39</v>
      </c>
      <c r="E183" s="1">
        <v>0</v>
      </c>
      <c r="F183" s="36">
        <v>0</v>
      </c>
      <c r="G183" s="36">
        <v>0</v>
      </c>
      <c r="H183" s="14">
        <v>0</v>
      </c>
      <c r="I183" s="14">
        <v>0</v>
      </c>
      <c r="J183" s="14">
        <v>0</v>
      </c>
      <c r="K183" s="78">
        <f t="shared" si="2"/>
        <v>963326.39</v>
      </c>
    </row>
    <row r="184" spans="1:11" ht="12.75">
      <c r="A184" s="33" t="s">
        <v>240</v>
      </c>
      <c r="B184" s="32" t="s">
        <v>229</v>
      </c>
      <c r="C184" s="61" t="s">
        <v>483</v>
      </c>
      <c r="D184" s="50">
        <v>122101.82999999999</v>
      </c>
      <c r="E184" s="1">
        <v>0</v>
      </c>
      <c r="F184" s="36">
        <v>0</v>
      </c>
      <c r="G184" s="36">
        <v>0</v>
      </c>
      <c r="H184" s="14">
        <v>0</v>
      </c>
      <c r="I184" s="14">
        <v>0</v>
      </c>
      <c r="J184" s="14">
        <v>0</v>
      </c>
      <c r="K184" s="78">
        <f t="shared" si="2"/>
        <v>122101.82999999999</v>
      </c>
    </row>
    <row r="185" spans="1:11" ht="12.75">
      <c r="A185" s="33">
        <v>3200</v>
      </c>
      <c r="B185" s="32" t="s">
        <v>241</v>
      </c>
      <c r="C185" s="61" t="s">
        <v>242</v>
      </c>
      <c r="D185" s="50">
        <v>4357804.29</v>
      </c>
      <c r="E185" s="1">
        <v>0</v>
      </c>
      <c r="F185" s="36">
        <v>0</v>
      </c>
      <c r="G185" s="36">
        <v>0</v>
      </c>
      <c r="H185" s="14">
        <v>0</v>
      </c>
      <c r="I185" s="14">
        <v>0</v>
      </c>
      <c r="J185" s="14">
        <v>0</v>
      </c>
      <c r="K185" s="78">
        <f t="shared" si="2"/>
        <v>4357804.29</v>
      </c>
    </row>
    <row r="186" spans="1:11" ht="12.75">
      <c r="A186" s="33">
        <v>3210</v>
      </c>
      <c r="B186" s="32" t="s">
        <v>241</v>
      </c>
      <c r="C186" s="61" t="s">
        <v>243</v>
      </c>
      <c r="D186" s="50">
        <v>3958347.9399999995</v>
      </c>
      <c r="E186" s="1">
        <v>0</v>
      </c>
      <c r="F186" s="36">
        <v>0</v>
      </c>
      <c r="G186" s="36">
        <v>0</v>
      </c>
      <c r="H186" s="14">
        <v>0</v>
      </c>
      <c r="I186" s="14">
        <v>0</v>
      </c>
      <c r="J186" s="14">
        <v>0</v>
      </c>
      <c r="K186" s="78">
        <f t="shared" si="2"/>
        <v>3958347.9399999995</v>
      </c>
    </row>
    <row r="187" spans="1:11" ht="12.75">
      <c r="A187" s="33">
        <v>3220</v>
      </c>
      <c r="B187" s="32" t="s">
        <v>241</v>
      </c>
      <c r="C187" s="61" t="s">
        <v>244</v>
      </c>
      <c r="D187" s="50">
        <v>2104741.6399999997</v>
      </c>
      <c r="E187" s="1">
        <v>0</v>
      </c>
      <c r="F187" s="36">
        <v>0</v>
      </c>
      <c r="G187" s="36">
        <v>0</v>
      </c>
      <c r="H187" s="14">
        <v>0</v>
      </c>
      <c r="I187" s="14">
        <v>0</v>
      </c>
      <c r="J187" s="14">
        <v>0</v>
      </c>
      <c r="K187" s="78">
        <f t="shared" si="2"/>
        <v>2104741.6399999997</v>
      </c>
    </row>
    <row r="188" spans="1:11" ht="12.75">
      <c r="A188" s="33">
        <v>3230</v>
      </c>
      <c r="B188" s="32" t="s">
        <v>241</v>
      </c>
      <c r="C188" s="61" t="s">
        <v>245</v>
      </c>
      <c r="D188" s="50">
        <v>625760.4999999999</v>
      </c>
      <c r="E188" s="1">
        <v>0</v>
      </c>
      <c r="F188" s="36">
        <v>0</v>
      </c>
      <c r="G188" s="36">
        <v>0</v>
      </c>
      <c r="H188" s="14">
        <v>0</v>
      </c>
      <c r="I188" s="14">
        <v>0</v>
      </c>
      <c r="J188" s="14">
        <v>0</v>
      </c>
      <c r="K188" s="78">
        <f t="shared" si="2"/>
        <v>625760.4999999999</v>
      </c>
    </row>
    <row r="189" spans="1:11" ht="12.75">
      <c r="A189" s="33">
        <v>8001</v>
      </c>
      <c r="B189" s="32" t="s">
        <v>305</v>
      </c>
      <c r="C189" s="60" t="s">
        <v>306</v>
      </c>
      <c r="D189" s="50">
        <v>108027217.53</v>
      </c>
      <c r="E189" s="50">
        <v>0</v>
      </c>
      <c r="F189" s="36">
        <v>13365131.03</v>
      </c>
      <c r="G189" s="37">
        <v>4079120.96</v>
      </c>
      <c r="H189" s="14">
        <v>0</v>
      </c>
      <c r="I189" s="14">
        <v>0</v>
      </c>
      <c r="J189" s="14">
        <v>0</v>
      </c>
      <c r="K189" s="78">
        <f t="shared" si="2"/>
        <v>125471469.52</v>
      </c>
    </row>
    <row r="190" spans="1:11" ht="12.75">
      <c r="A190" s="111">
        <v>8041</v>
      </c>
      <c r="B190" s="111">
        <v>8041</v>
      </c>
      <c r="C190" s="112" t="s">
        <v>675</v>
      </c>
      <c r="D190" s="50">
        <v>0</v>
      </c>
      <c r="E190" s="50">
        <v>0</v>
      </c>
      <c r="F190" s="50">
        <v>0</v>
      </c>
      <c r="G190" s="50">
        <v>0</v>
      </c>
      <c r="H190" s="14">
        <v>0</v>
      </c>
      <c r="I190" s="14">
        <v>0</v>
      </c>
      <c r="J190" s="14">
        <v>0</v>
      </c>
      <c r="K190" s="78">
        <f t="shared" si="2"/>
        <v>0</v>
      </c>
    </row>
    <row r="191" spans="1:11" ht="12.75">
      <c r="A191" s="111">
        <v>8042</v>
      </c>
      <c r="B191" s="111">
        <v>8042</v>
      </c>
      <c r="C191" s="112" t="s">
        <v>676</v>
      </c>
      <c r="D191" s="50">
        <v>0</v>
      </c>
      <c r="E191" s="50">
        <v>0</v>
      </c>
      <c r="F191" s="50">
        <v>0</v>
      </c>
      <c r="G191" s="50">
        <v>0</v>
      </c>
      <c r="H191" s="14">
        <v>0</v>
      </c>
      <c r="I191" s="14">
        <v>0</v>
      </c>
      <c r="J191" s="14">
        <v>0</v>
      </c>
      <c r="K191" s="78">
        <f t="shared" si="2"/>
        <v>0</v>
      </c>
    </row>
    <row r="192" spans="1:11" ht="12.75">
      <c r="A192" s="111">
        <v>8043</v>
      </c>
      <c r="B192" s="111">
        <v>8043</v>
      </c>
      <c r="C192" s="112" t="s">
        <v>677</v>
      </c>
      <c r="D192" s="50">
        <v>0</v>
      </c>
      <c r="E192" s="50">
        <v>0</v>
      </c>
      <c r="F192" s="50">
        <v>0</v>
      </c>
      <c r="G192" s="50">
        <v>0</v>
      </c>
      <c r="H192" s="14">
        <v>0</v>
      </c>
      <c r="I192" s="14">
        <v>0</v>
      </c>
      <c r="J192" s="14">
        <v>0</v>
      </c>
      <c r="K192" s="78">
        <f t="shared" si="2"/>
        <v>0</v>
      </c>
    </row>
    <row r="193" spans="1:11" ht="12.75">
      <c r="A193" s="3">
        <v>9025</v>
      </c>
      <c r="B193" s="3">
        <v>9025</v>
      </c>
      <c r="C193" t="s">
        <v>248</v>
      </c>
      <c r="D193" s="50">
        <v>0</v>
      </c>
      <c r="E193" s="40">
        <v>0</v>
      </c>
      <c r="F193" s="36">
        <v>0</v>
      </c>
      <c r="G193" s="36">
        <v>0</v>
      </c>
      <c r="H193" s="14">
        <v>0</v>
      </c>
      <c r="I193" s="14">
        <v>0</v>
      </c>
      <c r="J193" s="14">
        <v>0</v>
      </c>
      <c r="K193" s="78">
        <f t="shared" si="2"/>
        <v>0</v>
      </c>
    </row>
    <row r="194" spans="1:11" ht="12.75">
      <c r="A194" s="3">
        <v>9030</v>
      </c>
      <c r="B194" s="3">
        <v>9030</v>
      </c>
      <c r="C194" t="s">
        <v>249</v>
      </c>
      <c r="D194" s="50">
        <v>0</v>
      </c>
      <c r="E194" s="26">
        <v>0</v>
      </c>
      <c r="F194" s="36">
        <v>0</v>
      </c>
      <c r="G194" s="36">
        <v>0</v>
      </c>
      <c r="H194" s="14">
        <v>0</v>
      </c>
      <c r="I194" s="14">
        <v>0</v>
      </c>
      <c r="J194" s="14">
        <v>0</v>
      </c>
      <c r="K194" s="78">
        <f t="shared" si="2"/>
        <v>0</v>
      </c>
    </row>
    <row r="195" spans="1:11" ht="12.75">
      <c r="A195" s="3">
        <v>9035</v>
      </c>
      <c r="B195" s="3">
        <v>9035</v>
      </c>
      <c r="C195" t="s">
        <v>250</v>
      </c>
      <c r="D195" s="50">
        <v>0</v>
      </c>
      <c r="E195" s="26">
        <v>0</v>
      </c>
      <c r="F195" s="36">
        <v>0</v>
      </c>
      <c r="G195" s="36">
        <v>0</v>
      </c>
      <c r="H195" s="14">
        <v>0</v>
      </c>
      <c r="I195" s="14">
        <v>0</v>
      </c>
      <c r="J195" s="14">
        <v>0</v>
      </c>
      <c r="K195" s="78">
        <f t="shared" si="2"/>
        <v>0</v>
      </c>
    </row>
    <row r="196" spans="1:11" ht="12.75">
      <c r="A196" s="3">
        <v>9040</v>
      </c>
      <c r="B196" s="3">
        <v>9040</v>
      </c>
      <c r="C196" t="s">
        <v>251</v>
      </c>
      <c r="D196" s="50">
        <v>0</v>
      </c>
      <c r="E196" s="26">
        <v>0</v>
      </c>
      <c r="F196" s="36">
        <v>0</v>
      </c>
      <c r="G196" s="36">
        <v>0</v>
      </c>
      <c r="H196" s="14">
        <v>0</v>
      </c>
      <c r="I196" s="14">
        <v>0</v>
      </c>
      <c r="J196" s="14">
        <v>0</v>
      </c>
      <c r="K196" s="78">
        <f t="shared" si="2"/>
        <v>0</v>
      </c>
    </row>
    <row r="197" spans="1:11" ht="12.75">
      <c r="A197" s="3">
        <v>9045</v>
      </c>
      <c r="B197" s="3">
        <v>9045</v>
      </c>
      <c r="C197" t="s">
        <v>252</v>
      </c>
      <c r="D197" s="50">
        <v>0</v>
      </c>
      <c r="E197" s="26">
        <v>0</v>
      </c>
      <c r="F197" s="36">
        <v>0</v>
      </c>
      <c r="G197" s="36">
        <v>0</v>
      </c>
      <c r="H197" s="14">
        <v>0</v>
      </c>
      <c r="I197" s="14">
        <v>0</v>
      </c>
      <c r="J197" s="14">
        <v>0</v>
      </c>
      <c r="K197" s="78">
        <f t="shared" si="2"/>
        <v>0</v>
      </c>
    </row>
    <row r="198" spans="1:11" ht="12.75">
      <c r="A198" s="3">
        <v>9050</v>
      </c>
      <c r="B198" s="3">
        <v>9050</v>
      </c>
      <c r="C198" t="s">
        <v>253</v>
      </c>
      <c r="D198" s="50">
        <v>0</v>
      </c>
      <c r="E198" s="26">
        <v>0</v>
      </c>
      <c r="F198" s="36">
        <v>0</v>
      </c>
      <c r="G198" s="36">
        <v>0</v>
      </c>
      <c r="H198" s="14">
        <v>0</v>
      </c>
      <c r="I198" s="14">
        <v>0</v>
      </c>
      <c r="J198" s="14">
        <v>0</v>
      </c>
      <c r="K198" s="78">
        <f t="shared" si="2"/>
        <v>0</v>
      </c>
    </row>
    <row r="199" spans="1:11" ht="12.75">
      <c r="A199" s="3">
        <v>9055</v>
      </c>
      <c r="B199" s="3">
        <v>9055</v>
      </c>
      <c r="C199" t="s">
        <v>254</v>
      </c>
      <c r="D199" s="50">
        <v>0</v>
      </c>
      <c r="E199" s="26">
        <v>0</v>
      </c>
      <c r="F199" s="36">
        <v>0</v>
      </c>
      <c r="G199" s="36">
        <v>0</v>
      </c>
      <c r="H199" s="14">
        <v>0</v>
      </c>
      <c r="I199" s="14">
        <v>0</v>
      </c>
      <c r="J199" s="14">
        <v>0</v>
      </c>
      <c r="K199" s="78">
        <f t="shared" si="2"/>
        <v>0</v>
      </c>
    </row>
    <row r="200" spans="1:11" ht="12.75">
      <c r="A200" s="3">
        <v>9060</v>
      </c>
      <c r="B200" s="3">
        <v>9060</v>
      </c>
      <c r="C200" t="s">
        <v>255</v>
      </c>
      <c r="D200" s="50">
        <v>0</v>
      </c>
      <c r="E200" s="26">
        <v>0</v>
      </c>
      <c r="F200" s="36">
        <v>0</v>
      </c>
      <c r="G200" s="36">
        <v>0</v>
      </c>
      <c r="H200" s="14">
        <v>0</v>
      </c>
      <c r="I200" s="14">
        <v>0</v>
      </c>
      <c r="J200" s="14">
        <v>0</v>
      </c>
      <c r="K200" s="78">
        <f t="shared" si="2"/>
        <v>0</v>
      </c>
    </row>
    <row r="201" spans="1:11" ht="12.75">
      <c r="A201" s="3">
        <v>9075</v>
      </c>
      <c r="B201" s="3">
        <v>9075</v>
      </c>
      <c r="C201" t="s">
        <v>256</v>
      </c>
      <c r="D201" s="50">
        <v>0</v>
      </c>
      <c r="E201" s="26">
        <v>0</v>
      </c>
      <c r="F201" s="36">
        <v>0</v>
      </c>
      <c r="G201" s="36">
        <v>0</v>
      </c>
      <c r="H201" s="14">
        <v>0</v>
      </c>
      <c r="I201" s="14">
        <v>0</v>
      </c>
      <c r="J201" s="14">
        <v>0</v>
      </c>
      <c r="K201" s="78">
        <f t="shared" si="2"/>
        <v>0</v>
      </c>
    </row>
    <row r="202" spans="1:11" ht="12.75">
      <c r="A202" s="3">
        <v>9080</v>
      </c>
      <c r="B202" s="3">
        <v>9080</v>
      </c>
      <c r="C202" t="s">
        <v>257</v>
      </c>
      <c r="D202" s="50">
        <v>0</v>
      </c>
      <c r="E202" s="26">
        <v>0</v>
      </c>
      <c r="F202" s="36">
        <v>0</v>
      </c>
      <c r="G202" s="36">
        <v>0</v>
      </c>
      <c r="H202" s="14">
        <v>0</v>
      </c>
      <c r="I202" s="14">
        <v>0</v>
      </c>
      <c r="J202" s="14">
        <v>0</v>
      </c>
      <c r="K202" s="78">
        <f t="shared" si="2"/>
        <v>0</v>
      </c>
    </row>
    <row r="203" spans="1:11" ht="12.75">
      <c r="A203" s="3">
        <v>9095</v>
      </c>
      <c r="B203" s="3">
        <v>9095</v>
      </c>
      <c r="C203" t="s">
        <v>258</v>
      </c>
      <c r="D203" s="50">
        <v>0</v>
      </c>
      <c r="E203" s="26">
        <v>0</v>
      </c>
      <c r="F203" s="36">
        <v>0</v>
      </c>
      <c r="G203" s="36">
        <v>0</v>
      </c>
      <c r="H203" s="14">
        <v>0</v>
      </c>
      <c r="I203" s="14">
        <v>0</v>
      </c>
      <c r="J203" s="14">
        <v>0</v>
      </c>
      <c r="K203" s="78">
        <f t="shared" si="2"/>
        <v>0</v>
      </c>
    </row>
    <row r="204" spans="1:11" ht="12.75">
      <c r="A204" s="3">
        <v>9120</v>
      </c>
      <c r="B204" s="3">
        <v>9120</v>
      </c>
      <c r="C204" t="s">
        <v>259</v>
      </c>
      <c r="D204" s="50">
        <v>0</v>
      </c>
      <c r="E204" s="26">
        <v>0</v>
      </c>
      <c r="F204" s="36">
        <v>0</v>
      </c>
      <c r="G204" s="36">
        <v>0</v>
      </c>
      <c r="H204" s="14">
        <v>0</v>
      </c>
      <c r="I204" s="14">
        <v>0</v>
      </c>
      <c r="J204" s="14">
        <v>0</v>
      </c>
      <c r="K204" s="78">
        <f aca="true" t="shared" si="3" ref="K204:K213">SUM(D204:J204)</f>
        <v>0</v>
      </c>
    </row>
    <row r="205" spans="1:11" ht="12.75">
      <c r="A205" s="3">
        <v>9125</v>
      </c>
      <c r="B205" s="3">
        <v>9125</v>
      </c>
      <c r="C205" t="s">
        <v>260</v>
      </c>
      <c r="D205" s="50">
        <v>0</v>
      </c>
      <c r="E205" s="26">
        <v>0</v>
      </c>
      <c r="F205" s="36">
        <v>0</v>
      </c>
      <c r="G205" s="36">
        <v>0</v>
      </c>
      <c r="H205" s="14">
        <v>0</v>
      </c>
      <c r="I205" s="14">
        <v>0</v>
      </c>
      <c r="J205" s="14">
        <v>0</v>
      </c>
      <c r="K205" s="78">
        <f t="shared" si="3"/>
        <v>0</v>
      </c>
    </row>
    <row r="206" spans="1:11" ht="12.75">
      <c r="A206" s="3">
        <v>9130</v>
      </c>
      <c r="B206" s="3">
        <v>9130</v>
      </c>
      <c r="C206" t="s">
        <v>485</v>
      </c>
      <c r="D206" s="50">
        <v>0</v>
      </c>
      <c r="E206" s="26">
        <v>0</v>
      </c>
      <c r="F206" s="36">
        <v>0</v>
      </c>
      <c r="G206" s="36">
        <v>0</v>
      </c>
      <c r="H206" s="14">
        <v>0</v>
      </c>
      <c r="I206" s="14">
        <v>0</v>
      </c>
      <c r="J206" s="14">
        <v>0</v>
      </c>
      <c r="K206" s="78">
        <f t="shared" si="3"/>
        <v>0</v>
      </c>
    </row>
    <row r="207" spans="1:11" ht="12.75">
      <c r="A207" s="3">
        <v>9135</v>
      </c>
      <c r="B207" s="3">
        <v>9135</v>
      </c>
      <c r="C207" t="s">
        <v>486</v>
      </c>
      <c r="D207" s="50">
        <v>0</v>
      </c>
      <c r="E207" s="26">
        <v>0</v>
      </c>
      <c r="F207" s="36">
        <v>0</v>
      </c>
      <c r="G207" s="36">
        <v>0</v>
      </c>
      <c r="H207" s="14">
        <v>0</v>
      </c>
      <c r="I207" s="14">
        <v>0</v>
      </c>
      <c r="J207" s="14">
        <v>0</v>
      </c>
      <c r="K207" s="78">
        <f t="shared" si="3"/>
        <v>0</v>
      </c>
    </row>
    <row r="208" spans="1:11" ht="12.75">
      <c r="A208" s="3">
        <v>9140</v>
      </c>
      <c r="B208" s="3">
        <v>9140</v>
      </c>
      <c r="C208" t="s">
        <v>261</v>
      </c>
      <c r="D208" s="50">
        <v>0</v>
      </c>
      <c r="E208" s="26">
        <v>0</v>
      </c>
      <c r="F208" s="36">
        <v>0</v>
      </c>
      <c r="G208" s="36">
        <v>0</v>
      </c>
      <c r="H208" s="14">
        <v>0</v>
      </c>
      <c r="I208" s="14">
        <v>0</v>
      </c>
      <c r="J208" s="14">
        <v>0</v>
      </c>
      <c r="K208" s="78">
        <f t="shared" si="3"/>
        <v>0</v>
      </c>
    </row>
    <row r="209" spans="1:11" ht="12.75">
      <c r="A209" s="3">
        <v>9145</v>
      </c>
      <c r="B209" s="3">
        <v>9145</v>
      </c>
      <c r="C209" t="s">
        <v>262</v>
      </c>
      <c r="D209" s="50">
        <v>0</v>
      </c>
      <c r="E209" s="26">
        <v>0</v>
      </c>
      <c r="F209" s="36">
        <v>0</v>
      </c>
      <c r="G209" s="36">
        <v>0</v>
      </c>
      <c r="H209" s="14">
        <v>0</v>
      </c>
      <c r="I209" s="14">
        <v>0</v>
      </c>
      <c r="J209" s="14">
        <v>0</v>
      </c>
      <c r="K209" s="78">
        <f t="shared" si="3"/>
        <v>0</v>
      </c>
    </row>
    <row r="210" spans="1:11" ht="12.75">
      <c r="A210" s="3" t="s">
        <v>247</v>
      </c>
      <c r="B210" s="3" t="s">
        <v>247</v>
      </c>
      <c r="C210" t="s">
        <v>263</v>
      </c>
      <c r="D210" s="50">
        <v>0</v>
      </c>
      <c r="E210" s="26">
        <v>0</v>
      </c>
      <c r="F210" s="36">
        <v>0</v>
      </c>
      <c r="G210" s="36">
        <v>0</v>
      </c>
      <c r="H210" s="14">
        <v>0</v>
      </c>
      <c r="I210" s="14">
        <v>0</v>
      </c>
      <c r="J210" s="14">
        <v>0</v>
      </c>
      <c r="K210" s="78">
        <f t="shared" si="3"/>
        <v>0</v>
      </c>
    </row>
    <row r="211" spans="1:11" ht="12.75">
      <c r="A211" s="3">
        <v>9160</v>
      </c>
      <c r="B211" s="3">
        <v>9160</v>
      </c>
      <c r="C211" t="s">
        <v>264</v>
      </c>
      <c r="D211" s="50">
        <v>0</v>
      </c>
      <c r="E211" s="50">
        <v>0</v>
      </c>
      <c r="F211" s="50">
        <v>0</v>
      </c>
      <c r="G211" s="50">
        <v>0</v>
      </c>
      <c r="H211" s="14">
        <v>0</v>
      </c>
      <c r="I211" s="14">
        <v>0</v>
      </c>
      <c r="J211" s="14">
        <v>0</v>
      </c>
      <c r="K211" s="78">
        <f t="shared" si="3"/>
        <v>0</v>
      </c>
    </row>
    <row r="212" spans="1:11" ht="12.75">
      <c r="A212" s="3">
        <v>9165</v>
      </c>
      <c r="B212" s="3">
        <v>9165</v>
      </c>
      <c r="C212" t="s">
        <v>487</v>
      </c>
      <c r="D212" s="50">
        <v>0</v>
      </c>
      <c r="E212" s="50">
        <v>0</v>
      </c>
      <c r="F212" s="50">
        <v>0</v>
      </c>
      <c r="G212" s="50">
        <v>0</v>
      </c>
      <c r="H212" s="14">
        <v>0</v>
      </c>
      <c r="I212" s="14">
        <v>0</v>
      </c>
      <c r="J212" s="14">
        <v>0</v>
      </c>
      <c r="K212" s="78">
        <f t="shared" si="3"/>
        <v>0</v>
      </c>
    </row>
    <row r="213" spans="1:11" ht="12.75">
      <c r="A213" s="3">
        <v>9170</v>
      </c>
      <c r="B213" s="3">
        <v>9170</v>
      </c>
      <c r="C213" s="112" t="s">
        <v>678</v>
      </c>
      <c r="D213" s="50">
        <v>0</v>
      </c>
      <c r="E213" s="50">
        <v>0</v>
      </c>
      <c r="F213" s="50">
        <v>0</v>
      </c>
      <c r="G213" s="50">
        <v>0</v>
      </c>
      <c r="H213" s="14">
        <v>0</v>
      </c>
      <c r="I213" s="14">
        <v>0</v>
      </c>
      <c r="J213" s="14">
        <v>0</v>
      </c>
      <c r="K213" s="78">
        <f t="shared" si="3"/>
        <v>0</v>
      </c>
    </row>
    <row r="214" spans="2:11" ht="12.75">
      <c r="B214" s="33"/>
      <c r="D214" s="50"/>
      <c r="E214" s="26"/>
      <c r="G214" s="36"/>
      <c r="H214" s="36"/>
      <c r="K214" s="78"/>
    </row>
    <row r="215" spans="2:11" ht="12.75">
      <c r="B215" s="32" t="s">
        <v>290</v>
      </c>
      <c r="D215" s="36">
        <f aca="true" t="shared" si="4" ref="D215:K215">SUM(D11:D214)</f>
        <v>4040021768.78</v>
      </c>
      <c r="E215" s="105">
        <f t="shared" si="4"/>
        <v>4140144.835</v>
      </c>
      <c r="F215" s="105">
        <f t="shared" si="4"/>
        <v>70056269.2</v>
      </c>
      <c r="G215" s="105">
        <f t="shared" si="4"/>
        <v>4079120.96</v>
      </c>
      <c r="H215" s="105">
        <f t="shared" si="4"/>
        <v>280249.11999999994</v>
      </c>
      <c r="I215" s="106">
        <f t="shared" si="4"/>
        <v>-655217.6092385238</v>
      </c>
      <c r="J215" s="106">
        <f t="shared" si="4"/>
        <v>0</v>
      </c>
      <c r="K215" s="93">
        <f t="shared" si="4"/>
        <v>4117922335.2857623</v>
      </c>
    </row>
    <row r="216" spans="4:5" ht="12.75">
      <c r="D216" s="36"/>
      <c r="E216" s="26"/>
    </row>
    <row r="217" spans="4:11" ht="12.75">
      <c r="D217" s="36"/>
      <c r="G217" s="36"/>
      <c r="H217" s="36"/>
      <c r="K217" s="11"/>
    </row>
    <row r="218" spans="4:11" ht="12.75">
      <c r="D218" s="1"/>
      <c r="E218" s="26"/>
      <c r="F218" s="26"/>
      <c r="G218" s="36"/>
      <c r="K218" s="37"/>
    </row>
    <row r="219" spans="4:11" ht="12.75">
      <c r="D219" s="36"/>
      <c r="G219" s="36"/>
      <c r="K219" s="37"/>
    </row>
    <row r="220" spans="4:11" ht="12.75">
      <c r="D220" s="51"/>
      <c r="E220" s="26"/>
      <c r="G220" s="36"/>
      <c r="H220" s="36"/>
      <c r="K220" s="37"/>
    </row>
    <row r="221" spans="4:11" ht="12.75">
      <c r="D221" s="36"/>
      <c r="H221" s="36"/>
      <c r="K221" s="76"/>
    </row>
    <row r="222" ht="12.75">
      <c r="K222" s="77"/>
    </row>
    <row r="224" ht="12.75">
      <c r="K224" s="37"/>
    </row>
    <row r="225" ht="12.75">
      <c r="K225" s="37"/>
    </row>
    <row r="226" ht="12.75">
      <c r="K226" s="37"/>
    </row>
  </sheetData>
  <sheetProtection/>
  <printOptions/>
  <pageMargins left="0.5" right="0.5" top="1" bottom="1" header="0.5" footer="0.5"/>
  <pageSetup fitToHeight="0" fitToWidth="1" horizontalDpi="600" verticalDpi="600" orientation="landscape" paperSize="5" scale="89" r:id="rId1"/>
  <headerFooter alignWithMargins="0">
    <oddHeader>&amp;CState Share (State Equalization) Figures
FY 2017-18:  Data Pipeline</oddHeader>
    <oddFooter>&amp;LCDE, Public School Finance 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8"/>
  <sheetViews>
    <sheetView zoomScalePageLayoutView="0" workbookViewId="0" topLeftCell="A1">
      <pane ySplit="2" topLeftCell="A3" activePane="bottomLeft" state="frozen"/>
      <selection pane="topLeft" activeCell="F191" sqref="F191"/>
      <selection pane="bottomLeft" activeCell="E4" sqref="E4"/>
    </sheetView>
  </sheetViews>
  <sheetFormatPr defaultColWidth="9.140625" defaultRowHeight="12.75"/>
  <cols>
    <col min="2" max="2" width="17.57421875" style="0" customWidth="1"/>
    <col min="3" max="3" width="30.7109375" style="0" bestFit="1" customWidth="1"/>
    <col min="4" max="4" width="7.7109375" style="0" customWidth="1"/>
    <col min="5" max="5" width="18.57421875" style="0" customWidth="1"/>
    <col min="8" max="8" width="38.00390625" style="0" bestFit="1" customWidth="1"/>
    <col min="9" max="9" width="12.8515625" style="52" bestFit="1" customWidth="1"/>
  </cols>
  <sheetData>
    <row r="1" spans="1:5" ht="38.25">
      <c r="A1" t="s">
        <v>648</v>
      </c>
      <c r="B1" s="84" t="s">
        <v>501</v>
      </c>
      <c r="C1" s="84" t="s">
        <v>502</v>
      </c>
      <c r="E1" s="117" t="s">
        <v>682</v>
      </c>
    </row>
    <row r="2" spans="1:5" ht="12.75">
      <c r="A2" s="86"/>
      <c r="B2" s="86"/>
      <c r="C2" s="86"/>
      <c r="D2" s="83"/>
      <c r="E2" s="85" t="s">
        <v>647</v>
      </c>
    </row>
    <row r="3" ht="12.75">
      <c r="E3" s="79"/>
    </row>
    <row r="4" spans="1:5" ht="12.75">
      <c r="A4" s="3" t="s">
        <v>5</v>
      </c>
      <c r="B4" t="s">
        <v>6</v>
      </c>
      <c r="C4" t="s">
        <v>503</v>
      </c>
      <c r="E4" s="79">
        <v>95992.96</v>
      </c>
    </row>
    <row r="5" spans="1:5" ht="12.75">
      <c r="A5" s="3" t="s">
        <v>7</v>
      </c>
      <c r="B5" t="s">
        <v>6</v>
      </c>
      <c r="C5" t="s">
        <v>312</v>
      </c>
      <c r="E5" s="79">
        <v>189018.2</v>
      </c>
    </row>
    <row r="6" spans="1:5" ht="12.75">
      <c r="A6" s="3" t="s">
        <v>8</v>
      </c>
      <c r="B6" t="s">
        <v>6</v>
      </c>
      <c r="C6" t="s">
        <v>504</v>
      </c>
      <c r="E6" s="79">
        <v>373537.87</v>
      </c>
    </row>
    <row r="7" spans="1:5" ht="12.75">
      <c r="A7" s="3" t="s">
        <v>9</v>
      </c>
      <c r="B7" t="s">
        <v>6</v>
      </c>
      <c r="C7" t="s">
        <v>505</v>
      </c>
      <c r="E7" s="79">
        <v>186303.75</v>
      </c>
    </row>
    <row r="8" spans="1:5" ht="12.75">
      <c r="A8" s="3" t="s">
        <v>10</v>
      </c>
      <c r="B8" t="s">
        <v>6</v>
      </c>
      <c r="C8" t="s">
        <v>506</v>
      </c>
      <c r="E8" s="79">
        <v>0</v>
      </c>
    </row>
    <row r="9" spans="1:5" ht="12.75">
      <c r="A9" s="3" t="s">
        <v>11</v>
      </c>
      <c r="B9" t="s">
        <v>6</v>
      </c>
      <c r="C9" t="s">
        <v>507</v>
      </c>
      <c r="E9" s="79">
        <v>0</v>
      </c>
    </row>
    <row r="10" spans="1:5" ht="12.75">
      <c r="A10" s="3" t="s">
        <v>12</v>
      </c>
      <c r="B10" t="s">
        <v>6</v>
      </c>
      <c r="C10" t="s">
        <v>508</v>
      </c>
      <c r="E10" s="79">
        <v>121844.08</v>
      </c>
    </row>
    <row r="11" spans="1:5" ht="12.75">
      <c r="A11" s="3" t="s">
        <v>13</v>
      </c>
      <c r="B11" t="s">
        <v>14</v>
      </c>
      <c r="C11" t="s">
        <v>14</v>
      </c>
      <c r="E11" s="79">
        <v>106988.21</v>
      </c>
    </row>
    <row r="12" spans="1:5" ht="12.75">
      <c r="A12" s="3" t="s">
        <v>15</v>
      </c>
      <c r="B12" t="s">
        <v>14</v>
      </c>
      <c r="C12" t="s">
        <v>509</v>
      </c>
      <c r="E12" s="79">
        <v>0</v>
      </c>
    </row>
    <row r="13" spans="1:5" ht="12.75">
      <c r="A13" s="3" t="s">
        <v>16</v>
      </c>
      <c r="B13" t="s">
        <v>17</v>
      </c>
      <c r="C13" t="s">
        <v>510</v>
      </c>
      <c r="E13" s="79">
        <v>200766.38</v>
      </c>
    </row>
    <row r="14" spans="1:5" ht="12.75">
      <c r="A14" s="3" t="s">
        <v>18</v>
      </c>
      <c r="B14" t="s">
        <v>17</v>
      </c>
      <c r="C14" t="s">
        <v>511</v>
      </c>
      <c r="E14" s="79">
        <v>339985.41</v>
      </c>
    </row>
    <row r="15" spans="1:5" ht="12.75">
      <c r="A15" s="3" t="s">
        <v>19</v>
      </c>
      <c r="B15" t="s">
        <v>17</v>
      </c>
      <c r="C15" t="s">
        <v>512</v>
      </c>
      <c r="E15" s="79">
        <v>0</v>
      </c>
    </row>
    <row r="16" spans="1:5" ht="12.75">
      <c r="A16" s="3" t="s">
        <v>20</v>
      </c>
      <c r="B16" t="s">
        <v>17</v>
      </c>
      <c r="C16" t="s">
        <v>513</v>
      </c>
      <c r="E16" s="79">
        <v>0</v>
      </c>
    </row>
    <row r="17" spans="1:5" ht="12.75">
      <c r="A17" s="3" t="s">
        <v>21</v>
      </c>
      <c r="B17" t="s">
        <v>17</v>
      </c>
      <c r="C17" t="s">
        <v>514</v>
      </c>
      <c r="E17" s="79">
        <v>0</v>
      </c>
    </row>
    <row r="18" spans="1:5" ht="12.75">
      <c r="A18" s="3" t="s">
        <v>22</v>
      </c>
      <c r="B18" t="s">
        <v>17</v>
      </c>
      <c r="C18" t="s">
        <v>515</v>
      </c>
      <c r="E18" s="79">
        <v>0</v>
      </c>
    </row>
    <row r="19" spans="1:5" ht="12.75">
      <c r="A19" s="3" t="s">
        <v>23</v>
      </c>
      <c r="B19" t="s">
        <v>17</v>
      </c>
      <c r="C19" t="s">
        <v>516</v>
      </c>
      <c r="E19" s="79">
        <v>0</v>
      </c>
    </row>
    <row r="20" spans="1:5" ht="12.75">
      <c r="A20" s="3" t="s">
        <v>24</v>
      </c>
      <c r="B20" t="s">
        <v>25</v>
      </c>
      <c r="C20" t="s">
        <v>25</v>
      </c>
      <c r="E20" s="79">
        <v>48641.79</v>
      </c>
    </row>
    <row r="21" spans="1:5" ht="12.75">
      <c r="A21" s="3" t="s">
        <v>26</v>
      </c>
      <c r="B21" t="s">
        <v>27</v>
      </c>
      <c r="C21" t="s">
        <v>517</v>
      </c>
      <c r="E21" s="79">
        <v>0</v>
      </c>
    </row>
    <row r="22" spans="1:5" ht="12.75">
      <c r="A22" s="3" t="s">
        <v>28</v>
      </c>
      <c r="B22" t="s">
        <v>27</v>
      </c>
      <c r="C22" t="s">
        <v>518</v>
      </c>
      <c r="E22" s="79">
        <v>0</v>
      </c>
    </row>
    <row r="23" spans="1:5" ht="12.75">
      <c r="A23" s="3" t="s">
        <v>29</v>
      </c>
      <c r="B23" t="s">
        <v>27</v>
      </c>
      <c r="C23" t="s">
        <v>519</v>
      </c>
      <c r="E23" s="79">
        <v>0</v>
      </c>
    </row>
    <row r="24" spans="1:5" ht="12.75">
      <c r="A24" s="3" t="s">
        <v>30</v>
      </c>
      <c r="B24" t="s">
        <v>27</v>
      </c>
      <c r="C24" t="s">
        <v>520</v>
      </c>
      <c r="E24" s="79">
        <v>0</v>
      </c>
    </row>
    <row r="25" spans="1:5" ht="12.75">
      <c r="A25" s="3" t="s">
        <v>31</v>
      </c>
      <c r="B25" t="s">
        <v>27</v>
      </c>
      <c r="C25" t="s">
        <v>521</v>
      </c>
      <c r="E25" s="79">
        <v>6405.15</v>
      </c>
    </row>
    <row r="26" spans="1:5" ht="12.75">
      <c r="A26" s="3" t="s">
        <v>32</v>
      </c>
      <c r="B26" t="s">
        <v>33</v>
      </c>
      <c r="C26" t="s">
        <v>34</v>
      </c>
      <c r="E26" s="79">
        <v>0</v>
      </c>
    </row>
    <row r="27" spans="1:5" ht="12.75">
      <c r="A27" s="3" t="s">
        <v>35</v>
      </c>
      <c r="B27" t="s">
        <v>33</v>
      </c>
      <c r="C27" t="s">
        <v>522</v>
      </c>
      <c r="E27" s="79">
        <v>0</v>
      </c>
    </row>
    <row r="28" spans="1:5" ht="12.75">
      <c r="A28" s="3" t="s">
        <v>36</v>
      </c>
      <c r="B28" t="s">
        <v>37</v>
      </c>
      <c r="C28" t="s">
        <v>523</v>
      </c>
      <c r="E28" s="79">
        <v>47197.67</v>
      </c>
    </row>
    <row r="29" spans="1:5" ht="12.75">
      <c r="A29" s="3" t="s">
        <v>38</v>
      </c>
      <c r="B29" t="s">
        <v>37</v>
      </c>
      <c r="C29" t="s">
        <v>37</v>
      </c>
      <c r="E29" s="79">
        <v>248371.81</v>
      </c>
    </row>
    <row r="30" spans="1:5" ht="12.75">
      <c r="A30" s="3" t="s">
        <v>39</v>
      </c>
      <c r="B30" t="s">
        <v>40</v>
      </c>
      <c r="C30" t="s">
        <v>524</v>
      </c>
      <c r="E30" s="79">
        <v>49242.45</v>
      </c>
    </row>
    <row r="31" spans="1:5" ht="12.75">
      <c r="A31" s="3" t="s">
        <v>41</v>
      </c>
      <c r="B31" t="s">
        <v>40</v>
      </c>
      <c r="C31" t="s">
        <v>525</v>
      </c>
      <c r="E31" s="79">
        <v>57187.08</v>
      </c>
    </row>
    <row r="32" spans="1:5" ht="12.75">
      <c r="A32" s="3" t="s">
        <v>42</v>
      </c>
      <c r="B32" t="s">
        <v>43</v>
      </c>
      <c r="C32" t="s">
        <v>44</v>
      </c>
      <c r="E32" s="79">
        <v>23300.84</v>
      </c>
    </row>
    <row r="33" spans="1:5" ht="12.75">
      <c r="A33" s="3" t="s">
        <v>45</v>
      </c>
      <c r="B33" t="s">
        <v>43</v>
      </c>
      <c r="C33" t="s">
        <v>43</v>
      </c>
      <c r="E33" s="79">
        <v>0</v>
      </c>
    </row>
    <row r="34" spans="1:5" ht="12.75">
      <c r="A34" s="3" t="s">
        <v>46</v>
      </c>
      <c r="B34" t="s">
        <v>47</v>
      </c>
      <c r="C34" t="s">
        <v>47</v>
      </c>
      <c r="E34" s="79">
        <v>34580.66</v>
      </c>
    </row>
    <row r="35" spans="1:5" ht="12.75">
      <c r="A35" s="3" t="s">
        <v>48</v>
      </c>
      <c r="B35" t="s">
        <v>49</v>
      </c>
      <c r="C35" t="s">
        <v>526</v>
      </c>
      <c r="E35" s="79">
        <v>57441.95</v>
      </c>
    </row>
    <row r="36" spans="1:5" ht="12.75">
      <c r="A36" s="3" t="s">
        <v>50</v>
      </c>
      <c r="B36" t="s">
        <v>49</v>
      </c>
      <c r="C36" t="s">
        <v>527</v>
      </c>
      <c r="E36" s="79">
        <v>0</v>
      </c>
    </row>
    <row r="37" spans="1:5" ht="12.75">
      <c r="A37" s="3" t="s">
        <v>51</v>
      </c>
      <c r="B37" t="s">
        <v>49</v>
      </c>
      <c r="C37" t="s">
        <v>528</v>
      </c>
      <c r="E37" s="79">
        <v>51566.37</v>
      </c>
    </row>
    <row r="38" spans="1:5" ht="12.75">
      <c r="A38" s="3" t="s">
        <v>52</v>
      </c>
      <c r="B38" t="s">
        <v>53</v>
      </c>
      <c r="C38" t="s">
        <v>529</v>
      </c>
      <c r="E38" s="79">
        <v>0</v>
      </c>
    </row>
    <row r="39" spans="1:5" ht="12.75">
      <c r="A39" s="3" t="s">
        <v>54</v>
      </c>
      <c r="B39" t="s">
        <v>53</v>
      </c>
      <c r="C39" t="s">
        <v>530</v>
      </c>
      <c r="E39" s="79">
        <v>0</v>
      </c>
    </row>
    <row r="40" spans="1:5" ht="12.75">
      <c r="A40" s="3" t="s">
        <v>55</v>
      </c>
      <c r="B40" t="s">
        <v>56</v>
      </c>
      <c r="C40" t="s">
        <v>56</v>
      </c>
      <c r="E40" s="79">
        <v>0</v>
      </c>
    </row>
    <row r="41" spans="1:5" ht="12.75">
      <c r="A41" s="3" t="s">
        <v>57</v>
      </c>
      <c r="B41" t="s">
        <v>58</v>
      </c>
      <c r="C41" t="s">
        <v>531</v>
      </c>
      <c r="E41" s="79">
        <v>0</v>
      </c>
    </row>
    <row r="42" spans="1:5" ht="12.75">
      <c r="A42" s="3" t="s">
        <v>59</v>
      </c>
      <c r="B42" t="s">
        <v>60</v>
      </c>
      <c r="C42" t="s">
        <v>60</v>
      </c>
      <c r="E42" s="79">
        <v>93768.37</v>
      </c>
    </row>
    <row r="43" spans="1:5" ht="12.75">
      <c r="A43" s="3" t="s">
        <v>61</v>
      </c>
      <c r="B43" t="s">
        <v>62</v>
      </c>
      <c r="C43" t="s">
        <v>62</v>
      </c>
      <c r="E43" s="79">
        <v>1644216.63</v>
      </c>
    </row>
    <row r="44" spans="1:5" ht="12.75">
      <c r="A44" s="3" t="s">
        <v>63</v>
      </c>
      <c r="B44" t="s">
        <v>64</v>
      </c>
      <c r="C44" t="s">
        <v>64</v>
      </c>
      <c r="E44" s="79">
        <v>0</v>
      </c>
    </row>
    <row r="45" spans="1:5" ht="12.75">
      <c r="A45" s="3" t="s">
        <v>65</v>
      </c>
      <c r="B45" t="s">
        <v>66</v>
      </c>
      <c r="C45" t="s">
        <v>66</v>
      </c>
      <c r="E45" s="79">
        <v>0</v>
      </c>
    </row>
    <row r="46" spans="1:5" ht="12.75">
      <c r="A46" s="3" t="s">
        <v>67</v>
      </c>
      <c r="B46" t="s">
        <v>68</v>
      </c>
      <c r="C46" t="s">
        <v>68</v>
      </c>
      <c r="E46" s="79">
        <v>0</v>
      </c>
    </row>
    <row r="47" spans="1:5" ht="12.75">
      <c r="A47" s="3" t="s">
        <v>69</v>
      </c>
      <c r="B47" t="s">
        <v>70</v>
      </c>
      <c r="C47" t="s">
        <v>532</v>
      </c>
      <c r="E47" s="79">
        <v>0</v>
      </c>
    </row>
    <row r="48" spans="1:5" ht="12.75">
      <c r="A48" s="3" t="s">
        <v>71</v>
      </c>
      <c r="B48" t="s">
        <v>70</v>
      </c>
      <c r="C48" t="s">
        <v>72</v>
      </c>
      <c r="E48" s="79">
        <v>0</v>
      </c>
    </row>
    <row r="49" spans="1:5" ht="12.75">
      <c r="A49" s="3" t="s">
        <v>73</v>
      </c>
      <c r="B49" t="s">
        <v>70</v>
      </c>
      <c r="C49" t="s">
        <v>533</v>
      </c>
      <c r="E49" s="79">
        <v>0</v>
      </c>
    </row>
    <row r="50" spans="1:5" ht="12.75">
      <c r="A50" s="3" t="s">
        <v>74</v>
      </c>
      <c r="B50" t="s">
        <v>70</v>
      </c>
      <c r="C50" t="s">
        <v>70</v>
      </c>
      <c r="E50" s="79">
        <v>0</v>
      </c>
    </row>
    <row r="51" spans="1:5" ht="12.75">
      <c r="A51" s="3" t="s">
        <v>75</v>
      </c>
      <c r="B51" t="s">
        <v>70</v>
      </c>
      <c r="C51" t="s">
        <v>534</v>
      </c>
      <c r="E51" s="79">
        <v>0</v>
      </c>
    </row>
    <row r="52" spans="1:5" ht="12.75">
      <c r="A52" s="3" t="s">
        <v>76</v>
      </c>
      <c r="B52" t="s">
        <v>77</v>
      </c>
      <c r="C52" t="s">
        <v>535</v>
      </c>
      <c r="E52" s="79">
        <v>0</v>
      </c>
    </row>
    <row r="53" spans="1:5" ht="12.75">
      <c r="A53" s="3" t="s">
        <v>78</v>
      </c>
      <c r="B53" t="s">
        <v>77</v>
      </c>
      <c r="C53" t="s">
        <v>536</v>
      </c>
      <c r="E53" s="79">
        <v>442280.62</v>
      </c>
    </row>
    <row r="54" spans="1:5" ht="12.75">
      <c r="A54" s="3" t="s">
        <v>79</v>
      </c>
      <c r="B54" t="s">
        <v>77</v>
      </c>
      <c r="C54" t="s">
        <v>537</v>
      </c>
      <c r="E54" s="79">
        <v>15284.03</v>
      </c>
    </row>
    <row r="55" spans="1:5" ht="12.75">
      <c r="A55" s="3" t="s">
        <v>80</v>
      </c>
      <c r="B55" t="s">
        <v>77</v>
      </c>
      <c r="C55" t="s">
        <v>538</v>
      </c>
      <c r="E55" s="79">
        <v>0</v>
      </c>
    </row>
    <row r="56" spans="1:5" ht="12.75">
      <c r="A56" s="3" t="s">
        <v>81</v>
      </c>
      <c r="B56" t="s">
        <v>77</v>
      </c>
      <c r="C56" t="s">
        <v>539</v>
      </c>
      <c r="E56" s="79">
        <v>574893.85</v>
      </c>
    </row>
    <row r="57" spans="1:5" ht="12.75">
      <c r="A57" s="3" t="s">
        <v>82</v>
      </c>
      <c r="B57" t="s">
        <v>77</v>
      </c>
      <c r="C57" t="s">
        <v>540</v>
      </c>
      <c r="E57" s="79">
        <v>0</v>
      </c>
    </row>
    <row r="58" spans="1:5" ht="12.75">
      <c r="A58" s="3" t="s">
        <v>83</v>
      </c>
      <c r="B58" t="s">
        <v>77</v>
      </c>
      <c r="C58" t="s">
        <v>541</v>
      </c>
      <c r="E58" s="79">
        <v>0</v>
      </c>
    </row>
    <row r="59" spans="1:5" ht="12.75">
      <c r="A59" s="3" t="s">
        <v>84</v>
      </c>
      <c r="B59" t="s">
        <v>77</v>
      </c>
      <c r="C59" t="s">
        <v>542</v>
      </c>
      <c r="E59" s="79">
        <v>0</v>
      </c>
    </row>
    <row r="60" spans="1:5" ht="12.75">
      <c r="A60" s="3" t="s">
        <v>85</v>
      </c>
      <c r="B60" t="s">
        <v>77</v>
      </c>
      <c r="C60" t="s">
        <v>543</v>
      </c>
      <c r="E60" s="79">
        <v>0</v>
      </c>
    </row>
    <row r="61" spans="1:5" ht="12.75">
      <c r="A61" s="3" t="s">
        <v>86</v>
      </c>
      <c r="B61" t="s">
        <v>77</v>
      </c>
      <c r="C61" t="s">
        <v>544</v>
      </c>
      <c r="E61" s="79">
        <v>0</v>
      </c>
    </row>
    <row r="62" spans="1:5" ht="12.75">
      <c r="A62" s="3" t="s">
        <v>87</v>
      </c>
      <c r="B62" t="s">
        <v>77</v>
      </c>
      <c r="C62" t="s">
        <v>545</v>
      </c>
      <c r="E62" s="79">
        <v>52911.81</v>
      </c>
    </row>
    <row r="63" spans="1:5" ht="12.75">
      <c r="A63" s="3" t="s">
        <v>88</v>
      </c>
      <c r="B63" t="s">
        <v>77</v>
      </c>
      <c r="C63" t="s">
        <v>546</v>
      </c>
      <c r="E63" s="79">
        <v>0</v>
      </c>
    </row>
    <row r="64" spans="1:5" ht="12.75">
      <c r="A64" s="3" t="s">
        <v>89</v>
      </c>
      <c r="B64" t="s">
        <v>77</v>
      </c>
      <c r="C64" t="s">
        <v>547</v>
      </c>
      <c r="E64" s="79">
        <v>0</v>
      </c>
    </row>
    <row r="65" spans="1:5" ht="12.75">
      <c r="A65" s="3" t="s">
        <v>90</v>
      </c>
      <c r="B65" t="s">
        <v>77</v>
      </c>
      <c r="C65" t="s">
        <v>548</v>
      </c>
      <c r="E65" s="79">
        <v>26769.42</v>
      </c>
    </row>
    <row r="66" spans="1:5" ht="12.75">
      <c r="A66" s="3" t="s">
        <v>91</v>
      </c>
      <c r="B66" t="s">
        <v>77</v>
      </c>
      <c r="C66" t="s">
        <v>549</v>
      </c>
      <c r="E66" s="79">
        <v>0</v>
      </c>
    </row>
    <row r="67" spans="1:5" ht="12.75">
      <c r="A67" s="3" t="s">
        <v>92</v>
      </c>
      <c r="B67" t="s">
        <v>93</v>
      </c>
      <c r="C67" t="s">
        <v>550</v>
      </c>
      <c r="E67" s="79">
        <v>91704.18</v>
      </c>
    </row>
    <row r="68" spans="1:5" ht="12.75">
      <c r="A68" s="3" t="s">
        <v>94</v>
      </c>
      <c r="B68" t="s">
        <v>93</v>
      </c>
      <c r="C68" t="s">
        <v>551</v>
      </c>
      <c r="E68" s="79">
        <v>51151.04</v>
      </c>
    </row>
    <row r="69" spans="1:5" ht="12.75">
      <c r="A69" s="3" t="s">
        <v>95</v>
      </c>
      <c r="B69" t="s">
        <v>93</v>
      </c>
      <c r="C69" t="s">
        <v>552</v>
      </c>
      <c r="E69" s="79">
        <v>0</v>
      </c>
    </row>
    <row r="70" spans="1:5" ht="12.75">
      <c r="A70" s="3" t="s">
        <v>96</v>
      </c>
      <c r="B70" t="s">
        <v>97</v>
      </c>
      <c r="C70" t="s">
        <v>553</v>
      </c>
      <c r="E70" s="79">
        <v>33237.15</v>
      </c>
    </row>
    <row r="71" spans="1:5" ht="12.75">
      <c r="A71" s="3" t="s">
        <v>98</v>
      </c>
      <c r="B71" t="s">
        <v>97</v>
      </c>
      <c r="C71" t="s">
        <v>554</v>
      </c>
      <c r="E71" s="79">
        <v>0</v>
      </c>
    </row>
    <row r="72" spans="1:5" ht="12.75">
      <c r="A72" s="3" t="s">
        <v>99</v>
      </c>
      <c r="B72" t="s">
        <v>97</v>
      </c>
      <c r="C72" t="s">
        <v>555</v>
      </c>
      <c r="E72" s="79">
        <v>0</v>
      </c>
    </row>
    <row r="73" spans="1:5" ht="12.75">
      <c r="A73" s="3" t="s">
        <v>100</v>
      </c>
      <c r="B73" t="s">
        <v>101</v>
      </c>
      <c r="C73" t="s">
        <v>101</v>
      </c>
      <c r="E73" s="79">
        <v>0</v>
      </c>
    </row>
    <row r="74" spans="1:5" ht="12.75">
      <c r="A74" s="3" t="s">
        <v>102</v>
      </c>
      <c r="B74" t="s">
        <v>103</v>
      </c>
      <c r="C74" t="s">
        <v>556</v>
      </c>
      <c r="E74" s="79">
        <v>0</v>
      </c>
    </row>
    <row r="75" spans="1:5" ht="12.75">
      <c r="A75" s="3" t="s">
        <v>104</v>
      </c>
      <c r="B75" t="s">
        <v>103</v>
      </c>
      <c r="C75" t="s">
        <v>557</v>
      </c>
      <c r="E75" s="79">
        <v>0</v>
      </c>
    </row>
    <row r="76" spans="1:5" ht="12.75">
      <c r="A76" s="3" t="s">
        <v>105</v>
      </c>
      <c r="B76" t="s">
        <v>106</v>
      </c>
      <c r="C76" t="s">
        <v>106</v>
      </c>
      <c r="E76" s="79">
        <v>63706.76</v>
      </c>
    </row>
    <row r="77" spans="1:5" ht="12.75">
      <c r="A77" s="3" t="s">
        <v>107</v>
      </c>
      <c r="B77" t="s">
        <v>108</v>
      </c>
      <c r="C77" t="s">
        <v>108</v>
      </c>
      <c r="E77" s="79">
        <v>0</v>
      </c>
    </row>
    <row r="78" spans="1:5" ht="12.75">
      <c r="A78" s="3" t="s">
        <v>109</v>
      </c>
      <c r="B78" t="s">
        <v>110</v>
      </c>
      <c r="C78" t="s">
        <v>110</v>
      </c>
      <c r="E78" s="79">
        <v>0</v>
      </c>
    </row>
    <row r="79" spans="1:5" ht="12.75">
      <c r="A79" s="3" t="s">
        <v>111</v>
      </c>
      <c r="B79" t="s">
        <v>110</v>
      </c>
      <c r="C79" t="s">
        <v>558</v>
      </c>
      <c r="E79" s="79">
        <v>0</v>
      </c>
    </row>
    <row r="80" spans="1:5" ht="12.75">
      <c r="A80" s="3" t="s">
        <v>112</v>
      </c>
      <c r="B80" t="s">
        <v>113</v>
      </c>
      <c r="C80" t="s">
        <v>559</v>
      </c>
      <c r="E80" s="79">
        <v>0</v>
      </c>
    </row>
    <row r="81" spans="1:5" ht="12.75">
      <c r="A81" s="3" t="s">
        <v>114</v>
      </c>
      <c r="B81" t="s">
        <v>115</v>
      </c>
      <c r="C81" t="s">
        <v>115</v>
      </c>
      <c r="E81" s="79">
        <v>329794.16</v>
      </c>
    </row>
    <row r="82" spans="1:5" ht="12.75">
      <c r="A82" s="3" t="s">
        <v>116</v>
      </c>
      <c r="B82" t="s">
        <v>72</v>
      </c>
      <c r="C82" t="s">
        <v>560</v>
      </c>
      <c r="E82" s="79">
        <v>0</v>
      </c>
    </row>
    <row r="83" spans="1:5" ht="12.75">
      <c r="A83" s="3" t="s">
        <v>117</v>
      </c>
      <c r="B83" t="s">
        <v>72</v>
      </c>
      <c r="C83" t="s">
        <v>561</v>
      </c>
      <c r="E83" s="79">
        <v>12464.54</v>
      </c>
    </row>
    <row r="84" spans="1:5" ht="12.75">
      <c r="A84" s="3" t="s">
        <v>118</v>
      </c>
      <c r="B84" t="s">
        <v>44</v>
      </c>
      <c r="C84" t="s">
        <v>562</v>
      </c>
      <c r="E84" s="79">
        <v>26448.1</v>
      </c>
    </row>
    <row r="85" spans="1:5" ht="12.75">
      <c r="A85" s="3" t="s">
        <v>119</v>
      </c>
      <c r="B85" t="s">
        <v>44</v>
      </c>
      <c r="C85" t="s">
        <v>563</v>
      </c>
      <c r="E85" s="79">
        <v>0</v>
      </c>
    </row>
    <row r="86" spans="1:5" ht="12.75">
      <c r="A86" s="3" t="s">
        <v>120</v>
      </c>
      <c r="B86" t="s">
        <v>44</v>
      </c>
      <c r="C86" t="s">
        <v>564</v>
      </c>
      <c r="E86" s="79">
        <v>0</v>
      </c>
    </row>
    <row r="87" spans="1:5" ht="12.75">
      <c r="A87" s="3" t="s">
        <v>121</v>
      </c>
      <c r="B87" t="s">
        <v>44</v>
      </c>
      <c r="C87" t="s">
        <v>565</v>
      </c>
      <c r="E87" s="79">
        <v>17955.78</v>
      </c>
    </row>
    <row r="88" spans="1:5" ht="12.75">
      <c r="A88" s="3" t="s">
        <v>122</v>
      </c>
      <c r="B88" t="s">
        <v>44</v>
      </c>
      <c r="C88" t="s">
        <v>566</v>
      </c>
      <c r="E88" s="79">
        <v>49728.56</v>
      </c>
    </row>
    <row r="89" spans="1:5" ht="12.75">
      <c r="A89" s="3" t="s">
        <v>123</v>
      </c>
      <c r="B89" t="s">
        <v>124</v>
      </c>
      <c r="C89" t="s">
        <v>124</v>
      </c>
      <c r="E89" s="79">
        <v>100839.8</v>
      </c>
    </row>
    <row r="90" spans="1:5" ht="12.75">
      <c r="A90" s="3" t="s">
        <v>125</v>
      </c>
      <c r="B90" t="s">
        <v>126</v>
      </c>
      <c r="C90" t="s">
        <v>567</v>
      </c>
      <c r="E90" s="79">
        <v>47465.68</v>
      </c>
    </row>
    <row r="91" spans="1:5" ht="12.75">
      <c r="A91" s="3" t="s">
        <v>127</v>
      </c>
      <c r="B91" t="s">
        <v>126</v>
      </c>
      <c r="C91" t="s">
        <v>568</v>
      </c>
      <c r="E91" s="79">
        <v>0</v>
      </c>
    </row>
    <row r="92" spans="1:5" ht="12.75">
      <c r="A92" s="3" t="s">
        <v>128</v>
      </c>
      <c r="B92" t="s">
        <v>126</v>
      </c>
      <c r="C92" t="s">
        <v>569</v>
      </c>
      <c r="E92" s="79">
        <v>0</v>
      </c>
    </row>
    <row r="93" spans="1:5" ht="12.75">
      <c r="A93" s="3" t="s">
        <v>129</v>
      </c>
      <c r="B93" t="s">
        <v>130</v>
      </c>
      <c r="C93" t="s">
        <v>570</v>
      </c>
      <c r="E93" s="79">
        <v>0</v>
      </c>
    </row>
    <row r="94" spans="1:5" ht="12.75">
      <c r="A94" s="3" t="s">
        <v>131</v>
      </c>
      <c r="B94" t="s">
        <v>130</v>
      </c>
      <c r="C94" t="s">
        <v>571</v>
      </c>
      <c r="E94" s="79">
        <v>0</v>
      </c>
    </row>
    <row r="95" spans="1:5" ht="12.75">
      <c r="A95" s="3" t="s">
        <v>132</v>
      </c>
      <c r="B95" t="s">
        <v>130</v>
      </c>
      <c r="C95" t="s">
        <v>572</v>
      </c>
      <c r="E95" s="79">
        <v>0</v>
      </c>
    </row>
    <row r="96" spans="1:5" ht="12.75">
      <c r="A96" s="3" t="s">
        <v>133</v>
      </c>
      <c r="B96" t="s">
        <v>34</v>
      </c>
      <c r="C96" t="s">
        <v>573</v>
      </c>
      <c r="E96" s="79">
        <v>51715.19</v>
      </c>
    </row>
    <row r="97" spans="1:5" ht="12.75">
      <c r="A97" s="3" t="s">
        <v>134</v>
      </c>
      <c r="B97" t="s">
        <v>34</v>
      </c>
      <c r="C97" t="s">
        <v>574</v>
      </c>
      <c r="E97" s="79">
        <v>0</v>
      </c>
    </row>
    <row r="98" spans="1:5" ht="12.75">
      <c r="A98" s="3" t="s">
        <v>135</v>
      </c>
      <c r="B98" t="s">
        <v>34</v>
      </c>
      <c r="C98" t="s">
        <v>575</v>
      </c>
      <c r="E98" s="79">
        <v>0</v>
      </c>
    </row>
    <row r="99" spans="1:5" ht="12.75">
      <c r="A99" s="3" t="s">
        <v>136</v>
      </c>
      <c r="B99" t="s">
        <v>34</v>
      </c>
      <c r="C99" t="s">
        <v>576</v>
      </c>
      <c r="E99" s="79">
        <v>17941.75</v>
      </c>
    </row>
    <row r="100" spans="1:5" ht="12.75">
      <c r="A100" s="3" t="s">
        <v>137</v>
      </c>
      <c r="B100" t="s">
        <v>34</v>
      </c>
      <c r="C100" t="s">
        <v>577</v>
      </c>
      <c r="E100" s="79">
        <v>0</v>
      </c>
    </row>
    <row r="101" spans="1:5" ht="12.75">
      <c r="A101" s="3" t="s">
        <v>138</v>
      </c>
      <c r="B101" t="s">
        <v>34</v>
      </c>
      <c r="C101" t="s">
        <v>578</v>
      </c>
      <c r="E101" s="79">
        <v>0</v>
      </c>
    </row>
    <row r="102" spans="1:5" ht="12.75">
      <c r="A102" s="3" t="s">
        <v>139</v>
      </c>
      <c r="B102" t="s">
        <v>140</v>
      </c>
      <c r="C102" t="s">
        <v>579</v>
      </c>
      <c r="E102" s="79">
        <v>0</v>
      </c>
    </row>
    <row r="103" spans="1:5" ht="12.75">
      <c r="A103" s="3" t="s">
        <v>141</v>
      </c>
      <c r="B103" t="s">
        <v>140</v>
      </c>
      <c r="C103" t="s">
        <v>580</v>
      </c>
      <c r="E103" s="79">
        <v>0</v>
      </c>
    </row>
    <row r="104" spans="1:5" ht="12.75">
      <c r="A104" s="3" t="s">
        <v>142</v>
      </c>
      <c r="B104" t="s">
        <v>140</v>
      </c>
      <c r="C104" t="s">
        <v>581</v>
      </c>
      <c r="E104" s="79">
        <v>0</v>
      </c>
    </row>
    <row r="105" spans="1:5" ht="12.75">
      <c r="A105" s="3" t="s">
        <v>143</v>
      </c>
      <c r="B105" t="s">
        <v>144</v>
      </c>
      <c r="C105" t="s">
        <v>582</v>
      </c>
      <c r="E105" s="79">
        <v>0</v>
      </c>
    </row>
    <row r="106" spans="1:5" ht="12.75">
      <c r="A106" s="3" t="s">
        <v>145</v>
      </c>
      <c r="B106" t="s">
        <v>144</v>
      </c>
      <c r="C106" t="s">
        <v>583</v>
      </c>
      <c r="E106" s="79">
        <v>20943.35</v>
      </c>
    </row>
    <row r="107" spans="1:5" ht="12.75">
      <c r="A107" s="3" t="s">
        <v>146</v>
      </c>
      <c r="B107" t="s">
        <v>144</v>
      </c>
      <c r="C107" t="s">
        <v>584</v>
      </c>
      <c r="E107" s="79">
        <v>0</v>
      </c>
    </row>
    <row r="108" spans="1:5" ht="12.75">
      <c r="A108" s="3" t="s">
        <v>147</v>
      </c>
      <c r="B108" t="s">
        <v>144</v>
      </c>
      <c r="C108" t="s">
        <v>585</v>
      </c>
      <c r="E108" s="79">
        <v>0</v>
      </c>
    </row>
    <row r="109" spans="1:5" ht="12.75">
      <c r="A109" s="3" t="s">
        <v>148</v>
      </c>
      <c r="B109" t="s">
        <v>149</v>
      </c>
      <c r="C109" t="s">
        <v>586</v>
      </c>
      <c r="E109" s="79">
        <v>0</v>
      </c>
    </row>
    <row r="110" spans="1:5" ht="12.75">
      <c r="A110" s="3" t="s">
        <v>150</v>
      </c>
      <c r="B110" t="s">
        <v>149</v>
      </c>
      <c r="C110" t="s">
        <v>587</v>
      </c>
      <c r="E110" s="79">
        <v>0</v>
      </c>
    </row>
    <row r="111" spans="1:5" ht="12.75">
      <c r="A111" s="3" t="s">
        <v>151</v>
      </c>
      <c r="B111" t="s">
        <v>149</v>
      </c>
      <c r="C111" t="s">
        <v>588</v>
      </c>
      <c r="E111" s="79">
        <v>385147.99</v>
      </c>
    </row>
    <row r="112" spans="1:5" ht="12.75">
      <c r="A112" s="3" t="s">
        <v>152</v>
      </c>
      <c r="B112" t="s">
        <v>153</v>
      </c>
      <c r="C112" t="s">
        <v>589</v>
      </c>
      <c r="E112" s="79">
        <v>0</v>
      </c>
    </row>
    <row r="113" spans="1:5" ht="12.75">
      <c r="A113" s="3" t="s">
        <v>154</v>
      </c>
      <c r="B113" t="s">
        <v>155</v>
      </c>
      <c r="C113" t="s">
        <v>155</v>
      </c>
      <c r="E113" s="79">
        <v>45852.09</v>
      </c>
    </row>
    <row r="114" spans="1:5" ht="12.75">
      <c r="A114" s="3" t="s">
        <v>156</v>
      </c>
      <c r="B114" t="s">
        <v>157</v>
      </c>
      <c r="C114" t="s">
        <v>157</v>
      </c>
      <c r="E114" s="79">
        <v>0</v>
      </c>
    </row>
    <row r="115" spans="1:5" ht="12.75">
      <c r="A115" s="3" t="s">
        <v>158</v>
      </c>
      <c r="B115" t="s">
        <v>157</v>
      </c>
      <c r="C115" t="s">
        <v>64</v>
      </c>
      <c r="E115" s="79">
        <v>0</v>
      </c>
    </row>
    <row r="116" spans="1:5" ht="12.75">
      <c r="A116" s="3" t="s">
        <v>159</v>
      </c>
      <c r="B116" t="s">
        <v>157</v>
      </c>
      <c r="C116" t="s">
        <v>590</v>
      </c>
      <c r="E116" s="79">
        <v>0</v>
      </c>
    </row>
    <row r="117" spans="1:5" ht="12.75">
      <c r="A117" s="3" t="s">
        <v>160</v>
      </c>
      <c r="B117" t="s">
        <v>161</v>
      </c>
      <c r="C117" t="s">
        <v>161</v>
      </c>
      <c r="E117" s="79">
        <v>47684.75</v>
      </c>
    </row>
    <row r="118" spans="1:5" ht="12.75">
      <c r="A118" s="3" t="s">
        <v>162</v>
      </c>
      <c r="B118" t="s">
        <v>161</v>
      </c>
      <c r="C118" t="s">
        <v>591</v>
      </c>
      <c r="E118" s="79">
        <v>20758.74</v>
      </c>
    </row>
    <row r="119" spans="1:5" ht="12.75">
      <c r="A119" s="3" t="s">
        <v>163</v>
      </c>
      <c r="B119" t="s">
        <v>164</v>
      </c>
      <c r="C119" t="s">
        <v>592</v>
      </c>
      <c r="E119" s="79">
        <v>0</v>
      </c>
    </row>
    <row r="120" spans="1:5" ht="12.75">
      <c r="A120" s="3" t="s">
        <v>165</v>
      </c>
      <c r="B120" t="s">
        <v>164</v>
      </c>
      <c r="C120" t="s">
        <v>593</v>
      </c>
      <c r="E120" s="79">
        <v>48593.27</v>
      </c>
    </row>
    <row r="121" spans="1:5" ht="12.75">
      <c r="A121" s="3" t="s">
        <v>166</v>
      </c>
      <c r="B121" t="s">
        <v>164</v>
      </c>
      <c r="C121" t="s">
        <v>594</v>
      </c>
      <c r="E121" s="79">
        <v>0</v>
      </c>
    </row>
    <row r="122" spans="1:5" ht="12.75">
      <c r="A122" s="3" t="s">
        <v>167</v>
      </c>
      <c r="B122" t="s">
        <v>164</v>
      </c>
      <c r="C122" t="s">
        <v>595</v>
      </c>
      <c r="E122" s="79">
        <v>0</v>
      </c>
    </row>
    <row r="123" spans="1:5" ht="12.75">
      <c r="A123" s="3" t="s">
        <v>168</v>
      </c>
      <c r="B123" t="s">
        <v>169</v>
      </c>
      <c r="C123" t="s">
        <v>596</v>
      </c>
      <c r="E123" s="79">
        <v>0</v>
      </c>
    </row>
    <row r="124" spans="1:5" ht="12.75">
      <c r="A124" s="3" t="s">
        <v>170</v>
      </c>
      <c r="B124" t="s">
        <v>169</v>
      </c>
      <c r="C124" t="s">
        <v>597</v>
      </c>
      <c r="E124" s="79">
        <v>92203.12</v>
      </c>
    </row>
    <row r="125" spans="1:5" ht="12.75">
      <c r="A125" s="3" t="s">
        <v>171</v>
      </c>
      <c r="B125" t="s">
        <v>169</v>
      </c>
      <c r="C125" t="s">
        <v>598</v>
      </c>
      <c r="E125" s="79">
        <v>0</v>
      </c>
    </row>
    <row r="126" spans="1:5" ht="12.75">
      <c r="A126" s="3" t="s">
        <v>172</v>
      </c>
      <c r="B126" t="s">
        <v>169</v>
      </c>
      <c r="C126" t="s">
        <v>599</v>
      </c>
      <c r="E126" s="79">
        <v>0</v>
      </c>
    </row>
    <row r="127" spans="1:5" ht="12.75">
      <c r="A127" s="3" t="s">
        <v>173</v>
      </c>
      <c r="B127" t="s">
        <v>169</v>
      </c>
      <c r="C127" t="s">
        <v>600</v>
      </c>
      <c r="E127" s="79">
        <v>0</v>
      </c>
    </row>
    <row r="128" spans="1:5" ht="12.75">
      <c r="A128" s="3" t="s">
        <v>174</v>
      </c>
      <c r="B128" t="s">
        <v>169</v>
      </c>
      <c r="C128" t="s">
        <v>601</v>
      </c>
      <c r="E128" s="79">
        <v>0</v>
      </c>
    </row>
    <row r="129" spans="1:5" ht="12.75">
      <c r="A129" s="3" t="s">
        <v>175</v>
      </c>
      <c r="B129" t="s">
        <v>176</v>
      </c>
      <c r="C129" t="s">
        <v>176</v>
      </c>
      <c r="E129" s="79">
        <v>0</v>
      </c>
    </row>
    <row r="130" spans="1:5" ht="12.75">
      <c r="A130" s="3" t="s">
        <v>177</v>
      </c>
      <c r="B130" t="s">
        <v>176</v>
      </c>
      <c r="C130" t="s">
        <v>602</v>
      </c>
      <c r="E130" s="79">
        <v>0</v>
      </c>
    </row>
    <row r="131" spans="1:5" ht="12.75">
      <c r="A131" s="3" t="s">
        <v>178</v>
      </c>
      <c r="B131" t="s">
        <v>179</v>
      </c>
      <c r="C131" t="s">
        <v>603</v>
      </c>
      <c r="E131" s="79">
        <v>34318.77</v>
      </c>
    </row>
    <row r="132" spans="1:5" ht="12.75">
      <c r="A132" s="3" t="s">
        <v>180</v>
      </c>
      <c r="B132" t="s">
        <v>179</v>
      </c>
      <c r="C132" t="s">
        <v>179</v>
      </c>
      <c r="E132" s="79">
        <v>0</v>
      </c>
    </row>
    <row r="133" spans="1:5" ht="12.75">
      <c r="A133" s="3" t="s">
        <v>181</v>
      </c>
      <c r="B133" t="s">
        <v>182</v>
      </c>
      <c r="C133" t="s">
        <v>604</v>
      </c>
      <c r="E133" s="79">
        <v>50882.33</v>
      </c>
    </row>
    <row r="134" spans="1:5" ht="12.75">
      <c r="A134" s="3" t="s">
        <v>183</v>
      </c>
      <c r="B134" t="s">
        <v>182</v>
      </c>
      <c r="C134" t="s">
        <v>605</v>
      </c>
      <c r="E134" s="79">
        <v>0</v>
      </c>
    </row>
    <row r="135" spans="1:5" ht="12.75">
      <c r="A135" s="3" t="s">
        <v>184</v>
      </c>
      <c r="B135" t="s">
        <v>185</v>
      </c>
      <c r="C135" t="s">
        <v>606</v>
      </c>
      <c r="E135" s="79">
        <v>0</v>
      </c>
    </row>
    <row r="136" spans="1:5" ht="12.75">
      <c r="A136" s="3" t="s">
        <v>186</v>
      </c>
      <c r="B136" t="s">
        <v>187</v>
      </c>
      <c r="C136" t="s">
        <v>607</v>
      </c>
      <c r="E136" s="79">
        <v>40601.38</v>
      </c>
    </row>
    <row r="137" spans="1:5" ht="12.75">
      <c r="A137" s="3" t="s">
        <v>188</v>
      </c>
      <c r="B137" t="s">
        <v>187</v>
      </c>
      <c r="C137" t="s">
        <v>608</v>
      </c>
      <c r="E137" s="79">
        <v>48376.24</v>
      </c>
    </row>
    <row r="138" spans="1:5" ht="12.75">
      <c r="A138" s="3" t="s">
        <v>189</v>
      </c>
      <c r="B138" t="s">
        <v>187</v>
      </c>
      <c r="C138" t="s">
        <v>609</v>
      </c>
      <c r="E138" s="79">
        <v>0</v>
      </c>
    </row>
    <row r="139" spans="1:5" ht="12.75">
      <c r="A139" s="3" t="s">
        <v>190</v>
      </c>
      <c r="B139" t="s">
        <v>187</v>
      </c>
      <c r="C139" t="s">
        <v>610</v>
      </c>
      <c r="E139" s="79">
        <v>0</v>
      </c>
    </row>
    <row r="140" spans="1:5" ht="12.75">
      <c r="A140" s="3" t="s">
        <v>191</v>
      </c>
      <c r="B140" t="s">
        <v>192</v>
      </c>
      <c r="C140" t="s">
        <v>611</v>
      </c>
      <c r="E140" s="79">
        <v>546087.2</v>
      </c>
    </row>
    <row r="141" spans="1:5" ht="12.75">
      <c r="A141" s="3" t="s">
        <v>193</v>
      </c>
      <c r="B141" t="s">
        <v>192</v>
      </c>
      <c r="C141" t="s">
        <v>612</v>
      </c>
      <c r="E141" s="79">
        <v>0</v>
      </c>
    </row>
    <row r="142" spans="1:5" ht="12.75">
      <c r="A142" s="3" t="s">
        <v>194</v>
      </c>
      <c r="B142" t="s">
        <v>195</v>
      </c>
      <c r="C142" t="s">
        <v>613</v>
      </c>
      <c r="E142" s="79">
        <v>0</v>
      </c>
    </row>
    <row r="143" spans="1:5" ht="12.75">
      <c r="A143" s="3" t="s">
        <v>196</v>
      </c>
      <c r="B143" t="s">
        <v>195</v>
      </c>
      <c r="C143" t="s">
        <v>614</v>
      </c>
      <c r="E143" s="79">
        <v>0</v>
      </c>
    </row>
    <row r="144" spans="1:5" ht="12.75">
      <c r="A144" s="3" t="s">
        <v>197</v>
      </c>
      <c r="B144" t="s">
        <v>198</v>
      </c>
      <c r="C144" t="s">
        <v>615</v>
      </c>
      <c r="E144" s="79">
        <v>0</v>
      </c>
    </row>
    <row r="145" spans="1:5" ht="12.75">
      <c r="A145" s="3" t="s">
        <v>199</v>
      </c>
      <c r="B145" t="s">
        <v>198</v>
      </c>
      <c r="C145" t="s">
        <v>616</v>
      </c>
      <c r="E145" s="79">
        <v>97449.52</v>
      </c>
    </row>
    <row r="146" spans="1:5" ht="12.75">
      <c r="A146" s="3" t="s">
        <v>200</v>
      </c>
      <c r="B146" t="s">
        <v>198</v>
      </c>
      <c r="C146" t="s">
        <v>617</v>
      </c>
      <c r="E146" s="79">
        <v>0</v>
      </c>
    </row>
    <row r="147" spans="1:5" ht="12.75">
      <c r="A147" s="3" t="s">
        <v>201</v>
      </c>
      <c r="B147" t="s">
        <v>202</v>
      </c>
      <c r="C147" t="s">
        <v>618</v>
      </c>
      <c r="E147" s="79">
        <v>40468.12</v>
      </c>
    </row>
    <row r="148" spans="1:5" ht="12.75">
      <c r="A148" s="3" t="s">
        <v>203</v>
      </c>
      <c r="B148" t="s">
        <v>202</v>
      </c>
      <c r="C148" t="s">
        <v>619</v>
      </c>
      <c r="E148" s="79">
        <v>0</v>
      </c>
    </row>
    <row r="149" spans="1:5" ht="12.75">
      <c r="A149" s="3" t="s">
        <v>204</v>
      </c>
      <c r="B149" t="s">
        <v>202</v>
      </c>
      <c r="C149" t="s">
        <v>620</v>
      </c>
      <c r="E149" s="79">
        <v>30931.21</v>
      </c>
    </row>
    <row r="150" spans="1:5" ht="12.75">
      <c r="A150" s="3" t="s">
        <v>205</v>
      </c>
      <c r="B150" t="s">
        <v>206</v>
      </c>
      <c r="C150" t="s">
        <v>621</v>
      </c>
      <c r="E150" s="79">
        <v>0</v>
      </c>
    </row>
    <row r="151" spans="1:5" ht="12.75">
      <c r="A151" s="3" t="s">
        <v>207</v>
      </c>
      <c r="B151" t="s">
        <v>206</v>
      </c>
      <c r="C151" t="s">
        <v>155</v>
      </c>
      <c r="E151" s="79">
        <v>0</v>
      </c>
    </row>
    <row r="152" spans="1:5" ht="12.75">
      <c r="A152" s="3" t="s">
        <v>208</v>
      </c>
      <c r="B152" t="s">
        <v>206</v>
      </c>
      <c r="C152" t="s">
        <v>622</v>
      </c>
      <c r="E152" s="79">
        <v>55666.84</v>
      </c>
    </row>
    <row r="153" spans="1:5" ht="12.75">
      <c r="A153" s="3" t="s">
        <v>209</v>
      </c>
      <c r="B153" t="s">
        <v>210</v>
      </c>
      <c r="C153" t="s">
        <v>623</v>
      </c>
      <c r="E153" s="79">
        <v>0</v>
      </c>
    </row>
    <row r="154" spans="1:5" ht="12.75">
      <c r="A154" s="3" t="s">
        <v>211</v>
      </c>
      <c r="B154" t="s">
        <v>212</v>
      </c>
      <c r="C154" t="s">
        <v>624</v>
      </c>
      <c r="E154" s="79">
        <v>0</v>
      </c>
    </row>
    <row r="155" spans="1:5" ht="12.75">
      <c r="A155" s="3" t="s">
        <v>213</v>
      </c>
      <c r="B155" t="s">
        <v>212</v>
      </c>
      <c r="C155" t="s">
        <v>625</v>
      </c>
      <c r="E155" s="79">
        <v>0</v>
      </c>
    </row>
    <row r="156" spans="1:5" ht="12.75">
      <c r="A156" s="3" t="s">
        <v>214</v>
      </c>
      <c r="B156" t="s">
        <v>215</v>
      </c>
      <c r="C156" t="s">
        <v>626</v>
      </c>
      <c r="E156" s="79">
        <v>0</v>
      </c>
    </row>
    <row r="157" spans="1:5" ht="12.75">
      <c r="A157" s="3" t="s">
        <v>216</v>
      </c>
      <c r="B157" t="s">
        <v>215</v>
      </c>
      <c r="C157" t="s">
        <v>627</v>
      </c>
      <c r="E157" s="79">
        <v>0</v>
      </c>
    </row>
    <row r="158" spans="1:5" ht="12.75">
      <c r="A158" s="3" t="s">
        <v>217</v>
      </c>
      <c r="B158" t="s">
        <v>218</v>
      </c>
      <c r="C158" t="s">
        <v>218</v>
      </c>
      <c r="E158" s="79">
        <v>33269.7</v>
      </c>
    </row>
    <row r="159" spans="1:5" ht="12.75">
      <c r="A159" s="3" t="s">
        <v>219</v>
      </c>
      <c r="B159" t="s">
        <v>220</v>
      </c>
      <c r="C159" t="s">
        <v>628</v>
      </c>
      <c r="E159" s="79">
        <v>0</v>
      </c>
    </row>
    <row r="160" spans="1:5" ht="12.75">
      <c r="A160" s="3" t="s">
        <v>221</v>
      </c>
      <c r="B160" t="s">
        <v>220</v>
      </c>
      <c r="C160" t="s">
        <v>629</v>
      </c>
      <c r="E160" s="79">
        <v>0</v>
      </c>
    </row>
    <row r="161" spans="1:5" ht="12.75">
      <c r="A161" s="3" t="s">
        <v>222</v>
      </c>
      <c r="B161" t="s">
        <v>223</v>
      </c>
      <c r="C161" t="s">
        <v>630</v>
      </c>
      <c r="E161" s="79">
        <v>0</v>
      </c>
    </row>
    <row r="162" spans="1:5" ht="12.75">
      <c r="A162" s="3" t="s">
        <v>224</v>
      </c>
      <c r="B162" t="s">
        <v>223</v>
      </c>
      <c r="C162" t="s">
        <v>631</v>
      </c>
      <c r="E162" s="79">
        <v>0</v>
      </c>
    </row>
    <row r="163" spans="1:5" ht="12.75">
      <c r="A163" s="3" t="s">
        <v>225</v>
      </c>
      <c r="B163" t="s">
        <v>223</v>
      </c>
      <c r="C163" t="s">
        <v>632</v>
      </c>
      <c r="E163" s="79">
        <v>0</v>
      </c>
    </row>
    <row r="164" spans="1:5" ht="12.75">
      <c r="A164" s="3" t="s">
        <v>226</v>
      </c>
      <c r="B164" t="s">
        <v>223</v>
      </c>
      <c r="C164" t="s">
        <v>633</v>
      </c>
      <c r="E164" s="79">
        <v>0</v>
      </c>
    </row>
    <row r="165" spans="1:5" ht="12.75">
      <c r="A165" s="3" t="s">
        <v>227</v>
      </c>
      <c r="B165" t="s">
        <v>223</v>
      </c>
      <c r="C165" t="s">
        <v>634</v>
      </c>
      <c r="E165" s="79">
        <v>31573.06</v>
      </c>
    </row>
    <row r="166" spans="1:5" ht="12.75">
      <c r="A166" s="3" t="s">
        <v>228</v>
      </c>
      <c r="B166" t="s">
        <v>229</v>
      </c>
      <c r="C166" t="s">
        <v>635</v>
      </c>
      <c r="E166" s="79">
        <v>0</v>
      </c>
    </row>
    <row r="167" spans="1:5" ht="12.75">
      <c r="A167" s="3" t="s">
        <v>230</v>
      </c>
      <c r="B167" t="s">
        <v>229</v>
      </c>
      <c r="C167" t="s">
        <v>636</v>
      </c>
      <c r="E167" s="79">
        <v>0</v>
      </c>
    </row>
    <row r="168" spans="1:5" ht="12.75">
      <c r="A168" s="3" t="s">
        <v>231</v>
      </c>
      <c r="B168" t="s">
        <v>229</v>
      </c>
      <c r="C168" t="s">
        <v>637</v>
      </c>
      <c r="E168" s="79">
        <v>92677.81</v>
      </c>
    </row>
    <row r="169" spans="1:5" ht="12.75">
      <c r="A169" s="3" t="s">
        <v>232</v>
      </c>
      <c r="B169" t="s">
        <v>229</v>
      </c>
      <c r="C169" t="s">
        <v>638</v>
      </c>
      <c r="E169" s="79">
        <v>0</v>
      </c>
    </row>
    <row r="170" spans="1:5" ht="12.75">
      <c r="A170" s="3" t="s">
        <v>233</v>
      </c>
      <c r="B170" t="s">
        <v>229</v>
      </c>
      <c r="C170" t="s">
        <v>639</v>
      </c>
      <c r="E170" s="79">
        <v>0</v>
      </c>
    </row>
    <row r="171" spans="1:5" ht="12.75">
      <c r="A171" s="3" t="s">
        <v>234</v>
      </c>
      <c r="B171" t="s">
        <v>229</v>
      </c>
      <c r="C171" t="s">
        <v>640</v>
      </c>
      <c r="E171" s="79">
        <v>285038.26</v>
      </c>
    </row>
    <row r="172" spans="1:5" ht="12.75">
      <c r="A172" s="3" t="s">
        <v>235</v>
      </c>
      <c r="B172" t="s">
        <v>229</v>
      </c>
      <c r="C172" t="s">
        <v>627</v>
      </c>
      <c r="E172" s="79">
        <v>0</v>
      </c>
    </row>
    <row r="173" spans="1:5" ht="12.75">
      <c r="A173" s="3" t="s">
        <v>236</v>
      </c>
      <c r="B173" t="s">
        <v>229</v>
      </c>
      <c r="C173" t="s">
        <v>641</v>
      </c>
      <c r="E173" s="79">
        <v>59257.91</v>
      </c>
    </row>
    <row r="174" spans="1:5" ht="12.75">
      <c r="A174" s="3" t="s">
        <v>237</v>
      </c>
      <c r="B174" t="s">
        <v>229</v>
      </c>
      <c r="C174" t="s">
        <v>642</v>
      </c>
      <c r="E174" s="79">
        <v>0</v>
      </c>
    </row>
    <row r="175" spans="1:5" ht="12.75">
      <c r="A175" s="3" t="s">
        <v>238</v>
      </c>
      <c r="B175" t="s">
        <v>229</v>
      </c>
      <c r="C175" t="s">
        <v>643</v>
      </c>
      <c r="E175" s="79">
        <v>0</v>
      </c>
    </row>
    <row r="176" spans="1:5" ht="12.75">
      <c r="A176" s="3" t="s">
        <v>239</v>
      </c>
      <c r="B176" t="s">
        <v>229</v>
      </c>
      <c r="C176" t="s">
        <v>644</v>
      </c>
      <c r="E176" s="79">
        <v>0</v>
      </c>
    </row>
    <row r="177" spans="1:5" ht="12.75">
      <c r="A177" s="3" t="s">
        <v>240</v>
      </c>
      <c r="B177" t="s">
        <v>229</v>
      </c>
      <c r="C177" t="s">
        <v>645</v>
      </c>
      <c r="E177" s="79">
        <v>0</v>
      </c>
    </row>
    <row r="178" spans="1:5" ht="12.75">
      <c r="A178" s="3">
        <v>3200</v>
      </c>
      <c r="B178" t="s">
        <v>241</v>
      </c>
      <c r="C178" t="s">
        <v>242</v>
      </c>
      <c r="E178" s="79">
        <v>53749.95</v>
      </c>
    </row>
    <row r="179" spans="1:5" ht="12.75">
      <c r="A179" s="3">
        <v>3210</v>
      </c>
      <c r="B179" t="s">
        <v>241</v>
      </c>
      <c r="C179" t="s">
        <v>243</v>
      </c>
      <c r="E179" s="79">
        <v>0</v>
      </c>
    </row>
    <row r="180" spans="1:5" ht="12.75">
      <c r="A180" s="3">
        <v>3220</v>
      </c>
      <c r="B180" t="s">
        <v>241</v>
      </c>
      <c r="C180" t="s">
        <v>244</v>
      </c>
      <c r="E180" s="79">
        <v>0</v>
      </c>
    </row>
    <row r="181" spans="1:5" ht="12.75">
      <c r="A181" s="3">
        <v>3230</v>
      </c>
      <c r="B181" t="s">
        <v>241</v>
      </c>
      <c r="C181" t="s">
        <v>245</v>
      </c>
      <c r="E181" s="79">
        <v>0</v>
      </c>
    </row>
    <row r="182" spans="1:5" ht="12.75">
      <c r="A182" s="3">
        <v>8001</v>
      </c>
      <c r="B182" s="32" t="s">
        <v>305</v>
      </c>
      <c r="C182" s="60" t="s">
        <v>306</v>
      </c>
      <c r="E182" s="79">
        <v>0</v>
      </c>
    </row>
    <row r="183" spans="1:5" ht="12.75">
      <c r="A183" s="111">
        <v>8041</v>
      </c>
      <c r="B183" s="111">
        <v>8041</v>
      </c>
      <c r="C183" s="112" t="s">
        <v>675</v>
      </c>
      <c r="D183" s="50"/>
      <c r="E183" s="79">
        <v>0</v>
      </c>
    </row>
    <row r="184" spans="1:5" ht="12.75">
      <c r="A184" s="111">
        <v>8042</v>
      </c>
      <c r="B184" s="111">
        <v>8042</v>
      </c>
      <c r="C184" s="112" t="s">
        <v>676</v>
      </c>
      <c r="D184" s="50"/>
      <c r="E184" s="79">
        <v>0</v>
      </c>
    </row>
    <row r="185" spans="1:5" ht="12.75">
      <c r="A185" s="111">
        <v>8043</v>
      </c>
      <c r="B185" s="111">
        <v>8043</v>
      </c>
      <c r="C185" s="112" t="s">
        <v>677</v>
      </c>
      <c r="D185" s="50"/>
      <c r="E185" s="79">
        <v>0</v>
      </c>
    </row>
    <row r="186" spans="1:5" ht="12.75">
      <c r="A186" s="3">
        <v>9025</v>
      </c>
      <c r="B186" s="3">
        <v>9025</v>
      </c>
      <c r="C186" t="s">
        <v>248</v>
      </c>
      <c r="E186" s="79">
        <v>0</v>
      </c>
    </row>
    <row r="187" spans="1:5" ht="12.75">
      <c r="A187" s="3">
        <v>9030</v>
      </c>
      <c r="B187" s="3">
        <v>9030</v>
      </c>
      <c r="C187" t="s">
        <v>249</v>
      </c>
      <c r="E187" s="79">
        <v>0</v>
      </c>
    </row>
    <row r="188" spans="1:5" ht="12.75">
      <c r="A188" s="3">
        <v>9035</v>
      </c>
      <c r="B188" s="3">
        <v>9035</v>
      </c>
      <c r="C188" t="s">
        <v>250</v>
      </c>
      <c r="E188" s="79">
        <v>0</v>
      </c>
    </row>
    <row r="189" spans="1:5" ht="12.75">
      <c r="A189" s="3">
        <v>9040</v>
      </c>
      <c r="B189" s="3">
        <v>9040</v>
      </c>
      <c r="C189" t="s">
        <v>251</v>
      </c>
      <c r="E189" s="79">
        <v>0</v>
      </c>
    </row>
    <row r="190" spans="1:5" ht="12.75">
      <c r="A190" s="3">
        <v>9045</v>
      </c>
      <c r="B190" s="3">
        <v>9045</v>
      </c>
      <c r="C190" t="s">
        <v>252</v>
      </c>
      <c r="E190" s="79">
        <v>0</v>
      </c>
    </row>
    <row r="191" spans="1:5" ht="12.75">
      <c r="A191" s="3">
        <v>9050</v>
      </c>
      <c r="B191" s="3">
        <v>9050</v>
      </c>
      <c r="C191" t="s">
        <v>253</v>
      </c>
      <c r="E191" s="79">
        <v>0</v>
      </c>
    </row>
    <row r="192" spans="1:5" ht="12.75">
      <c r="A192" s="3">
        <v>9055</v>
      </c>
      <c r="B192" s="3">
        <v>9055</v>
      </c>
      <c r="C192" t="s">
        <v>254</v>
      </c>
      <c r="E192" s="79">
        <v>0</v>
      </c>
    </row>
    <row r="193" spans="1:5" ht="12.75">
      <c r="A193" s="3">
        <v>9060</v>
      </c>
      <c r="B193" s="3">
        <v>9060</v>
      </c>
      <c r="C193" t="s">
        <v>255</v>
      </c>
      <c r="E193" s="79">
        <v>0</v>
      </c>
    </row>
    <row r="194" spans="1:5" ht="12.75">
      <c r="A194" s="3">
        <v>9075</v>
      </c>
      <c r="B194" s="3">
        <v>9075</v>
      </c>
      <c r="C194" t="s">
        <v>256</v>
      </c>
      <c r="E194" s="79">
        <v>0</v>
      </c>
    </row>
    <row r="195" spans="1:5" ht="12.75">
      <c r="A195" s="3">
        <v>9080</v>
      </c>
      <c r="B195" s="3">
        <v>9080</v>
      </c>
      <c r="C195" t="s">
        <v>257</v>
      </c>
      <c r="E195" s="79">
        <v>0</v>
      </c>
    </row>
    <row r="196" spans="1:5" ht="12.75">
      <c r="A196" s="3">
        <v>9095</v>
      </c>
      <c r="B196" s="3">
        <v>9095</v>
      </c>
      <c r="C196" t="s">
        <v>258</v>
      </c>
      <c r="E196" s="79">
        <v>0</v>
      </c>
    </row>
    <row r="197" spans="1:5" ht="12.75">
      <c r="A197" s="3">
        <v>9120</v>
      </c>
      <c r="B197" s="3">
        <v>9120</v>
      </c>
      <c r="C197" t="s">
        <v>259</v>
      </c>
      <c r="E197" s="79">
        <v>0</v>
      </c>
    </row>
    <row r="198" spans="1:5" ht="12.75">
      <c r="A198" s="3">
        <v>9125</v>
      </c>
      <c r="B198" s="3">
        <v>9125</v>
      </c>
      <c r="C198" t="s">
        <v>260</v>
      </c>
      <c r="E198" s="79">
        <v>0</v>
      </c>
    </row>
    <row r="199" spans="1:5" ht="12.75">
      <c r="A199" s="3">
        <v>9130</v>
      </c>
      <c r="B199" s="3">
        <v>9130</v>
      </c>
      <c r="C199" t="s">
        <v>485</v>
      </c>
      <c r="E199" s="79">
        <v>0</v>
      </c>
    </row>
    <row r="200" spans="1:5" ht="12.75">
      <c r="A200" s="3">
        <v>9135</v>
      </c>
      <c r="B200" s="3">
        <v>9135</v>
      </c>
      <c r="C200" t="s">
        <v>486</v>
      </c>
      <c r="E200" s="79">
        <v>0</v>
      </c>
    </row>
    <row r="201" spans="1:5" ht="12.75">
      <c r="A201" s="3">
        <v>9140</v>
      </c>
      <c r="B201" s="3">
        <v>9140</v>
      </c>
      <c r="C201" t="s">
        <v>261</v>
      </c>
      <c r="E201" s="79">
        <v>0</v>
      </c>
    </row>
    <row r="202" spans="1:5" ht="12.75">
      <c r="A202" s="3">
        <v>9145</v>
      </c>
      <c r="B202" s="3">
        <v>9145</v>
      </c>
      <c r="C202" t="s">
        <v>262</v>
      </c>
      <c r="E202" s="79">
        <v>0</v>
      </c>
    </row>
    <row r="203" spans="1:5" ht="12.75">
      <c r="A203" s="3" t="s">
        <v>247</v>
      </c>
      <c r="B203" s="3" t="s">
        <v>247</v>
      </c>
      <c r="C203" t="s">
        <v>263</v>
      </c>
      <c r="E203" s="79">
        <v>0</v>
      </c>
    </row>
    <row r="204" spans="1:5" ht="12.75">
      <c r="A204" s="3">
        <v>9160</v>
      </c>
      <c r="B204" s="3">
        <v>9160</v>
      </c>
      <c r="C204" t="s">
        <v>264</v>
      </c>
      <c r="E204" s="79">
        <v>0</v>
      </c>
    </row>
    <row r="205" spans="1:5" ht="12.75">
      <c r="A205" s="3">
        <v>9165</v>
      </c>
      <c r="B205" s="3">
        <v>9165</v>
      </c>
      <c r="C205" t="s">
        <v>487</v>
      </c>
      <c r="E205" s="79">
        <v>0</v>
      </c>
    </row>
    <row r="206" spans="1:5" ht="12.75">
      <c r="A206" s="3">
        <v>9170</v>
      </c>
      <c r="B206" s="3">
        <v>9170</v>
      </c>
      <c r="C206" s="112" t="s">
        <v>678</v>
      </c>
      <c r="E206" s="79">
        <v>0</v>
      </c>
    </row>
    <row r="207" ht="12.75">
      <c r="E207" s="66"/>
    </row>
    <row r="208" spans="3:5" ht="12.75">
      <c r="C208" t="s">
        <v>646</v>
      </c>
      <c r="E208" s="79">
        <f>SUM(E4:E207)</f>
        <v>8144181.659999997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&amp;CHold Harmless Full Day
 Kindergarten Funding
FY 2017-18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2"/>
  <sheetViews>
    <sheetView zoomScalePageLayoutView="0" workbookViewId="0" topLeftCell="A1">
      <pane ySplit="3" topLeftCell="A4" activePane="bottomLeft" state="frozen"/>
      <selection pane="topLeft" activeCell="F191" sqref="F191"/>
      <selection pane="bottomLeft" activeCell="A4" sqref="A4"/>
    </sheetView>
  </sheetViews>
  <sheetFormatPr defaultColWidth="9.140625" defaultRowHeight="12.75"/>
  <cols>
    <col min="2" max="2" width="16.421875" style="0" customWidth="1"/>
    <col min="3" max="3" width="27.8515625" style="0" customWidth="1"/>
    <col min="4" max="4" width="14.8515625" style="0" customWidth="1"/>
    <col min="5" max="5" width="13.28125" style="0" customWidth="1"/>
    <col min="6" max="6" width="16.00390625" style="0" bestFit="1" customWidth="1"/>
    <col min="7" max="7" width="10.140625" style="0" bestFit="1" customWidth="1"/>
  </cols>
  <sheetData>
    <row r="1" spans="1:6" s="13" customFormat="1" ht="38.25">
      <c r="A1" s="12" t="s">
        <v>0</v>
      </c>
      <c r="B1" s="13" t="s">
        <v>1</v>
      </c>
      <c r="C1" s="13" t="s">
        <v>2</v>
      </c>
      <c r="D1" s="109" t="s">
        <v>685</v>
      </c>
      <c r="E1" s="110" t="s">
        <v>686</v>
      </c>
      <c r="F1" s="100" t="s">
        <v>659</v>
      </c>
    </row>
    <row r="2" spans="1:6" ht="12.75">
      <c r="A2" s="3"/>
      <c r="D2" s="107" t="s">
        <v>651</v>
      </c>
      <c r="E2" s="107" t="s">
        <v>651</v>
      </c>
      <c r="F2" s="107"/>
    </row>
    <row r="3" spans="1:6" ht="12.75">
      <c r="A3" s="3"/>
      <c r="D3" s="107" t="s">
        <v>652</v>
      </c>
      <c r="E3" s="107" t="s">
        <v>652</v>
      </c>
      <c r="F3" s="107"/>
    </row>
    <row r="4" spans="1:6" ht="12.75">
      <c r="A4" s="3"/>
      <c r="F4" s="66"/>
    </row>
    <row r="5" spans="1:6" ht="12.75">
      <c r="A5" s="47" t="s">
        <v>5</v>
      </c>
      <c r="B5" t="s">
        <v>6</v>
      </c>
      <c r="C5" s="61" t="s">
        <v>311</v>
      </c>
      <c r="D5" s="124">
        <v>293464</v>
      </c>
      <c r="E5" s="124">
        <v>32607</v>
      </c>
      <c r="F5" s="125">
        <f>SUM(D5:E5)</f>
        <v>326071</v>
      </c>
    </row>
    <row r="6" spans="1:6" ht="12.75">
      <c r="A6" s="3" t="s">
        <v>7</v>
      </c>
      <c r="B6" t="s">
        <v>6</v>
      </c>
      <c r="C6" s="61" t="s">
        <v>312</v>
      </c>
      <c r="D6" s="124">
        <v>972036</v>
      </c>
      <c r="E6" s="124">
        <v>108004</v>
      </c>
      <c r="F6" s="125">
        <f aca="true" t="shared" si="0" ref="F6:F69">SUM(D6:E6)</f>
        <v>1080040</v>
      </c>
    </row>
    <row r="7" spans="1:6" ht="12.75">
      <c r="A7" s="3" t="s">
        <v>8</v>
      </c>
      <c r="B7" t="s">
        <v>6</v>
      </c>
      <c r="C7" s="61" t="s">
        <v>313</v>
      </c>
      <c r="D7" s="124">
        <v>399545</v>
      </c>
      <c r="E7" s="124">
        <v>44394</v>
      </c>
      <c r="F7" s="125">
        <f t="shared" si="0"/>
        <v>443939</v>
      </c>
    </row>
    <row r="8" spans="1:6" ht="12.75">
      <c r="A8" s="3" t="s">
        <v>9</v>
      </c>
      <c r="B8" t="s">
        <v>6</v>
      </c>
      <c r="C8" s="61" t="s">
        <v>314</v>
      </c>
      <c r="D8" s="124">
        <v>317776</v>
      </c>
      <c r="E8" s="124">
        <v>35309</v>
      </c>
      <c r="F8" s="125">
        <f t="shared" si="0"/>
        <v>353085</v>
      </c>
    </row>
    <row r="9" spans="1:6" ht="12.75">
      <c r="A9" s="3" t="s">
        <v>10</v>
      </c>
      <c r="B9" t="s">
        <v>6</v>
      </c>
      <c r="C9" s="61" t="s">
        <v>315</v>
      </c>
      <c r="D9" s="124">
        <v>9860</v>
      </c>
      <c r="E9" s="124">
        <v>1096</v>
      </c>
      <c r="F9" s="125">
        <f t="shared" si="0"/>
        <v>10956</v>
      </c>
    </row>
    <row r="10" spans="1:6" ht="12.75">
      <c r="A10" s="3" t="s">
        <v>11</v>
      </c>
      <c r="B10" t="s">
        <v>6</v>
      </c>
      <c r="C10" s="61" t="s">
        <v>316</v>
      </c>
      <c r="D10" s="124">
        <v>7059</v>
      </c>
      <c r="E10" s="124">
        <v>784</v>
      </c>
      <c r="F10" s="125">
        <f t="shared" si="0"/>
        <v>7843</v>
      </c>
    </row>
    <row r="11" spans="1:6" ht="12.75">
      <c r="A11" s="3" t="s">
        <v>12</v>
      </c>
      <c r="B11" t="s">
        <v>6</v>
      </c>
      <c r="C11" s="61" t="s">
        <v>317</v>
      </c>
      <c r="D11" s="124">
        <v>476772</v>
      </c>
      <c r="E11" s="124">
        <v>52975</v>
      </c>
      <c r="F11" s="125">
        <f t="shared" si="0"/>
        <v>529747</v>
      </c>
    </row>
    <row r="12" spans="1:6" ht="12.75">
      <c r="A12" s="3" t="s">
        <v>13</v>
      </c>
      <c r="B12" t="s">
        <v>14</v>
      </c>
      <c r="C12" s="61" t="s">
        <v>318</v>
      </c>
      <c r="D12" s="124">
        <v>48582</v>
      </c>
      <c r="E12" s="124">
        <v>5398</v>
      </c>
      <c r="F12" s="125">
        <f t="shared" si="0"/>
        <v>53980</v>
      </c>
    </row>
    <row r="13" spans="1:6" ht="12.75">
      <c r="A13" s="3" t="s">
        <v>15</v>
      </c>
      <c r="B13" t="s">
        <v>14</v>
      </c>
      <c r="C13" s="61" t="s">
        <v>319</v>
      </c>
      <c r="D13" s="124">
        <v>2757</v>
      </c>
      <c r="E13" s="124">
        <v>306</v>
      </c>
      <c r="F13" s="125">
        <f t="shared" si="0"/>
        <v>3063</v>
      </c>
    </row>
    <row r="14" spans="1:6" ht="12.75">
      <c r="A14" s="3" t="s">
        <v>16</v>
      </c>
      <c r="B14" t="s">
        <v>17</v>
      </c>
      <c r="C14" s="61" t="s">
        <v>320</v>
      </c>
      <c r="D14" s="124">
        <v>51089</v>
      </c>
      <c r="E14" s="124">
        <v>5677</v>
      </c>
      <c r="F14" s="125">
        <f t="shared" si="0"/>
        <v>56766</v>
      </c>
    </row>
    <row r="15" spans="1:6" ht="12.75">
      <c r="A15" s="3" t="s">
        <v>18</v>
      </c>
      <c r="B15" t="s">
        <v>17</v>
      </c>
      <c r="C15" s="61" t="s">
        <v>321</v>
      </c>
      <c r="D15" s="124">
        <v>70389</v>
      </c>
      <c r="E15" s="124">
        <v>7821</v>
      </c>
      <c r="F15" s="125">
        <f t="shared" si="0"/>
        <v>78210</v>
      </c>
    </row>
    <row r="16" spans="1:6" ht="12.75">
      <c r="A16" s="3" t="s">
        <v>19</v>
      </c>
      <c r="B16" t="s">
        <v>17</v>
      </c>
      <c r="C16" s="61" t="s">
        <v>322</v>
      </c>
      <c r="D16" s="124">
        <v>1018181</v>
      </c>
      <c r="E16" s="124">
        <v>113131</v>
      </c>
      <c r="F16" s="125">
        <f t="shared" si="0"/>
        <v>1131312</v>
      </c>
    </row>
    <row r="17" spans="1:6" ht="12.75">
      <c r="A17" s="3" t="s">
        <v>20</v>
      </c>
      <c r="B17" t="s">
        <v>17</v>
      </c>
      <c r="C17" s="61" t="s">
        <v>323</v>
      </c>
      <c r="D17" s="124">
        <v>105465</v>
      </c>
      <c r="E17" s="124">
        <v>11719</v>
      </c>
      <c r="F17" s="125">
        <f t="shared" si="0"/>
        <v>117184</v>
      </c>
    </row>
    <row r="18" spans="1:6" ht="12.75">
      <c r="A18" s="3" t="s">
        <v>21</v>
      </c>
      <c r="B18" t="s">
        <v>17</v>
      </c>
      <c r="C18" s="61" t="s">
        <v>324</v>
      </c>
      <c r="D18" s="124">
        <v>5891</v>
      </c>
      <c r="E18" s="124">
        <v>654</v>
      </c>
      <c r="F18" s="125">
        <f t="shared" si="0"/>
        <v>6545</v>
      </c>
    </row>
    <row r="19" spans="1:6" ht="12.75">
      <c r="A19" s="3" t="s">
        <v>22</v>
      </c>
      <c r="B19" t="s">
        <v>17</v>
      </c>
      <c r="C19" s="61" t="s">
        <v>325</v>
      </c>
      <c r="D19" s="124">
        <v>2216312</v>
      </c>
      <c r="E19" s="124">
        <v>246257</v>
      </c>
      <c r="F19" s="125">
        <f t="shared" si="0"/>
        <v>2462569</v>
      </c>
    </row>
    <row r="20" spans="1:6" ht="12.75">
      <c r="A20" s="3" t="s">
        <v>23</v>
      </c>
      <c r="B20" t="s">
        <v>17</v>
      </c>
      <c r="C20" s="61" t="s">
        <v>326</v>
      </c>
      <c r="D20" s="124">
        <v>89901</v>
      </c>
      <c r="E20" s="124">
        <v>9989</v>
      </c>
      <c r="F20" s="125">
        <f t="shared" si="0"/>
        <v>99890</v>
      </c>
    </row>
    <row r="21" spans="1:6" ht="12.75">
      <c r="A21" s="3" t="s">
        <v>24</v>
      </c>
      <c r="B21" t="s">
        <v>25</v>
      </c>
      <c r="C21" s="61" t="s">
        <v>327</v>
      </c>
      <c r="D21" s="124">
        <v>26559</v>
      </c>
      <c r="E21" s="124">
        <v>2951</v>
      </c>
      <c r="F21" s="125">
        <f t="shared" si="0"/>
        <v>29510</v>
      </c>
    </row>
    <row r="22" spans="1:6" ht="12.75">
      <c r="A22" s="3" t="s">
        <v>26</v>
      </c>
      <c r="B22" t="s">
        <v>27</v>
      </c>
      <c r="C22" s="61" t="s">
        <v>328</v>
      </c>
      <c r="D22" s="124">
        <v>209</v>
      </c>
      <c r="E22" s="124">
        <v>23</v>
      </c>
      <c r="F22" s="125">
        <f t="shared" si="0"/>
        <v>232</v>
      </c>
    </row>
    <row r="23" spans="1:6" ht="12.75">
      <c r="A23" s="3" t="s">
        <v>28</v>
      </c>
      <c r="B23" t="s">
        <v>27</v>
      </c>
      <c r="C23" s="61" t="s">
        <v>329</v>
      </c>
      <c r="D23" s="124">
        <v>0</v>
      </c>
      <c r="E23" s="124">
        <v>0</v>
      </c>
      <c r="F23" s="125">
        <f t="shared" si="0"/>
        <v>0</v>
      </c>
    </row>
    <row r="24" spans="1:6" ht="12.75">
      <c r="A24" s="3" t="s">
        <v>29</v>
      </c>
      <c r="B24" t="s">
        <v>27</v>
      </c>
      <c r="C24" s="61" t="s">
        <v>330</v>
      </c>
      <c r="D24" s="124">
        <v>0</v>
      </c>
      <c r="E24" s="124">
        <v>0</v>
      </c>
      <c r="F24" s="125">
        <f t="shared" si="0"/>
        <v>0</v>
      </c>
    </row>
    <row r="25" spans="1:6" ht="12.75">
      <c r="A25" s="3" t="s">
        <v>30</v>
      </c>
      <c r="B25" t="s">
        <v>27</v>
      </c>
      <c r="C25" s="61" t="s">
        <v>331</v>
      </c>
      <c r="D25" s="124">
        <v>0</v>
      </c>
      <c r="E25" s="124">
        <v>0</v>
      </c>
      <c r="F25" s="125">
        <f t="shared" si="0"/>
        <v>0</v>
      </c>
    </row>
    <row r="26" spans="1:6" ht="12.75">
      <c r="A26" s="3" t="s">
        <v>31</v>
      </c>
      <c r="B26" t="s">
        <v>27</v>
      </c>
      <c r="C26" s="61" t="s">
        <v>332</v>
      </c>
      <c r="D26" s="124">
        <v>0</v>
      </c>
      <c r="E26" s="124">
        <v>0</v>
      </c>
      <c r="F26" s="125">
        <f t="shared" si="0"/>
        <v>0</v>
      </c>
    </row>
    <row r="27" spans="1:6" ht="12.75">
      <c r="A27" s="3" t="s">
        <v>32</v>
      </c>
      <c r="B27" t="s">
        <v>33</v>
      </c>
      <c r="C27" s="61" t="s">
        <v>333</v>
      </c>
      <c r="D27" s="124">
        <v>1045</v>
      </c>
      <c r="E27" s="124">
        <v>116</v>
      </c>
      <c r="F27" s="125">
        <f t="shared" si="0"/>
        <v>1161</v>
      </c>
    </row>
    <row r="28" spans="1:6" ht="12.75">
      <c r="A28" s="3" t="s">
        <v>35</v>
      </c>
      <c r="B28" t="s">
        <v>33</v>
      </c>
      <c r="C28" s="61" t="s">
        <v>334</v>
      </c>
      <c r="D28" s="124">
        <v>2716</v>
      </c>
      <c r="E28" s="124">
        <v>302</v>
      </c>
      <c r="F28" s="125">
        <f t="shared" si="0"/>
        <v>3018</v>
      </c>
    </row>
    <row r="29" spans="1:6" ht="12.75">
      <c r="A29" s="3" t="s">
        <v>36</v>
      </c>
      <c r="B29" t="s">
        <v>37</v>
      </c>
      <c r="C29" s="61" t="s">
        <v>335</v>
      </c>
      <c r="D29" s="124">
        <v>612001</v>
      </c>
      <c r="E29" s="124">
        <v>68000</v>
      </c>
      <c r="F29" s="125">
        <f t="shared" si="0"/>
        <v>680001</v>
      </c>
    </row>
    <row r="30" spans="1:6" ht="12.75">
      <c r="A30" s="3" t="s">
        <v>38</v>
      </c>
      <c r="B30" t="s">
        <v>37</v>
      </c>
      <c r="C30" s="61" t="s">
        <v>336</v>
      </c>
      <c r="D30" s="124">
        <v>432285</v>
      </c>
      <c r="E30" s="124">
        <v>48032</v>
      </c>
      <c r="F30" s="125">
        <f t="shared" si="0"/>
        <v>480317</v>
      </c>
    </row>
    <row r="31" spans="1:6" ht="12.75">
      <c r="A31" s="3" t="s">
        <v>39</v>
      </c>
      <c r="B31" t="s">
        <v>40</v>
      </c>
      <c r="C31" s="61" t="s">
        <v>337</v>
      </c>
      <c r="D31" s="124">
        <v>2798</v>
      </c>
      <c r="E31" s="124">
        <v>311</v>
      </c>
      <c r="F31" s="125">
        <f t="shared" si="0"/>
        <v>3109</v>
      </c>
    </row>
    <row r="32" spans="1:6" ht="12.75">
      <c r="A32" s="3" t="s">
        <v>41</v>
      </c>
      <c r="B32" t="s">
        <v>40</v>
      </c>
      <c r="C32" s="61" t="s">
        <v>338</v>
      </c>
      <c r="D32" s="124">
        <v>3343</v>
      </c>
      <c r="E32" s="124">
        <v>371</v>
      </c>
      <c r="F32" s="125">
        <f t="shared" si="0"/>
        <v>3714</v>
      </c>
    </row>
    <row r="33" spans="1:6" ht="12.75">
      <c r="A33" s="47" t="s">
        <v>42</v>
      </c>
      <c r="B33" s="9" t="s">
        <v>43</v>
      </c>
      <c r="C33" s="61" t="s">
        <v>339</v>
      </c>
      <c r="D33" s="124">
        <v>418</v>
      </c>
      <c r="E33" s="124">
        <v>46</v>
      </c>
      <c r="F33" s="125">
        <f t="shared" si="0"/>
        <v>464</v>
      </c>
    </row>
    <row r="34" spans="1:6" ht="12.75">
      <c r="A34" s="3" t="s">
        <v>45</v>
      </c>
      <c r="B34" t="s">
        <v>43</v>
      </c>
      <c r="C34" s="61" t="s">
        <v>340</v>
      </c>
      <c r="D34" s="124">
        <v>418</v>
      </c>
      <c r="E34" s="124">
        <v>46</v>
      </c>
      <c r="F34" s="125">
        <f t="shared" si="0"/>
        <v>464</v>
      </c>
    </row>
    <row r="35" spans="1:6" ht="12.75">
      <c r="A35" s="3" t="s">
        <v>46</v>
      </c>
      <c r="B35" t="s">
        <v>47</v>
      </c>
      <c r="C35" s="61" t="s">
        <v>341</v>
      </c>
      <c r="D35" s="124">
        <v>418</v>
      </c>
      <c r="E35" s="124">
        <v>46</v>
      </c>
      <c r="F35" s="125">
        <f t="shared" si="0"/>
        <v>464</v>
      </c>
    </row>
    <row r="36" spans="1:6" ht="12.75">
      <c r="A36" s="3" t="s">
        <v>48</v>
      </c>
      <c r="B36" t="s">
        <v>49</v>
      </c>
      <c r="C36" s="61" t="s">
        <v>342</v>
      </c>
      <c r="D36" s="124">
        <v>209</v>
      </c>
      <c r="E36" s="124">
        <v>23</v>
      </c>
      <c r="F36" s="125">
        <f t="shared" si="0"/>
        <v>232</v>
      </c>
    </row>
    <row r="37" spans="1:6" ht="12.75">
      <c r="A37" s="3" t="s">
        <v>50</v>
      </c>
      <c r="B37" t="s">
        <v>49</v>
      </c>
      <c r="C37" s="61" t="s">
        <v>343</v>
      </c>
      <c r="D37" s="124">
        <v>836</v>
      </c>
      <c r="E37" s="124">
        <v>93</v>
      </c>
      <c r="F37" s="125">
        <f t="shared" si="0"/>
        <v>929</v>
      </c>
    </row>
    <row r="38" spans="1:6" ht="12.75">
      <c r="A38" s="3" t="s">
        <v>51</v>
      </c>
      <c r="B38" t="s">
        <v>49</v>
      </c>
      <c r="C38" s="61" t="s">
        <v>344</v>
      </c>
      <c r="D38" s="124">
        <v>3634</v>
      </c>
      <c r="E38" s="124">
        <v>404</v>
      </c>
      <c r="F38" s="125">
        <f t="shared" si="0"/>
        <v>4038</v>
      </c>
    </row>
    <row r="39" spans="1:6" ht="12.75">
      <c r="A39" s="3" t="s">
        <v>52</v>
      </c>
      <c r="B39" t="s">
        <v>53</v>
      </c>
      <c r="C39" s="61" t="s">
        <v>345</v>
      </c>
      <c r="D39" s="124">
        <v>2421</v>
      </c>
      <c r="E39" s="124">
        <v>269</v>
      </c>
      <c r="F39" s="125">
        <f t="shared" si="0"/>
        <v>2690</v>
      </c>
    </row>
    <row r="40" spans="1:6" ht="12.75">
      <c r="A40" s="3" t="s">
        <v>54</v>
      </c>
      <c r="B40" t="s">
        <v>53</v>
      </c>
      <c r="C40" s="61" t="s">
        <v>346</v>
      </c>
      <c r="D40" s="124">
        <v>3843</v>
      </c>
      <c r="E40" s="124">
        <v>427</v>
      </c>
      <c r="F40" s="125">
        <f t="shared" si="0"/>
        <v>4270</v>
      </c>
    </row>
    <row r="41" spans="1:6" ht="12.75">
      <c r="A41" s="3" t="s">
        <v>55</v>
      </c>
      <c r="B41" t="s">
        <v>56</v>
      </c>
      <c r="C41" s="61" t="s">
        <v>347</v>
      </c>
      <c r="D41" s="124">
        <v>209</v>
      </c>
      <c r="E41" s="124">
        <v>23</v>
      </c>
      <c r="F41" s="125">
        <f t="shared" si="0"/>
        <v>232</v>
      </c>
    </row>
    <row r="42" spans="1:6" ht="12.75">
      <c r="A42" s="3" t="s">
        <v>57</v>
      </c>
      <c r="B42" t="s">
        <v>58</v>
      </c>
      <c r="C42" s="61" t="s">
        <v>348</v>
      </c>
      <c r="D42" s="124">
        <v>0</v>
      </c>
      <c r="E42" s="124">
        <v>0</v>
      </c>
      <c r="F42" s="125">
        <f t="shared" si="0"/>
        <v>0</v>
      </c>
    </row>
    <row r="43" spans="1:6" ht="12.75">
      <c r="A43" s="3" t="s">
        <v>59</v>
      </c>
      <c r="B43" t="s">
        <v>60</v>
      </c>
      <c r="C43" s="61" t="s">
        <v>349</v>
      </c>
      <c r="D43" s="124">
        <v>41774</v>
      </c>
      <c r="E43" s="124">
        <v>4641</v>
      </c>
      <c r="F43" s="125">
        <f t="shared" si="0"/>
        <v>46415</v>
      </c>
    </row>
    <row r="44" spans="1:6" ht="12.75">
      <c r="A44" s="3" t="s">
        <v>61</v>
      </c>
      <c r="B44" t="s">
        <v>62</v>
      </c>
      <c r="C44" s="61" t="s">
        <v>350</v>
      </c>
      <c r="D44" s="124">
        <v>3716405</v>
      </c>
      <c r="E44" s="124">
        <v>412934</v>
      </c>
      <c r="F44" s="125">
        <f t="shared" si="0"/>
        <v>4129339</v>
      </c>
    </row>
    <row r="45" spans="1:6" ht="12.75">
      <c r="A45" s="3" t="s">
        <v>63</v>
      </c>
      <c r="B45" t="s">
        <v>64</v>
      </c>
      <c r="C45" s="61" t="s">
        <v>351</v>
      </c>
      <c r="D45" s="124">
        <v>0</v>
      </c>
      <c r="E45" s="124">
        <v>0</v>
      </c>
      <c r="F45" s="125">
        <f t="shared" si="0"/>
        <v>0</v>
      </c>
    </row>
    <row r="46" spans="1:6" ht="12.75">
      <c r="A46" s="3" t="s">
        <v>65</v>
      </c>
      <c r="B46" t="s">
        <v>66</v>
      </c>
      <c r="C46" s="61" t="s">
        <v>352</v>
      </c>
      <c r="D46" s="124">
        <v>544889</v>
      </c>
      <c r="E46" s="124">
        <v>60543</v>
      </c>
      <c r="F46" s="125">
        <f t="shared" si="0"/>
        <v>605432</v>
      </c>
    </row>
    <row r="47" spans="1:6" ht="12.75">
      <c r="A47" s="3" t="s">
        <v>67</v>
      </c>
      <c r="B47" t="s">
        <v>68</v>
      </c>
      <c r="C47" s="61" t="s">
        <v>353</v>
      </c>
      <c r="D47" s="124">
        <v>281246</v>
      </c>
      <c r="E47" s="124">
        <v>31249</v>
      </c>
      <c r="F47" s="125">
        <f t="shared" si="0"/>
        <v>312495</v>
      </c>
    </row>
    <row r="48" spans="1:6" ht="12.75">
      <c r="A48" s="3" t="s">
        <v>69</v>
      </c>
      <c r="B48" t="s">
        <v>70</v>
      </c>
      <c r="C48" s="61" t="s">
        <v>354</v>
      </c>
      <c r="D48" s="124">
        <v>5764</v>
      </c>
      <c r="E48" s="124">
        <v>640</v>
      </c>
      <c r="F48" s="125">
        <f t="shared" si="0"/>
        <v>6404</v>
      </c>
    </row>
    <row r="49" spans="1:6" ht="12.75">
      <c r="A49" s="3" t="s">
        <v>71</v>
      </c>
      <c r="B49" t="s">
        <v>70</v>
      </c>
      <c r="C49" s="61" t="s">
        <v>355</v>
      </c>
      <c r="D49" s="124">
        <v>668</v>
      </c>
      <c r="E49" s="124">
        <v>74</v>
      </c>
      <c r="F49" s="125">
        <f t="shared" si="0"/>
        <v>742</v>
      </c>
    </row>
    <row r="50" spans="1:6" ht="12.75">
      <c r="A50" s="3" t="s">
        <v>73</v>
      </c>
      <c r="B50" t="s">
        <v>70</v>
      </c>
      <c r="C50" s="61" t="s">
        <v>356</v>
      </c>
      <c r="D50" s="124">
        <v>209</v>
      </c>
      <c r="E50" s="124">
        <v>23</v>
      </c>
      <c r="F50" s="125">
        <f t="shared" si="0"/>
        <v>232</v>
      </c>
    </row>
    <row r="51" spans="1:6" ht="12.75">
      <c r="A51" s="3" t="s">
        <v>74</v>
      </c>
      <c r="B51" t="s">
        <v>70</v>
      </c>
      <c r="C51" s="61" t="s">
        <v>357</v>
      </c>
      <c r="D51" s="124">
        <v>0</v>
      </c>
      <c r="E51" s="124">
        <v>0</v>
      </c>
      <c r="F51" s="125">
        <f t="shared" si="0"/>
        <v>0</v>
      </c>
    </row>
    <row r="52" spans="1:6" ht="12.75">
      <c r="A52" s="3" t="s">
        <v>75</v>
      </c>
      <c r="B52" t="s">
        <v>70</v>
      </c>
      <c r="C52" s="61" t="s">
        <v>358</v>
      </c>
      <c r="D52" s="124">
        <v>418</v>
      </c>
      <c r="E52" s="124">
        <v>46</v>
      </c>
      <c r="F52" s="125">
        <f t="shared" si="0"/>
        <v>464</v>
      </c>
    </row>
    <row r="53" spans="1:6" ht="12.75">
      <c r="A53" s="3" t="s">
        <v>76</v>
      </c>
      <c r="B53" t="s">
        <v>77</v>
      </c>
      <c r="C53" s="61" t="s">
        <v>359</v>
      </c>
      <c r="D53" s="124">
        <v>418</v>
      </c>
      <c r="E53" s="124">
        <v>46</v>
      </c>
      <c r="F53" s="125">
        <f t="shared" si="0"/>
        <v>464</v>
      </c>
    </row>
    <row r="54" spans="1:6" ht="12.75">
      <c r="A54" s="3" t="s">
        <v>78</v>
      </c>
      <c r="B54" t="s">
        <v>77</v>
      </c>
      <c r="C54" s="61" t="s">
        <v>360</v>
      </c>
      <c r="D54" s="124">
        <v>339814</v>
      </c>
      <c r="E54" s="124">
        <v>37758</v>
      </c>
      <c r="F54" s="125">
        <f t="shared" si="0"/>
        <v>377572</v>
      </c>
    </row>
    <row r="55" spans="1:6" ht="12.75">
      <c r="A55" s="3" t="s">
        <v>79</v>
      </c>
      <c r="B55" t="s">
        <v>77</v>
      </c>
      <c r="C55" s="61" t="s">
        <v>361</v>
      </c>
      <c r="D55" s="124">
        <v>42221</v>
      </c>
      <c r="E55" s="124">
        <v>4691</v>
      </c>
      <c r="F55" s="125">
        <f t="shared" si="0"/>
        <v>46912</v>
      </c>
    </row>
    <row r="56" spans="1:6" ht="12.75">
      <c r="A56" s="94" t="s">
        <v>80</v>
      </c>
      <c r="B56" t="s">
        <v>77</v>
      </c>
      <c r="C56" s="61" t="s">
        <v>362</v>
      </c>
      <c r="D56" s="124">
        <v>89975</v>
      </c>
      <c r="E56" s="124">
        <v>9997</v>
      </c>
      <c r="F56" s="125">
        <f t="shared" si="0"/>
        <v>99972</v>
      </c>
    </row>
    <row r="57" spans="1:6" ht="12.75">
      <c r="A57" s="94" t="s">
        <v>81</v>
      </c>
      <c r="B57" t="s">
        <v>77</v>
      </c>
      <c r="C57" s="61" t="s">
        <v>363</v>
      </c>
      <c r="D57" s="124">
        <v>381454</v>
      </c>
      <c r="E57" s="124">
        <v>42383</v>
      </c>
      <c r="F57" s="125">
        <f t="shared" si="0"/>
        <v>423837</v>
      </c>
    </row>
    <row r="58" spans="1:6" ht="12.75">
      <c r="A58" s="94" t="s">
        <v>82</v>
      </c>
      <c r="B58" t="s">
        <v>77</v>
      </c>
      <c r="C58" s="61" t="s">
        <v>364</v>
      </c>
      <c r="D58" s="124">
        <v>32827</v>
      </c>
      <c r="E58" s="124">
        <v>3647</v>
      </c>
      <c r="F58" s="125">
        <f t="shared" si="0"/>
        <v>36474</v>
      </c>
    </row>
    <row r="59" spans="1:6" ht="12.75">
      <c r="A59" s="94" t="s">
        <v>83</v>
      </c>
      <c r="B59" t="s">
        <v>77</v>
      </c>
      <c r="C59" s="61" t="s">
        <v>365</v>
      </c>
      <c r="D59" s="124">
        <v>3257</v>
      </c>
      <c r="E59" s="124">
        <v>362</v>
      </c>
      <c r="F59" s="125">
        <f t="shared" si="0"/>
        <v>3619</v>
      </c>
    </row>
    <row r="60" spans="1:6" ht="12.75">
      <c r="A60" s="94" t="s">
        <v>84</v>
      </c>
      <c r="B60" t="s">
        <v>77</v>
      </c>
      <c r="C60" s="61" t="s">
        <v>366</v>
      </c>
      <c r="D60" s="124">
        <v>128544</v>
      </c>
      <c r="E60" s="124">
        <v>14282</v>
      </c>
      <c r="F60" s="125">
        <f t="shared" si="0"/>
        <v>142826</v>
      </c>
    </row>
    <row r="61" spans="1:6" ht="12.75">
      <c r="A61" s="94" t="s">
        <v>85</v>
      </c>
      <c r="B61" t="s">
        <v>77</v>
      </c>
      <c r="C61" s="61" t="s">
        <v>367</v>
      </c>
      <c r="D61" s="124">
        <v>20553</v>
      </c>
      <c r="E61" s="124">
        <v>2284</v>
      </c>
      <c r="F61" s="125">
        <f t="shared" si="0"/>
        <v>22837</v>
      </c>
    </row>
    <row r="62" spans="1:6" ht="12.75">
      <c r="A62" s="94" t="s">
        <v>86</v>
      </c>
      <c r="B62" t="s">
        <v>77</v>
      </c>
      <c r="C62" s="61" t="s">
        <v>368</v>
      </c>
      <c r="D62" s="124">
        <v>1045</v>
      </c>
      <c r="E62" s="124">
        <v>116</v>
      </c>
      <c r="F62" s="125">
        <f t="shared" si="0"/>
        <v>1161</v>
      </c>
    </row>
    <row r="63" spans="1:6" ht="12.75">
      <c r="A63" s="94" t="s">
        <v>87</v>
      </c>
      <c r="B63" t="s">
        <v>77</v>
      </c>
      <c r="C63" s="61" t="s">
        <v>369</v>
      </c>
      <c r="D63" s="124">
        <v>5137</v>
      </c>
      <c r="E63" s="124">
        <v>571</v>
      </c>
      <c r="F63" s="125">
        <f t="shared" si="0"/>
        <v>5708</v>
      </c>
    </row>
    <row r="64" spans="1:6" ht="12.75">
      <c r="A64" s="94" t="s">
        <v>88</v>
      </c>
      <c r="B64" t="s">
        <v>77</v>
      </c>
      <c r="C64" s="61" t="s">
        <v>370</v>
      </c>
      <c r="D64" s="124">
        <v>32454</v>
      </c>
      <c r="E64" s="124">
        <v>3606</v>
      </c>
      <c r="F64" s="125">
        <f t="shared" si="0"/>
        <v>36060</v>
      </c>
    </row>
    <row r="65" spans="1:6" ht="12.75">
      <c r="A65" s="94" t="s">
        <v>89</v>
      </c>
      <c r="B65" t="s">
        <v>77</v>
      </c>
      <c r="C65" s="61" t="s">
        <v>371</v>
      </c>
      <c r="D65" s="124">
        <v>211856</v>
      </c>
      <c r="E65" s="124">
        <v>23539</v>
      </c>
      <c r="F65" s="125">
        <f t="shared" si="0"/>
        <v>235395</v>
      </c>
    </row>
    <row r="66" spans="1:6" ht="12.75">
      <c r="A66" s="94" t="s">
        <v>90</v>
      </c>
      <c r="B66" t="s">
        <v>77</v>
      </c>
      <c r="C66" s="61" t="s">
        <v>372</v>
      </c>
      <c r="D66" s="124">
        <v>0</v>
      </c>
      <c r="E66" s="124">
        <v>0</v>
      </c>
      <c r="F66" s="125">
        <f t="shared" si="0"/>
        <v>0</v>
      </c>
    </row>
    <row r="67" spans="1:6" ht="12.75">
      <c r="A67" s="94" t="s">
        <v>91</v>
      </c>
      <c r="B67" t="s">
        <v>77</v>
      </c>
      <c r="C67" s="61" t="s">
        <v>373</v>
      </c>
      <c r="D67" s="124">
        <v>3089</v>
      </c>
      <c r="E67" s="124">
        <v>343</v>
      </c>
      <c r="F67" s="125">
        <f t="shared" si="0"/>
        <v>3432</v>
      </c>
    </row>
    <row r="68" spans="1:6" ht="12.75">
      <c r="A68" s="94" t="s">
        <v>92</v>
      </c>
      <c r="B68" t="s">
        <v>93</v>
      </c>
      <c r="C68" s="61" t="s">
        <v>374</v>
      </c>
      <c r="D68" s="124">
        <v>6641</v>
      </c>
      <c r="E68" s="124">
        <v>738</v>
      </c>
      <c r="F68" s="125">
        <f t="shared" si="0"/>
        <v>7379</v>
      </c>
    </row>
    <row r="69" spans="1:6" ht="12.75">
      <c r="A69" s="94" t="s">
        <v>94</v>
      </c>
      <c r="B69" t="s">
        <v>93</v>
      </c>
      <c r="C69" s="61" t="s">
        <v>375</v>
      </c>
      <c r="D69" s="124">
        <v>2130</v>
      </c>
      <c r="E69" s="124">
        <v>237</v>
      </c>
      <c r="F69" s="125">
        <f t="shared" si="0"/>
        <v>2367</v>
      </c>
    </row>
    <row r="70" spans="1:6" ht="12.75">
      <c r="A70" s="94" t="s">
        <v>95</v>
      </c>
      <c r="B70" t="s">
        <v>93</v>
      </c>
      <c r="C70" s="61" t="s">
        <v>376</v>
      </c>
      <c r="D70" s="124">
        <v>0</v>
      </c>
      <c r="E70" s="124">
        <v>0</v>
      </c>
      <c r="F70" s="125">
        <f aca="true" t="shared" si="1" ref="F70:F133">SUM(D70:E70)</f>
        <v>0</v>
      </c>
    </row>
    <row r="71" spans="1:6" ht="12.75">
      <c r="A71" s="94" t="s">
        <v>96</v>
      </c>
      <c r="B71" t="s">
        <v>97</v>
      </c>
      <c r="C71" s="61" t="s">
        <v>377</v>
      </c>
      <c r="D71" s="124">
        <v>261189</v>
      </c>
      <c r="E71" s="124">
        <v>29021</v>
      </c>
      <c r="F71" s="125">
        <f t="shared" si="1"/>
        <v>290210</v>
      </c>
    </row>
    <row r="72" spans="1:6" ht="12.75">
      <c r="A72" s="94" t="s">
        <v>98</v>
      </c>
      <c r="B72" t="s">
        <v>97</v>
      </c>
      <c r="C72" s="61" t="s">
        <v>378</v>
      </c>
      <c r="D72" s="124">
        <v>173026</v>
      </c>
      <c r="E72" s="124">
        <v>19225</v>
      </c>
      <c r="F72" s="125">
        <f t="shared" si="1"/>
        <v>192251</v>
      </c>
    </row>
    <row r="73" spans="1:6" ht="12.75">
      <c r="A73" s="94" t="s">
        <v>99</v>
      </c>
      <c r="B73" t="s">
        <v>97</v>
      </c>
      <c r="C73" s="61" t="s">
        <v>379</v>
      </c>
      <c r="D73" s="124">
        <v>28279</v>
      </c>
      <c r="E73" s="124">
        <v>3142</v>
      </c>
      <c r="F73" s="125">
        <f t="shared" si="1"/>
        <v>31421</v>
      </c>
    </row>
    <row r="74" spans="1:6" ht="12.75">
      <c r="A74" s="94" t="s">
        <v>100</v>
      </c>
      <c r="B74" t="s">
        <v>101</v>
      </c>
      <c r="C74" s="61" t="s">
        <v>380</v>
      </c>
      <c r="D74" s="124">
        <v>418</v>
      </c>
      <c r="E74" s="124">
        <v>46</v>
      </c>
      <c r="F74" s="125">
        <f t="shared" si="1"/>
        <v>464</v>
      </c>
    </row>
    <row r="75" spans="1:6" ht="12.75">
      <c r="A75" s="94" t="s">
        <v>102</v>
      </c>
      <c r="B75" t="s">
        <v>103</v>
      </c>
      <c r="C75" s="61" t="s">
        <v>381</v>
      </c>
      <c r="D75" s="124">
        <v>4220</v>
      </c>
      <c r="E75" s="124">
        <v>468</v>
      </c>
      <c r="F75" s="125">
        <f t="shared" si="1"/>
        <v>4688</v>
      </c>
    </row>
    <row r="76" spans="1:6" ht="12.75">
      <c r="A76" s="94" t="s">
        <v>104</v>
      </c>
      <c r="B76" t="s">
        <v>103</v>
      </c>
      <c r="C76" s="61" t="s">
        <v>382</v>
      </c>
      <c r="D76" s="124">
        <v>10696</v>
      </c>
      <c r="E76" s="124">
        <v>1189</v>
      </c>
      <c r="F76" s="125">
        <f t="shared" si="1"/>
        <v>11885</v>
      </c>
    </row>
    <row r="77" spans="1:6" ht="12.75">
      <c r="A77" s="94" t="s">
        <v>105</v>
      </c>
      <c r="B77" t="s">
        <v>106</v>
      </c>
      <c r="C77" s="61" t="s">
        <v>383</v>
      </c>
      <c r="D77" s="124">
        <v>20803</v>
      </c>
      <c r="E77" s="124">
        <v>2311</v>
      </c>
      <c r="F77" s="125">
        <f t="shared" si="1"/>
        <v>23114</v>
      </c>
    </row>
    <row r="78" spans="1:6" ht="12.75">
      <c r="A78" s="94" t="s">
        <v>107</v>
      </c>
      <c r="B78" t="s">
        <v>108</v>
      </c>
      <c r="C78" s="61" t="s">
        <v>384</v>
      </c>
      <c r="D78" s="124">
        <v>209</v>
      </c>
      <c r="E78" s="124">
        <v>23</v>
      </c>
      <c r="F78" s="125">
        <f t="shared" si="1"/>
        <v>232</v>
      </c>
    </row>
    <row r="79" spans="1:6" ht="12.75">
      <c r="A79" s="94" t="s">
        <v>109</v>
      </c>
      <c r="B79" t="s">
        <v>110</v>
      </c>
      <c r="C79" s="61" t="s">
        <v>385</v>
      </c>
      <c r="D79" s="124">
        <v>1254</v>
      </c>
      <c r="E79" s="124">
        <v>139</v>
      </c>
      <c r="F79" s="125">
        <f t="shared" si="1"/>
        <v>1393</v>
      </c>
    </row>
    <row r="80" spans="1:6" ht="12.75">
      <c r="A80" s="94" t="s">
        <v>111</v>
      </c>
      <c r="B80" t="s">
        <v>110</v>
      </c>
      <c r="C80" s="61" t="s">
        <v>386</v>
      </c>
      <c r="D80" s="124">
        <v>0</v>
      </c>
      <c r="E80" s="124">
        <v>0</v>
      </c>
      <c r="F80" s="125">
        <f t="shared" si="1"/>
        <v>0</v>
      </c>
    </row>
    <row r="81" spans="1:6" ht="12.75">
      <c r="A81" s="94" t="s">
        <v>112</v>
      </c>
      <c r="B81" t="s">
        <v>113</v>
      </c>
      <c r="C81" s="61" t="s">
        <v>387</v>
      </c>
      <c r="D81" s="124">
        <v>3339</v>
      </c>
      <c r="E81" s="124">
        <v>371</v>
      </c>
      <c r="F81" s="125">
        <f t="shared" si="1"/>
        <v>3710</v>
      </c>
    </row>
    <row r="82" spans="1:6" ht="12.75">
      <c r="A82" s="94" t="s">
        <v>114</v>
      </c>
      <c r="B82" t="s">
        <v>115</v>
      </c>
      <c r="C82" s="61" t="s">
        <v>388</v>
      </c>
      <c r="D82" s="124">
        <v>995182</v>
      </c>
      <c r="E82" s="124">
        <v>110576</v>
      </c>
      <c r="F82" s="125">
        <f t="shared" si="1"/>
        <v>1105758</v>
      </c>
    </row>
    <row r="83" spans="1:6" ht="12.75">
      <c r="A83" s="94" t="s">
        <v>116</v>
      </c>
      <c r="B83" t="s">
        <v>72</v>
      </c>
      <c r="C83" s="61" t="s">
        <v>389</v>
      </c>
      <c r="D83" s="124">
        <v>0</v>
      </c>
      <c r="E83" s="124">
        <v>0</v>
      </c>
      <c r="F83" s="125">
        <f t="shared" si="1"/>
        <v>0</v>
      </c>
    </row>
    <row r="84" spans="1:6" ht="12.75">
      <c r="A84" s="94" t="s">
        <v>117</v>
      </c>
      <c r="B84" t="s">
        <v>72</v>
      </c>
      <c r="C84" s="61" t="s">
        <v>390</v>
      </c>
      <c r="D84" s="124">
        <v>0</v>
      </c>
      <c r="E84" s="124">
        <v>0</v>
      </c>
      <c r="F84" s="125">
        <f t="shared" si="1"/>
        <v>0</v>
      </c>
    </row>
    <row r="85" spans="1:6" ht="12.75">
      <c r="A85" s="94" t="s">
        <v>118</v>
      </c>
      <c r="B85" t="s">
        <v>44</v>
      </c>
      <c r="C85" s="61" t="s">
        <v>391</v>
      </c>
      <c r="D85" s="124">
        <v>418</v>
      </c>
      <c r="E85" s="124">
        <v>46</v>
      </c>
      <c r="F85" s="125">
        <f t="shared" si="1"/>
        <v>464</v>
      </c>
    </row>
    <row r="86" spans="1:6" ht="12.75">
      <c r="A86" s="94" t="s">
        <v>119</v>
      </c>
      <c r="B86" t="s">
        <v>44</v>
      </c>
      <c r="C86" s="61" t="s">
        <v>392</v>
      </c>
      <c r="D86" s="124">
        <v>0</v>
      </c>
      <c r="E86" s="124">
        <v>0</v>
      </c>
      <c r="F86" s="125">
        <f t="shared" si="1"/>
        <v>0</v>
      </c>
    </row>
    <row r="87" spans="1:6" ht="12.75">
      <c r="A87" s="94" t="s">
        <v>120</v>
      </c>
      <c r="B87" t="s">
        <v>44</v>
      </c>
      <c r="C87" s="61" t="s">
        <v>393</v>
      </c>
      <c r="D87" s="124">
        <v>4011</v>
      </c>
      <c r="E87" s="124">
        <v>445</v>
      </c>
      <c r="F87" s="125">
        <f t="shared" si="1"/>
        <v>4456</v>
      </c>
    </row>
    <row r="88" spans="1:6" ht="12.75">
      <c r="A88" s="94" t="s">
        <v>121</v>
      </c>
      <c r="B88" t="s">
        <v>44</v>
      </c>
      <c r="C88" s="61" t="s">
        <v>394</v>
      </c>
      <c r="D88" s="124">
        <v>3761</v>
      </c>
      <c r="E88" s="124">
        <v>417</v>
      </c>
      <c r="F88" s="125">
        <f t="shared" si="1"/>
        <v>4178</v>
      </c>
    </row>
    <row r="89" spans="1:6" ht="12.75">
      <c r="A89" s="94" t="s">
        <v>122</v>
      </c>
      <c r="B89" t="s">
        <v>44</v>
      </c>
      <c r="C89" s="61" t="s">
        <v>395</v>
      </c>
      <c r="D89" s="124">
        <v>26067</v>
      </c>
      <c r="E89" s="124">
        <v>2896</v>
      </c>
      <c r="F89" s="125">
        <f t="shared" si="1"/>
        <v>28963</v>
      </c>
    </row>
    <row r="90" spans="1:6" ht="12.75">
      <c r="A90" s="94" t="s">
        <v>123</v>
      </c>
      <c r="B90" t="s">
        <v>124</v>
      </c>
      <c r="C90" s="61" t="s">
        <v>396</v>
      </c>
      <c r="D90" s="124">
        <v>40446</v>
      </c>
      <c r="E90" s="124">
        <v>4494</v>
      </c>
      <c r="F90" s="125">
        <f t="shared" si="1"/>
        <v>44940</v>
      </c>
    </row>
    <row r="91" spans="1:6" ht="12.75">
      <c r="A91" s="94" t="s">
        <v>125</v>
      </c>
      <c r="B91" t="s">
        <v>126</v>
      </c>
      <c r="C91" s="61" t="s">
        <v>397</v>
      </c>
      <c r="D91" s="124">
        <v>41647</v>
      </c>
      <c r="E91" s="124">
        <v>4627</v>
      </c>
      <c r="F91" s="125">
        <f t="shared" si="1"/>
        <v>46274</v>
      </c>
    </row>
    <row r="92" spans="1:6" ht="12.75">
      <c r="A92" s="94" t="s">
        <v>127</v>
      </c>
      <c r="B92" t="s">
        <v>126</v>
      </c>
      <c r="C92" s="61" t="s">
        <v>398</v>
      </c>
      <c r="D92" s="124">
        <v>5932</v>
      </c>
      <c r="E92" s="124">
        <v>659</v>
      </c>
      <c r="F92" s="125">
        <f t="shared" si="1"/>
        <v>6591</v>
      </c>
    </row>
    <row r="93" spans="1:6" ht="12.75">
      <c r="A93" s="94" t="s">
        <v>128</v>
      </c>
      <c r="B93" t="s">
        <v>126</v>
      </c>
      <c r="C93" s="61" t="s">
        <v>399</v>
      </c>
      <c r="D93" s="124">
        <v>11237</v>
      </c>
      <c r="E93" s="124">
        <v>1249</v>
      </c>
      <c r="F93" s="125">
        <f t="shared" si="1"/>
        <v>12486</v>
      </c>
    </row>
    <row r="94" spans="1:6" ht="12.75">
      <c r="A94" s="94" t="s">
        <v>129</v>
      </c>
      <c r="B94" t="s">
        <v>130</v>
      </c>
      <c r="C94" s="61" t="s">
        <v>400</v>
      </c>
      <c r="D94" s="124">
        <v>338094</v>
      </c>
      <c r="E94" s="124">
        <v>37566</v>
      </c>
      <c r="F94" s="125">
        <f t="shared" si="1"/>
        <v>375660</v>
      </c>
    </row>
    <row r="95" spans="1:6" ht="12.75">
      <c r="A95" s="94" t="s">
        <v>131</v>
      </c>
      <c r="B95" t="s">
        <v>130</v>
      </c>
      <c r="C95" s="61" t="s">
        <v>401</v>
      </c>
      <c r="D95" s="124">
        <v>111218</v>
      </c>
      <c r="E95" s="124">
        <v>12357</v>
      </c>
      <c r="F95" s="125">
        <f t="shared" si="1"/>
        <v>123575</v>
      </c>
    </row>
    <row r="96" spans="1:6" ht="12.75">
      <c r="A96" s="94" t="s">
        <v>132</v>
      </c>
      <c r="B96" t="s">
        <v>130</v>
      </c>
      <c r="C96" s="61" t="s">
        <v>402</v>
      </c>
      <c r="D96" s="124">
        <v>28361</v>
      </c>
      <c r="E96" s="124">
        <v>3152</v>
      </c>
      <c r="F96" s="125">
        <f t="shared" si="1"/>
        <v>31513</v>
      </c>
    </row>
    <row r="97" spans="1:6" ht="12.75">
      <c r="A97" s="94" t="s">
        <v>133</v>
      </c>
      <c r="B97" t="s">
        <v>34</v>
      </c>
      <c r="C97" s="61" t="s">
        <v>403</v>
      </c>
      <c r="D97" s="124">
        <v>4469</v>
      </c>
      <c r="E97" s="124">
        <v>497</v>
      </c>
      <c r="F97" s="125">
        <f t="shared" si="1"/>
        <v>4966</v>
      </c>
    </row>
    <row r="98" spans="1:6" ht="12.75">
      <c r="A98" s="94" t="s">
        <v>134</v>
      </c>
      <c r="B98" t="s">
        <v>34</v>
      </c>
      <c r="C98" s="61" t="s">
        <v>404</v>
      </c>
      <c r="D98" s="124">
        <v>1045</v>
      </c>
      <c r="E98" s="124">
        <v>116</v>
      </c>
      <c r="F98" s="125">
        <f t="shared" si="1"/>
        <v>1161</v>
      </c>
    </row>
    <row r="99" spans="1:6" ht="12.75">
      <c r="A99" s="94" t="s">
        <v>135</v>
      </c>
      <c r="B99" t="s">
        <v>34</v>
      </c>
      <c r="C99" s="61" t="s">
        <v>405</v>
      </c>
      <c r="D99" s="124">
        <v>1295</v>
      </c>
      <c r="E99" s="124">
        <v>143</v>
      </c>
      <c r="F99" s="125">
        <f t="shared" si="1"/>
        <v>1438</v>
      </c>
    </row>
    <row r="100" spans="1:6" ht="12.75">
      <c r="A100" s="94" t="s">
        <v>136</v>
      </c>
      <c r="B100" t="s">
        <v>34</v>
      </c>
      <c r="C100" s="61" t="s">
        <v>406</v>
      </c>
      <c r="D100" s="124">
        <v>0</v>
      </c>
      <c r="E100" s="124">
        <v>0</v>
      </c>
      <c r="F100" s="125">
        <f t="shared" si="1"/>
        <v>0</v>
      </c>
    </row>
    <row r="101" spans="1:6" ht="12.75">
      <c r="A101" s="94" t="s">
        <v>137</v>
      </c>
      <c r="B101" t="s">
        <v>34</v>
      </c>
      <c r="C101" s="61" t="s">
        <v>407</v>
      </c>
      <c r="D101" s="124">
        <v>0</v>
      </c>
      <c r="E101" s="124">
        <v>0</v>
      </c>
      <c r="F101" s="125">
        <f t="shared" si="1"/>
        <v>0</v>
      </c>
    </row>
    <row r="102" spans="1:6" ht="12.75">
      <c r="A102" s="94" t="s">
        <v>138</v>
      </c>
      <c r="B102" t="s">
        <v>34</v>
      </c>
      <c r="C102" s="61" t="s">
        <v>408</v>
      </c>
      <c r="D102" s="124">
        <v>0</v>
      </c>
      <c r="E102" s="124">
        <v>0</v>
      </c>
      <c r="F102" s="125">
        <f t="shared" si="1"/>
        <v>0</v>
      </c>
    </row>
    <row r="103" spans="1:6" ht="12.75">
      <c r="A103" s="94" t="s">
        <v>139</v>
      </c>
      <c r="B103" t="s">
        <v>140</v>
      </c>
      <c r="C103" s="61" t="s">
        <v>409</v>
      </c>
      <c r="D103" s="124">
        <v>0</v>
      </c>
      <c r="E103" s="124">
        <v>0</v>
      </c>
      <c r="F103" s="125">
        <f t="shared" si="1"/>
        <v>0</v>
      </c>
    </row>
    <row r="104" spans="1:6" ht="12.75">
      <c r="A104" s="94" t="s">
        <v>141</v>
      </c>
      <c r="B104" t="s">
        <v>140</v>
      </c>
      <c r="C104" s="61" t="s">
        <v>410</v>
      </c>
      <c r="D104" s="124">
        <v>4887</v>
      </c>
      <c r="E104" s="124">
        <v>543</v>
      </c>
      <c r="F104" s="125">
        <f t="shared" si="1"/>
        <v>5430</v>
      </c>
    </row>
    <row r="105" spans="1:6" ht="12.75">
      <c r="A105" s="94" t="s">
        <v>142</v>
      </c>
      <c r="B105" t="s">
        <v>140</v>
      </c>
      <c r="C105" s="61" t="s">
        <v>411</v>
      </c>
      <c r="D105" s="124">
        <v>0</v>
      </c>
      <c r="E105" s="124">
        <v>0</v>
      </c>
      <c r="F105" s="125">
        <f t="shared" si="1"/>
        <v>0</v>
      </c>
    </row>
    <row r="106" spans="1:6" ht="12.75">
      <c r="A106" s="94" t="s">
        <v>143</v>
      </c>
      <c r="B106" t="s">
        <v>144</v>
      </c>
      <c r="C106" s="61" t="s">
        <v>412</v>
      </c>
      <c r="D106" s="124">
        <v>19713</v>
      </c>
      <c r="E106" s="124">
        <v>2191</v>
      </c>
      <c r="F106" s="125">
        <f t="shared" si="1"/>
        <v>21904</v>
      </c>
    </row>
    <row r="107" spans="1:6" ht="12.75">
      <c r="A107" s="94" t="s">
        <v>145</v>
      </c>
      <c r="B107" t="s">
        <v>144</v>
      </c>
      <c r="C107" s="61" t="s">
        <v>413</v>
      </c>
      <c r="D107" s="124">
        <v>0</v>
      </c>
      <c r="E107" s="124">
        <v>0</v>
      </c>
      <c r="F107" s="125">
        <f t="shared" si="1"/>
        <v>0</v>
      </c>
    </row>
    <row r="108" spans="1:6" ht="12.75">
      <c r="A108" s="94" t="s">
        <v>146</v>
      </c>
      <c r="B108" t="s">
        <v>144</v>
      </c>
      <c r="C108" s="61" t="s">
        <v>414</v>
      </c>
      <c r="D108" s="124">
        <v>209</v>
      </c>
      <c r="E108" s="124">
        <v>23</v>
      </c>
      <c r="F108" s="125">
        <f t="shared" si="1"/>
        <v>232</v>
      </c>
    </row>
    <row r="109" spans="1:6" ht="12.75">
      <c r="A109" s="94" t="s">
        <v>147</v>
      </c>
      <c r="B109" t="s">
        <v>144</v>
      </c>
      <c r="C109" s="61" t="s">
        <v>415</v>
      </c>
      <c r="D109" s="124">
        <v>209</v>
      </c>
      <c r="E109" s="124">
        <v>23</v>
      </c>
      <c r="F109" s="125">
        <f t="shared" si="1"/>
        <v>232</v>
      </c>
    </row>
    <row r="110" spans="1:6" ht="12.75">
      <c r="A110" s="94" t="s">
        <v>148</v>
      </c>
      <c r="B110" t="s">
        <v>149</v>
      </c>
      <c r="C110" s="61" t="s">
        <v>416</v>
      </c>
      <c r="D110" s="124">
        <v>0</v>
      </c>
      <c r="E110" s="124">
        <v>0</v>
      </c>
      <c r="F110" s="125">
        <f t="shared" si="1"/>
        <v>0</v>
      </c>
    </row>
    <row r="111" spans="1:6" ht="12.75">
      <c r="A111" s="94" t="s">
        <v>150</v>
      </c>
      <c r="B111" t="s">
        <v>149</v>
      </c>
      <c r="C111" s="61" t="s">
        <v>417</v>
      </c>
      <c r="D111" s="124">
        <v>209</v>
      </c>
      <c r="E111" s="124">
        <v>23</v>
      </c>
      <c r="F111" s="125">
        <f t="shared" si="1"/>
        <v>232</v>
      </c>
    </row>
    <row r="112" spans="1:6" ht="12.75">
      <c r="A112" s="94" t="s">
        <v>151</v>
      </c>
      <c r="B112" t="s">
        <v>149</v>
      </c>
      <c r="C112" s="61" t="s">
        <v>418</v>
      </c>
      <c r="D112" s="124">
        <v>111875</v>
      </c>
      <c r="E112" s="124">
        <v>12431</v>
      </c>
      <c r="F112" s="125">
        <f t="shared" si="1"/>
        <v>124306</v>
      </c>
    </row>
    <row r="113" spans="1:6" ht="12.75">
      <c r="A113" s="94" t="s">
        <v>152</v>
      </c>
      <c r="B113" t="s">
        <v>153</v>
      </c>
      <c r="C113" s="61" t="s">
        <v>419</v>
      </c>
      <c r="D113" s="124">
        <v>0</v>
      </c>
      <c r="E113" s="124">
        <v>0</v>
      </c>
      <c r="F113" s="125">
        <f t="shared" si="1"/>
        <v>0</v>
      </c>
    </row>
    <row r="114" spans="1:6" ht="12.75">
      <c r="A114" s="94" t="s">
        <v>154</v>
      </c>
      <c r="B114" t="s">
        <v>155</v>
      </c>
      <c r="C114" s="61" t="s">
        <v>420</v>
      </c>
      <c r="D114" s="124">
        <v>27656</v>
      </c>
      <c r="E114" s="124">
        <v>3073</v>
      </c>
      <c r="F114" s="125">
        <f t="shared" si="1"/>
        <v>30729</v>
      </c>
    </row>
    <row r="115" spans="1:6" ht="12.75">
      <c r="A115" s="94" t="s">
        <v>156</v>
      </c>
      <c r="B115" t="s">
        <v>157</v>
      </c>
      <c r="C115" s="61" t="s">
        <v>421</v>
      </c>
      <c r="D115" s="124">
        <v>24899</v>
      </c>
      <c r="E115" s="124">
        <v>2767</v>
      </c>
      <c r="F115" s="125">
        <f t="shared" si="1"/>
        <v>27666</v>
      </c>
    </row>
    <row r="116" spans="1:6" ht="12.75">
      <c r="A116" s="94" t="s">
        <v>158</v>
      </c>
      <c r="B116" t="s">
        <v>157</v>
      </c>
      <c r="C116" s="61" t="s">
        <v>422</v>
      </c>
      <c r="D116" s="124">
        <v>3884</v>
      </c>
      <c r="E116" s="124">
        <v>431</v>
      </c>
      <c r="F116" s="125">
        <f t="shared" si="1"/>
        <v>4315</v>
      </c>
    </row>
    <row r="117" spans="1:6" ht="12.75">
      <c r="A117" s="94" t="s">
        <v>159</v>
      </c>
      <c r="B117" t="s">
        <v>157</v>
      </c>
      <c r="C117" s="61" t="s">
        <v>423</v>
      </c>
      <c r="D117" s="124">
        <v>9480</v>
      </c>
      <c r="E117" s="124">
        <v>1053</v>
      </c>
      <c r="F117" s="125">
        <f t="shared" si="1"/>
        <v>10533</v>
      </c>
    </row>
    <row r="118" spans="1:6" ht="12.75">
      <c r="A118" s="94" t="s">
        <v>160</v>
      </c>
      <c r="B118" t="s">
        <v>161</v>
      </c>
      <c r="C118" s="61" t="s">
        <v>424</v>
      </c>
      <c r="D118" s="124">
        <v>94673</v>
      </c>
      <c r="E118" s="124">
        <v>10519</v>
      </c>
      <c r="F118" s="125">
        <f t="shared" si="1"/>
        <v>105192</v>
      </c>
    </row>
    <row r="119" spans="1:6" ht="12.75">
      <c r="A119" s="94" t="s">
        <v>162</v>
      </c>
      <c r="B119" t="s">
        <v>161</v>
      </c>
      <c r="C119" s="61" t="s">
        <v>425</v>
      </c>
      <c r="D119" s="124">
        <v>668</v>
      </c>
      <c r="E119" s="124">
        <v>74</v>
      </c>
      <c r="F119" s="125">
        <f t="shared" si="1"/>
        <v>742</v>
      </c>
    </row>
    <row r="120" spans="1:6" ht="12.75">
      <c r="A120" s="94" t="s">
        <v>163</v>
      </c>
      <c r="B120" t="s">
        <v>164</v>
      </c>
      <c r="C120" s="61" t="s">
        <v>426</v>
      </c>
      <c r="D120" s="124">
        <v>27071</v>
      </c>
      <c r="E120" s="124">
        <v>3007</v>
      </c>
      <c r="F120" s="125">
        <f t="shared" si="1"/>
        <v>30078</v>
      </c>
    </row>
    <row r="121" spans="1:6" ht="12.75">
      <c r="A121" s="94" t="s">
        <v>165</v>
      </c>
      <c r="B121" t="s">
        <v>164</v>
      </c>
      <c r="C121" s="61" t="s">
        <v>427</v>
      </c>
      <c r="D121" s="124">
        <v>141744</v>
      </c>
      <c r="E121" s="124">
        <v>15749</v>
      </c>
      <c r="F121" s="125">
        <f t="shared" si="1"/>
        <v>157493</v>
      </c>
    </row>
    <row r="122" spans="1:6" ht="12.75">
      <c r="A122" s="94" t="s">
        <v>166</v>
      </c>
      <c r="B122" t="s">
        <v>164</v>
      </c>
      <c r="C122" s="61" t="s">
        <v>428</v>
      </c>
      <c r="D122" s="124">
        <v>0</v>
      </c>
      <c r="E122" s="124">
        <v>0</v>
      </c>
      <c r="F122" s="125">
        <f t="shared" si="1"/>
        <v>0</v>
      </c>
    </row>
    <row r="123" spans="1:6" ht="12.75">
      <c r="A123" s="94" t="s">
        <v>167</v>
      </c>
      <c r="B123" t="s">
        <v>164</v>
      </c>
      <c r="C123" s="61" t="s">
        <v>429</v>
      </c>
      <c r="D123" s="124">
        <v>6936</v>
      </c>
      <c r="E123" s="124">
        <v>770</v>
      </c>
      <c r="F123" s="125">
        <f t="shared" si="1"/>
        <v>7706</v>
      </c>
    </row>
    <row r="124" spans="1:6" ht="12.75">
      <c r="A124" s="94" t="s">
        <v>168</v>
      </c>
      <c r="B124" t="s">
        <v>169</v>
      </c>
      <c r="C124" s="61" t="s">
        <v>430</v>
      </c>
      <c r="D124" s="124">
        <v>6305</v>
      </c>
      <c r="E124" s="124">
        <v>701</v>
      </c>
      <c r="F124" s="125">
        <f t="shared" si="1"/>
        <v>7006</v>
      </c>
    </row>
    <row r="125" spans="1:6" ht="12.75">
      <c r="A125" s="94" t="s">
        <v>170</v>
      </c>
      <c r="B125" t="s">
        <v>169</v>
      </c>
      <c r="C125" s="61" t="s">
        <v>431</v>
      </c>
      <c r="D125" s="124">
        <v>4719</v>
      </c>
      <c r="E125" s="124">
        <v>525</v>
      </c>
      <c r="F125" s="125">
        <f t="shared" si="1"/>
        <v>5244</v>
      </c>
    </row>
    <row r="126" spans="1:6" ht="12.75">
      <c r="A126" s="94" t="s">
        <v>171</v>
      </c>
      <c r="B126" t="s">
        <v>169</v>
      </c>
      <c r="C126" s="61" t="s">
        <v>432</v>
      </c>
      <c r="D126" s="124">
        <v>3175</v>
      </c>
      <c r="E126" s="124">
        <v>353</v>
      </c>
      <c r="F126" s="125">
        <f t="shared" si="1"/>
        <v>3528</v>
      </c>
    </row>
    <row r="127" spans="1:6" ht="12.75">
      <c r="A127" s="94" t="s">
        <v>172</v>
      </c>
      <c r="B127" t="s">
        <v>169</v>
      </c>
      <c r="C127" s="61" t="s">
        <v>433</v>
      </c>
      <c r="D127" s="124">
        <v>1045</v>
      </c>
      <c r="E127" s="124">
        <v>116</v>
      </c>
      <c r="F127" s="125">
        <f t="shared" si="1"/>
        <v>1161</v>
      </c>
    </row>
    <row r="128" spans="1:6" ht="12.75">
      <c r="A128" s="94" t="s">
        <v>173</v>
      </c>
      <c r="B128" t="s">
        <v>169</v>
      </c>
      <c r="C128" s="61" t="s">
        <v>434</v>
      </c>
      <c r="D128" s="124">
        <v>0</v>
      </c>
      <c r="E128" s="124">
        <v>0</v>
      </c>
      <c r="F128" s="125">
        <f t="shared" si="1"/>
        <v>0</v>
      </c>
    </row>
    <row r="129" spans="1:6" ht="12.75">
      <c r="A129" s="94" t="s">
        <v>174</v>
      </c>
      <c r="B129" t="s">
        <v>169</v>
      </c>
      <c r="C129" s="61" t="s">
        <v>435</v>
      </c>
      <c r="D129" s="124">
        <v>0</v>
      </c>
      <c r="E129" s="124">
        <v>0</v>
      </c>
      <c r="F129" s="125">
        <f t="shared" si="1"/>
        <v>0</v>
      </c>
    </row>
    <row r="130" spans="1:6" ht="12.75">
      <c r="A130" s="94" t="s">
        <v>175</v>
      </c>
      <c r="B130" t="s">
        <v>176</v>
      </c>
      <c r="C130" s="61" t="s">
        <v>436</v>
      </c>
      <c r="D130" s="124">
        <v>1504</v>
      </c>
      <c r="E130" s="124">
        <v>167</v>
      </c>
      <c r="F130" s="125">
        <f t="shared" si="1"/>
        <v>1671</v>
      </c>
    </row>
    <row r="131" spans="1:6" ht="12.75">
      <c r="A131" s="94" t="s">
        <v>177</v>
      </c>
      <c r="B131" t="s">
        <v>176</v>
      </c>
      <c r="C131" s="61" t="s">
        <v>437</v>
      </c>
      <c r="D131" s="124">
        <v>2380</v>
      </c>
      <c r="E131" s="124">
        <v>265</v>
      </c>
      <c r="F131" s="125">
        <f t="shared" si="1"/>
        <v>2645</v>
      </c>
    </row>
    <row r="132" spans="1:6" ht="12.75">
      <c r="A132" s="94" t="s">
        <v>178</v>
      </c>
      <c r="B132" t="s">
        <v>179</v>
      </c>
      <c r="C132" s="61" t="s">
        <v>438</v>
      </c>
      <c r="D132" s="124">
        <v>836</v>
      </c>
      <c r="E132" s="124">
        <v>93</v>
      </c>
      <c r="F132" s="125">
        <f t="shared" si="1"/>
        <v>929</v>
      </c>
    </row>
    <row r="133" spans="1:6" ht="12.75">
      <c r="A133" s="94" t="s">
        <v>180</v>
      </c>
      <c r="B133" t="s">
        <v>179</v>
      </c>
      <c r="C133" s="61" t="s">
        <v>439</v>
      </c>
      <c r="D133" s="124">
        <v>3257</v>
      </c>
      <c r="E133" s="124">
        <v>362</v>
      </c>
      <c r="F133" s="125">
        <f t="shared" si="1"/>
        <v>3619</v>
      </c>
    </row>
    <row r="134" spans="1:6" ht="12.75">
      <c r="A134" s="94" t="s">
        <v>181</v>
      </c>
      <c r="B134" t="s">
        <v>182</v>
      </c>
      <c r="C134" s="61" t="s">
        <v>440</v>
      </c>
      <c r="D134" s="124">
        <v>29525</v>
      </c>
      <c r="E134" s="124">
        <v>3281</v>
      </c>
      <c r="F134" s="125">
        <f aca="true" t="shared" si="2" ref="F134:F197">SUM(D134:E134)</f>
        <v>32806</v>
      </c>
    </row>
    <row r="135" spans="1:6" ht="12.75">
      <c r="A135" s="94" t="s">
        <v>183</v>
      </c>
      <c r="B135" t="s">
        <v>182</v>
      </c>
      <c r="C135" s="61" t="s">
        <v>441</v>
      </c>
      <c r="D135" s="124">
        <v>627</v>
      </c>
      <c r="E135" s="124">
        <v>69</v>
      </c>
      <c r="F135" s="125">
        <f t="shared" si="2"/>
        <v>696</v>
      </c>
    </row>
    <row r="136" spans="1:6" ht="12.75">
      <c r="A136" s="94" t="s">
        <v>184</v>
      </c>
      <c r="B136" t="s">
        <v>185</v>
      </c>
      <c r="C136" s="61" t="s">
        <v>442</v>
      </c>
      <c r="D136" s="124">
        <v>25683</v>
      </c>
      <c r="E136" s="124">
        <v>2853</v>
      </c>
      <c r="F136" s="125">
        <f t="shared" si="2"/>
        <v>28536</v>
      </c>
    </row>
    <row r="137" spans="1:6" ht="12.75">
      <c r="A137" s="94" t="s">
        <v>186</v>
      </c>
      <c r="B137" t="s">
        <v>187</v>
      </c>
      <c r="C137" s="61" t="s">
        <v>443</v>
      </c>
      <c r="D137" s="124">
        <v>5305</v>
      </c>
      <c r="E137" s="124">
        <v>590</v>
      </c>
      <c r="F137" s="125">
        <f t="shared" si="2"/>
        <v>5895</v>
      </c>
    </row>
    <row r="138" spans="1:6" ht="12.75">
      <c r="A138" s="94" t="s">
        <v>188</v>
      </c>
      <c r="B138" t="s">
        <v>187</v>
      </c>
      <c r="C138" s="61" t="s">
        <v>444</v>
      </c>
      <c r="D138" s="124">
        <v>22761</v>
      </c>
      <c r="E138" s="124">
        <v>2529</v>
      </c>
      <c r="F138" s="125">
        <f t="shared" si="2"/>
        <v>25290</v>
      </c>
    </row>
    <row r="139" spans="1:6" ht="12.75">
      <c r="A139" s="94" t="s">
        <v>189</v>
      </c>
      <c r="B139" t="s">
        <v>187</v>
      </c>
      <c r="C139" s="61" t="s">
        <v>445</v>
      </c>
      <c r="D139" s="124">
        <v>13781</v>
      </c>
      <c r="E139" s="124">
        <v>1532</v>
      </c>
      <c r="F139" s="125">
        <f t="shared" si="2"/>
        <v>15313</v>
      </c>
    </row>
    <row r="140" spans="1:6" ht="12.75">
      <c r="A140" s="94" t="s">
        <v>190</v>
      </c>
      <c r="B140" t="s">
        <v>187</v>
      </c>
      <c r="C140" s="61" t="s">
        <v>446</v>
      </c>
      <c r="D140" s="124">
        <v>418</v>
      </c>
      <c r="E140" s="124">
        <v>46</v>
      </c>
      <c r="F140" s="125">
        <f t="shared" si="2"/>
        <v>464</v>
      </c>
    </row>
    <row r="141" spans="1:6" ht="12.75">
      <c r="A141" s="94" t="s">
        <v>191</v>
      </c>
      <c r="B141" t="s">
        <v>192</v>
      </c>
      <c r="C141" s="61" t="s">
        <v>447</v>
      </c>
      <c r="D141" s="124">
        <v>134189</v>
      </c>
      <c r="E141" s="124">
        <v>14910</v>
      </c>
      <c r="F141" s="125">
        <f t="shared" si="2"/>
        <v>149099</v>
      </c>
    </row>
    <row r="142" spans="1:6" ht="12.75">
      <c r="A142" s="94" t="s">
        <v>193</v>
      </c>
      <c r="B142" t="s">
        <v>192</v>
      </c>
      <c r="C142" s="61" t="s">
        <v>448</v>
      </c>
      <c r="D142" s="124">
        <v>42154</v>
      </c>
      <c r="E142" s="124">
        <v>4684</v>
      </c>
      <c r="F142" s="125">
        <f t="shared" si="2"/>
        <v>46838</v>
      </c>
    </row>
    <row r="143" spans="1:6" ht="12.75">
      <c r="A143" s="94" t="s">
        <v>194</v>
      </c>
      <c r="B143" t="s">
        <v>195</v>
      </c>
      <c r="C143" s="61" t="s">
        <v>449</v>
      </c>
      <c r="D143" s="124">
        <v>7812</v>
      </c>
      <c r="E143" s="124">
        <v>868</v>
      </c>
      <c r="F143" s="125">
        <f t="shared" si="2"/>
        <v>8680</v>
      </c>
    </row>
    <row r="144" spans="1:6" ht="12.75">
      <c r="A144" s="94" t="s">
        <v>196</v>
      </c>
      <c r="B144" t="s">
        <v>195</v>
      </c>
      <c r="C144" s="61" t="s">
        <v>450</v>
      </c>
      <c r="D144" s="124">
        <v>209</v>
      </c>
      <c r="E144" s="124">
        <v>23</v>
      </c>
      <c r="F144" s="125">
        <f t="shared" si="2"/>
        <v>232</v>
      </c>
    </row>
    <row r="145" spans="1:6" ht="12.75">
      <c r="A145" s="94" t="s">
        <v>197</v>
      </c>
      <c r="B145" t="s">
        <v>198</v>
      </c>
      <c r="C145" s="61" t="s">
        <v>451</v>
      </c>
      <c r="D145" s="124">
        <v>1712</v>
      </c>
      <c r="E145" s="124">
        <v>191</v>
      </c>
      <c r="F145" s="125">
        <f t="shared" si="2"/>
        <v>1903</v>
      </c>
    </row>
    <row r="146" spans="1:6" ht="12.75">
      <c r="A146" s="94" t="s">
        <v>199</v>
      </c>
      <c r="B146" t="s">
        <v>198</v>
      </c>
      <c r="C146" s="61" t="s">
        <v>452</v>
      </c>
      <c r="D146" s="124">
        <v>14035</v>
      </c>
      <c r="E146" s="124">
        <v>1560</v>
      </c>
      <c r="F146" s="125">
        <f t="shared" si="2"/>
        <v>15595</v>
      </c>
    </row>
    <row r="147" spans="1:6" ht="12.75">
      <c r="A147" s="94" t="s">
        <v>200</v>
      </c>
      <c r="B147" t="s">
        <v>198</v>
      </c>
      <c r="C147" s="61" t="s">
        <v>453</v>
      </c>
      <c r="D147" s="124">
        <v>1336</v>
      </c>
      <c r="E147" s="124">
        <v>148</v>
      </c>
      <c r="F147" s="125">
        <f t="shared" si="2"/>
        <v>1484</v>
      </c>
    </row>
    <row r="148" spans="1:6" ht="12.75">
      <c r="A148" s="94" t="s">
        <v>201</v>
      </c>
      <c r="B148" t="s">
        <v>202</v>
      </c>
      <c r="C148" s="61" t="s">
        <v>454</v>
      </c>
      <c r="D148" s="124">
        <v>1671</v>
      </c>
      <c r="E148" s="124">
        <v>186</v>
      </c>
      <c r="F148" s="125">
        <f t="shared" si="2"/>
        <v>1857</v>
      </c>
    </row>
    <row r="149" spans="1:6" ht="12.75">
      <c r="A149" s="94" t="s">
        <v>203</v>
      </c>
      <c r="B149" t="s">
        <v>202</v>
      </c>
      <c r="C149" s="61" t="s">
        <v>455</v>
      </c>
      <c r="D149" s="124">
        <v>40975</v>
      </c>
      <c r="E149" s="124">
        <v>4553</v>
      </c>
      <c r="F149" s="125">
        <f t="shared" si="2"/>
        <v>45528</v>
      </c>
    </row>
    <row r="150" spans="1:6" ht="12.75">
      <c r="A150" s="94" t="s">
        <v>204</v>
      </c>
      <c r="B150" t="s">
        <v>202</v>
      </c>
      <c r="C150" s="61" t="s">
        <v>456</v>
      </c>
      <c r="D150" s="124">
        <v>1045</v>
      </c>
      <c r="E150" s="124">
        <v>116</v>
      </c>
      <c r="F150" s="125">
        <f t="shared" si="2"/>
        <v>1161</v>
      </c>
    </row>
    <row r="151" spans="1:6" ht="12.75">
      <c r="A151" s="94" t="s">
        <v>205</v>
      </c>
      <c r="B151" t="s">
        <v>206</v>
      </c>
      <c r="C151" s="61" t="s">
        <v>457</v>
      </c>
      <c r="D151" s="124">
        <v>0</v>
      </c>
      <c r="E151" s="124">
        <v>0</v>
      </c>
      <c r="F151" s="125">
        <f t="shared" si="2"/>
        <v>0</v>
      </c>
    </row>
    <row r="152" spans="1:6" ht="12.75">
      <c r="A152" s="94" t="s">
        <v>207</v>
      </c>
      <c r="B152" t="s">
        <v>206</v>
      </c>
      <c r="C152" s="61" t="s">
        <v>458</v>
      </c>
      <c r="D152" s="124">
        <v>627</v>
      </c>
      <c r="E152" s="124">
        <v>69</v>
      </c>
      <c r="F152" s="125">
        <f t="shared" si="2"/>
        <v>696</v>
      </c>
    </row>
    <row r="153" spans="1:6" ht="12.75">
      <c r="A153" s="94" t="s">
        <v>208</v>
      </c>
      <c r="B153" t="s">
        <v>206</v>
      </c>
      <c r="C153" s="61" t="s">
        <v>459</v>
      </c>
      <c r="D153" s="124">
        <v>34174</v>
      </c>
      <c r="E153" s="124">
        <v>3797</v>
      </c>
      <c r="F153" s="125">
        <f t="shared" si="2"/>
        <v>37971</v>
      </c>
    </row>
    <row r="154" spans="1:6" ht="12.75">
      <c r="A154" s="94" t="s">
        <v>209</v>
      </c>
      <c r="B154" t="s">
        <v>210</v>
      </c>
      <c r="C154" s="61" t="s">
        <v>460</v>
      </c>
      <c r="D154" s="124">
        <v>3134</v>
      </c>
      <c r="E154" s="124">
        <v>348</v>
      </c>
      <c r="F154" s="125">
        <f t="shared" si="2"/>
        <v>3482</v>
      </c>
    </row>
    <row r="155" spans="1:6" ht="12.75">
      <c r="A155" s="94" t="s">
        <v>211</v>
      </c>
      <c r="B155" t="s">
        <v>212</v>
      </c>
      <c r="C155" s="61" t="s">
        <v>461</v>
      </c>
      <c r="D155" s="124">
        <v>17296</v>
      </c>
      <c r="E155" s="124">
        <v>1922</v>
      </c>
      <c r="F155" s="125">
        <f t="shared" si="2"/>
        <v>19218</v>
      </c>
    </row>
    <row r="156" spans="1:6" ht="12.75">
      <c r="A156" s="94" t="s">
        <v>213</v>
      </c>
      <c r="B156" t="s">
        <v>212</v>
      </c>
      <c r="C156" s="61" t="s">
        <v>462</v>
      </c>
      <c r="D156" s="124">
        <v>2171</v>
      </c>
      <c r="E156" s="124">
        <v>242</v>
      </c>
      <c r="F156" s="125">
        <f t="shared" si="2"/>
        <v>2413</v>
      </c>
    </row>
    <row r="157" spans="1:6" ht="12.75">
      <c r="A157" s="94" t="s">
        <v>214</v>
      </c>
      <c r="B157" t="s">
        <v>215</v>
      </c>
      <c r="C157" s="61" t="s">
        <v>463</v>
      </c>
      <c r="D157" s="124">
        <v>2548</v>
      </c>
      <c r="E157" s="124">
        <v>283</v>
      </c>
      <c r="F157" s="125">
        <f t="shared" si="2"/>
        <v>2831</v>
      </c>
    </row>
    <row r="158" spans="1:6" ht="12.75">
      <c r="A158" s="94" t="s">
        <v>216</v>
      </c>
      <c r="B158" t="s">
        <v>215</v>
      </c>
      <c r="C158" s="61" t="s">
        <v>464</v>
      </c>
      <c r="D158" s="124">
        <v>0</v>
      </c>
      <c r="E158" s="124">
        <v>0</v>
      </c>
      <c r="F158" s="125">
        <f t="shared" si="2"/>
        <v>0</v>
      </c>
    </row>
    <row r="159" spans="1:6" ht="12.75">
      <c r="A159" s="94" t="s">
        <v>217</v>
      </c>
      <c r="B159" t="s">
        <v>218</v>
      </c>
      <c r="C159" s="61" t="s">
        <v>465</v>
      </c>
      <c r="D159" s="124">
        <v>116595</v>
      </c>
      <c r="E159" s="124">
        <v>12954</v>
      </c>
      <c r="F159" s="125">
        <f t="shared" si="2"/>
        <v>129549</v>
      </c>
    </row>
    <row r="160" spans="1:6" ht="12.75">
      <c r="A160" s="94" t="s">
        <v>219</v>
      </c>
      <c r="B160" t="s">
        <v>220</v>
      </c>
      <c r="C160" s="61" t="s">
        <v>466</v>
      </c>
      <c r="D160" s="124">
        <v>0</v>
      </c>
      <c r="E160" s="124">
        <v>0</v>
      </c>
      <c r="F160" s="125">
        <f t="shared" si="2"/>
        <v>0</v>
      </c>
    </row>
    <row r="161" spans="1:6" ht="12.75">
      <c r="A161" s="94" t="s">
        <v>221</v>
      </c>
      <c r="B161" t="s">
        <v>220</v>
      </c>
      <c r="C161" s="61" t="s">
        <v>467</v>
      </c>
      <c r="D161" s="124">
        <v>13658</v>
      </c>
      <c r="E161" s="124">
        <v>1518</v>
      </c>
      <c r="F161" s="125">
        <f t="shared" si="2"/>
        <v>15176</v>
      </c>
    </row>
    <row r="162" spans="1:6" ht="12.75">
      <c r="A162" s="94" t="s">
        <v>222</v>
      </c>
      <c r="B162" t="s">
        <v>223</v>
      </c>
      <c r="C162" s="61" t="s">
        <v>468</v>
      </c>
      <c r="D162" s="124">
        <v>5387</v>
      </c>
      <c r="E162" s="124">
        <v>599</v>
      </c>
      <c r="F162" s="125">
        <f t="shared" si="2"/>
        <v>5986</v>
      </c>
    </row>
    <row r="163" spans="1:6" ht="12.75">
      <c r="A163" s="94" t="s">
        <v>224</v>
      </c>
      <c r="B163" t="s">
        <v>223</v>
      </c>
      <c r="C163" s="61" t="s">
        <v>469</v>
      </c>
      <c r="D163" s="124">
        <v>6473</v>
      </c>
      <c r="E163" s="124">
        <v>719</v>
      </c>
      <c r="F163" s="125">
        <f t="shared" si="2"/>
        <v>7192</v>
      </c>
    </row>
    <row r="164" spans="1:6" ht="12.75">
      <c r="A164" s="94" t="s">
        <v>225</v>
      </c>
      <c r="B164" t="s">
        <v>223</v>
      </c>
      <c r="C164" s="61" t="s">
        <v>470</v>
      </c>
      <c r="D164" s="124">
        <v>0</v>
      </c>
      <c r="E164" s="124">
        <v>0</v>
      </c>
      <c r="F164" s="125">
        <f t="shared" si="2"/>
        <v>0</v>
      </c>
    </row>
    <row r="165" spans="1:6" ht="12.75">
      <c r="A165" s="94" t="s">
        <v>226</v>
      </c>
      <c r="B165" t="s">
        <v>223</v>
      </c>
      <c r="C165" s="61" t="s">
        <v>471</v>
      </c>
      <c r="D165" s="124">
        <v>2421</v>
      </c>
      <c r="E165" s="124">
        <v>269</v>
      </c>
      <c r="F165" s="125">
        <f t="shared" si="2"/>
        <v>2690</v>
      </c>
    </row>
    <row r="166" spans="1:6" ht="12.75">
      <c r="A166" s="94" t="s">
        <v>227</v>
      </c>
      <c r="B166" t="s">
        <v>223</v>
      </c>
      <c r="C166" s="61" t="s">
        <v>472</v>
      </c>
      <c r="D166" s="124">
        <v>0</v>
      </c>
      <c r="E166" s="124">
        <v>0</v>
      </c>
      <c r="F166" s="125">
        <f t="shared" si="2"/>
        <v>0</v>
      </c>
    </row>
    <row r="167" spans="1:6" ht="12.75">
      <c r="A167" s="94" t="s">
        <v>228</v>
      </c>
      <c r="B167" t="s">
        <v>229</v>
      </c>
      <c r="C167" s="61" t="s">
        <v>484</v>
      </c>
      <c r="D167" s="124">
        <v>54011</v>
      </c>
      <c r="E167" s="124">
        <v>6001</v>
      </c>
      <c r="F167" s="125">
        <f t="shared" si="2"/>
        <v>60012</v>
      </c>
    </row>
    <row r="168" spans="1:6" ht="12.75">
      <c r="A168" s="94" t="s">
        <v>230</v>
      </c>
      <c r="B168" t="s">
        <v>229</v>
      </c>
      <c r="C168" s="61" t="s">
        <v>473</v>
      </c>
      <c r="D168" s="124">
        <v>16083</v>
      </c>
      <c r="E168" s="124">
        <v>1787</v>
      </c>
      <c r="F168" s="125">
        <f t="shared" si="2"/>
        <v>17870</v>
      </c>
    </row>
    <row r="169" spans="1:6" ht="12.75">
      <c r="A169" s="94" t="s">
        <v>231</v>
      </c>
      <c r="B169" t="s">
        <v>229</v>
      </c>
      <c r="C169" s="61" t="s">
        <v>474</v>
      </c>
      <c r="D169" s="124">
        <v>50298</v>
      </c>
      <c r="E169" s="124">
        <v>5589</v>
      </c>
      <c r="F169" s="125">
        <f t="shared" si="2"/>
        <v>55887</v>
      </c>
    </row>
    <row r="170" spans="1:6" ht="12.75">
      <c r="A170" s="94" t="s">
        <v>232</v>
      </c>
      <c r="B170" t="s">
        <v>229</v>
      </c>
      <c r="C170" s="61" t="s">
        <v>475</v>
      </c>
      <c r="D170" s="124">
        <v>16001</v>
      </c>
      <c r="E170" s="124">
        <v>1778</v>
      </c>
      <c r="F170" s="125">
        <f t="shared" si="2"/>
        <v>17779</v>
      </c>
    </row>
    <row r="171" spans="1:6" ht="12.75">
      <c r="A171" s="94" t="s">
        <v>233</v>
      </c>
      <c r="B171" t="s">
        <v>229</v>
      </c>
      <c r="C171" s="61" t="s">
        <v>476</v>
      </c>
      <c r="D171" s="124">
        <v>28197</v>
      </c>
      <c r="E171" s="124">
        <v>3133</v>
      </c>
      <c r="F171" s="125">
        <f t="shared" si="2"/>
        <v>31330</v>
      </c>
    </row>
    <row r="172" spans="1:6" ht="12.75">
      <c r="A172" s="94" t="s">
        <v>234</v>
      </c>
      <c r="B172" t="s">
        <v>229</v>
      </c>
      <c r="C172" s="61" t="s">
        <v>477</v>
      </c>
      <c r="D172" s="124">
        <v>796310</v>
      </c>
      <c r="E172" s="124">
        <v>88479</v>
      </c>
      <c r="F172" s="125">
        <f t="shared" si="2"/>
        <v>884789</v>
      </c>
    </row>
    <row r="173" spans="1:6" ht="12.75">
      <c r="A173" s="94" t="s">
        <v>235</v>
      </c>
      <c r="B173" t="s">
        <v>229</v>
      </c>
      <c r="C173" s="61" t="s">
        <v>478</v>
      </c>
      <c r="D173" s="124">
        <v>22594</v>
      </c>
      <c r="E173" s="124">
        <v>2510</v>
      </c>
      <c r="F173" s="125">
        <f t="shared" si="2"/>
        <v>25104</v>
      </c>
    </row>
    <row r="174" spans="1:6" ht="12.75">
      <c r="A174" s="94" t="s">
        <v>236</v>
      </c>
      <c r="B174" t="s">
        <v>229</v>
      </c>
      <c r="C174" s="61" t="s">
        <v>479</v>
      </c>
      <c r="D174" s="124">
        <v>82711</v>
      </c>
      <c r="E174" s="124">
        <v>9191</v>
      </c>
      <c r="F174" s="125">
        <f t="shared" si="2"/>
        <v>91902</v>
      </c>
    </row>
    <row r="175" spans="1:6" ht="12.75">
      <c r="A175" s="94" t="s">
        <v>237</v>
      </c>
      <c r="B175" t="s">
        <v>229</v>
      </c>
      <c r="C175" s="61" t="s">
        <v>480</v>
      </c>
      <c r="D175" s="124">
        <v>13912</v>
      </c>
      <c r="E175" s="124">
        <v>1546</v>
      </c>
      <c r="F175" s="125">
        <f t="shared" si="2"/>
        <v>15458</v>
      </c>
    </row>
    <row r="176" spans="1:6" ht="12.75">
      <c r="A176" s="94" t="s">
        <v>238</v>
      </c>
      <c r="B176" t="s">
        <v>229</v>
      </c>
      <c r="C176" s="61" t="s">
        <v>481</v>
      </c>
      <c r="D176" s="124">
        <v>668</v>
      </c>
      <c r="E176" s="124">
        <v>74</v>
      </c>
      <c r="F176" s="125">
        <f t="shared" si="2"/>
        <v>742</v>
      </c>
    </row>
    <row r="177" spans="1:6" ht="12.75">
      <c r="A177" s="94" t="s">
        <v>239</v>
      </c>
      <c r="B177" t="s">
        <v>229</v>
      </c>
      <c r="C177" s="61" t="s">
        <v>482</v>
      </c>
      <c r="D177" s="124">
        <v>0</v>
      </c>
      <c r="E177" s="124">
        <v>0</v>
      </c>
      <c r="F177" s="125">
        <f t="shared" si="2"/>
        <v>0</v>
      </c>
    </row>
    <row r="178" spans="1:6" ht="12.75">
      <c r="A178" s="94" t="s">
        <v>240</v>
      </c>
      <c r="B178" t="s">
        <v>229</v>
      </c>
      <c r="C178" s="61" t="s">
        <v>483</v>
      </c>
      <c r="D178" s="124">
        <v>0</v>
      </c>
      <c r="E178" s="124">
        <v>0</v>
      </c>
      <c r="F178" s="125">
        <f t="shared" si="2"/>
        <v>0</v>
      </c>
    </row>
    <row r="179" spans="1:6" ht="12.75">
      <c r="A179" s="94" t="s">
        <v>670</v>
      </c>
      <c r="B179" t="s">
        <v>241</v>
      </c>
      <c r="C179" s="61" t="s">
        <v>242</v>
      </c>
      <c r="D179" s="124">
        <v>41352</v>
      </c>
      <c r="E179" s="124">
        <v>4595</v>
      </c>
      <c r="F179" s="125">
        <f t="shared" si="2"/>
        <v>45947</v>
      </c>
    </row>
    <row r="180" spans="1:6" ht="12.75">
      <c r="A180" s="94" t="s">
        <v>671</v>
      </c>
      <c r="B180" t="s">
        <v>241</v>
      </c>
      <c r="C180" s="61" t="s">
        <v>243</v>
      </c>
      <c r="D180" s="124">
        <v>14912</v>
      </c>
      <c r="E180" s="124">
        <v>1657</v>
      </c>
      <c r="F180" s="125">
        <f t="shared" si="2"/>
        <v>16569</v>
      </c>
    </row>
    <row r="181" spans="1:6" ht="12.75">
      <c r="A181" s="94" t="s">
        <v>672</v>
      </c>
      <c r="B181" t="s">
        <v>241</v>
      </c>
      <c r="C181" s="61" t="s">
        <v>244</v>
      </c>
      <c r="D181" s="124">
        <v>3134</v>
      </c>
      <c r="E181" s="124">
        <v>348</v>
      </c>
      <c r="F181" s="125">
        <f t="shared" si="2"/>
        <v>3482</v>
      </c>
    </row>
    <row r="182" spans="1:6" ht="12.75">
      <c r="A182" s="94" t="s">
        <v>673</v>
      </c>
      <c r="B182" t="s">
        <v>241</v>
      </c>
      <c r="C182" s="61" t="s">
        <v>245</v>
      </c>
      <c r="D182" s="124">
        <v>836</v>
      </c>
      <c r="E182" s="124">
        <v>93</v>
      </c>
      <c r="F182" s="125">
        <f t="shared" si="2"/>
        <v>929</v>
      </c>
    </row>
    <row r="183" spans="1:6" ht="12.75">
      <c r="A183" s="94" t="s">
        <v>674</v>
      </c>
      <c r="B183" t="s">
        <v>305</v>
      </c>
      <c r="C183" t="s">
        <v>306</v>
      </c>
      <c r="D183" s="124">
        <v>539642</v>
      </c>
      <c r="E183" s="124">
        <v>59962</v>
      </c>
      <c r="F183" s="125">
        <f t="shared" si="2"/>
        <v>599604</v>
      </c>
    </row>
    <row r="184" spans="1:6" ht="12.75">
      <c r="A184" s="111">
        <v>8041</v>
      </c>
      <c r="B184" s="111">
        <v>8041</v>
      </c>
      <c r="C184" s="112" t="s">
        <v>675</v>
      </c>
      <c r="D184" s="108"/>
      <c r="E184" s="108"/>
      <c r="F184" s="125">
        <f t="shared" si="2"/>
        <v>0</v>
      </c>
    </row>
    <row r="185" spans="1:6" ht="12.75">
      <c r="A185" s="111">
        <v>8042</v>
      </c>
      <c r="B185" s="111">
        <v>8042</v>
      </c>
      <c r="C185" s="112" t="s">
        <v>676</v>
      </c>
      <c r="D185" s="108"/>
      <c r="E185" s="108"/>
      <c r="F185" s="125">
        <f t="shared" si="2"/>
        <v>0</v>
      </c>
    </row>
    <row r="186" spans="1:6" ht="12.75">
      <c r="A186" s="111">
        <v>8043</v>
      </c>
      <c r="B186" s="111">
        <v>8043</v>
      </c>
      <c r="C186" s="112" t="s">
        <v>677</v>
      </c>
      <c r="D186" s="108"/>
      <c r="E186" s="108"/>
      <c r="F186" s="125">
        <f t="shared" si="2"/>
        <v>0</v>
      </c>
    </row>
    <row r="187" spans="1:7" ht="12.75">
      <c r="A187" s="54">
        <v>9025</v>
      </c>
      <c r="B187" s="3">
        <v>9025</v>
      </c>
      <c r="C187" t="s">
        <v>248</v>
      </c>
      <c r="D187" s="61"/>
      <c r="E187" s="61"/>
      <c r="F187" s="125">
        <f t="shared" si="2"/>
        <v>0</v>
      </c>
      <c r="G187" s="1"/>
    </row>
    <row r="188" spans="1:6" ht="12.75">
      <c r="A188" s="54">
        <v>9030</v>
      </c>
      <c r="B188" s="3">
        <v>9030</v>
      </c>
      <c r="C188" t="s">
        <v>249</v>
      </c>
      <c r="D188" s="61"/>
      <c r="E188" s="61"/>
      <c r="F188" s="125">
        <f t="shared" si="2"/>
        <v>0</v>
      </c>
    </row>
    <row r="189" spans="1:6" ht="12.75">
      <c r="A189" s="54">
        <v>9035</v>
      </c>
      <c r="B189" s="3">
        <v>9035</v>
      </c>
      <c r="C189" t="s">
        <v>250</v>
      </c>
      <c r="D189" s="61"/>
      <c r="E189" s="61"/>
      <c r="F189" s="125">
        <f t="shared" si="2"/>
        <v>0</v>
      </c>
    </row>
    <row r="190" spans="1:6" ht="12.75">
      <c r="A190" s="54">
        <v>9040</v>
      </c>
      <c r="B190" s="3">
        <v>9040</v>
      </c>
      <c r="C190" t="s">
        <v>251</v>
      </c>
      <c r="D190" s="61"/>
      <c r="E190" s="61"/>
      <c r="F190" s="125">
        <f t="shared" si="2"/>
        <v>0</v>
      </c>
    </row>
    <row r="191" spans="1:6" ht="12.75">
      <c r="A191" s="54">
        <v>9045</v>
      </c>
      <c r="B191" s="3">
        <v>9045</v>
      </c>
      <c r="C191" t="s">
        <v>252</v>
      </c>
      <c r="D191" s="61"/>
      <c r="E191" s="61"/>
      <c r="F191" s="125">
        <f t="shared" si="2"/>
        <v>0</v>
      </c>
    </row>
    <row r="192" spans="1:6" ht="12.75">
      <c r="A192" s="54">
        <v>9050</v>
      </c>
      <c r="B192" s="3">
        <v>9050</v>
      </c>
      <c r="C192" t="s">
        <v>253</v>
      </c>
      <c r="D192" s="61"/>
      <c r="E192" s="61"/>
      <c r="F192" s="125">
        <f t="shared" si="2"/>
        <v>0</v>
      </c>
    </row>
    <row r="193" spans="1:6" ht="12.75">
      <c r="A193" s="54">
        <v>9055</v>
      </c>
      <c r="B193" s="3">
        <v>9055</v>
      </c>
      <c r="C193" t="s">
        <v>254</v>
      </c>
      <c r="D193" s="61"/>
      <c r="E193" s="61"/>
      <c r="F193" s="125">
        <f t="shared" si="2"/>
        <v>0</v>
      </c>
    </row>
    <row r="194" spans="1:6" ht="12.75">
      <c r="A194" s="54">
        <v>9060</v>
      </c>
      <c r="B194" s="3">
        <v>9060</v>
      </c>
      <c r="C194" t="s">
        <v>255</v>
      </c>
      <c r="D194" s="61"/>
      <c r="E194" s="61"/>
      <c r="F194" s="125">
        <f t="shared" si="2"/>
        <v>0</v>
      </c>
    </row>
    <row r="195" spans="1:6" ht="12.75">
      <c r="A195" s="54">
        <v>9075</v>
      </c>
      <c r="B195" s="3">
        <v>9075</v>
      </c>
      <c r="C195" t="s">
        <v>256</v>
      </c>
      <c r="D195" s="61"/>
      <c r="E195" s="61"/>
      <c r="F195" s="125">
        <f t="shared" si="2"/>
        <v>0</v>
      </c>
    </row>
    <row r="196" spans="1:6" ht="12.75">
      <c r="A196" s="54">
        <v>9080</v>
      </c>
      <c r="B196" s="3">
        <v>9080</v>
      </c>
      <c r="C196" t="s">
        <v>257</v>
      </c>
      <c r="D196" s="61"/>
      <c r="E196" s="61"/>
      <c r="F196" s="125">
        <f t="shared" si="2"/>
        <v>0</v>
      </c>
    </row>
    <row r="197" spans="1:6" ht="12.75">
      <c r="A197" s="54">
        <v>9095</v>
      </c>
      <c r="B197" s="3">
        <v>9095</v>
      </c>
      <c r="C197" t="s">
        <v>258</v>
      </c>
      <c r="D197" s="61"/>
      <c r="E197" s="61"/>
      <c r="F197" s="125">
        <f t="shared" si="2"/>
        <v>0</v>
      </c>
    </row>
    <row r="198" spans="1:6" ht="12.75">
      <c r="A198" s="54">
        <v>9120</v>
      </c>
      <c r="B198" s="3">
        <v>9120</v>
      </c>
      <c r="C198" t="s">
        <v>259</v>
      </c>
      <c r="F198" s="125">
        <f aca="true" t="shared" si="3" ref="F198:F207">SUM(D198:E198)</f>
        <v>0</v>
      </c>
    </row>
    <row r="199" spans="1:6" ht="12.75">
      <c r="A199" s="54">
        <v>9125</v>
      </c>
      <c r="B199" s="3">
        <v>9125</v>
      </c>
      <c r="C199" t="s">
        <v>260</v>
      </c>
      <c r="F199" s="125">
        <f t="shared" si="3"/>
        <v>0</v>
      </c>
    </row>
    <row r="200" spans="1:6" ht="12.75">
      <c r="A200" s="54">
        <v>9130</v>
      </c>
      <c r="B200" s="3">
        <v>9130</v>
      </c>
      <c r="C200" t="s">
        <v>485</v>
      </c>
      <c r="F200" s="125">
        <f t="shared" si="3"/>
        <v>0</v>
      </c>
    </row>
    <row r="201" spans="1:6" ht="12.75">
      <c r="A201" s="54">
        <v>9135</v>
      </c>
      <c r="B201" s="3">
        <v>9135</v>
      </c>
      <c r="C201" t="s">
        <v>486</v>
      </c>
      <c r="F201" s="125">
        <f t="shared" si="3"/>
        <v>0</v>
      </c>
    </row>
    <row r="202" spans="1:6" ht="12.75">
      <c r="A202" s="54">
        <v>9140</v>
      </c>
      <c r="B202" s="3">
        <v>9140</v>
      </c>
      <c r="C202" t="s">
        <v>261</v>
      </c>
      <c r="F202" s="125">
        <f t="shared" si="3"/>
        <v>0</v>
      </c>
    </row>
    <row r="203" spans="1:6" ht="12.75">
      <c r="A203" s="54">
        <v>9145</v>
      </c>
      <c r="B203" s="3">
        <v>9145</v>
      </c>
      <c r="C203" t="s">
        <v>262</v>
      </c>
      <c r="F203" s="125">
        <f t="shared" si="3"/>
        <v>0</v>
      </c>
    </row>
    <row r="204" spans="1:6" ht="12.75">
      <c r="A204" s="94">
        <v>9150</v>
      </c>
      <c r="B204" s="3" t="s">
        <v>247</v>
      </c>
      <c r="C204" t="s">
        <v>263</v>
      </c>
      <c r="F204" s="125">
        <f t="shared" si="3"/>
        <v>0</v>
      </c>
    </row>
    <row r="205" spans="1:6" ht="12.75">
      <c r="A205" s="54">
        <v>9160</v>
      </c>
      <c r="B205" s="3">
        <v>9160</v>
      </c>
      <c r="C205" t="s">
        <v>264</v>
      </c>
      <c r="F205" s="125">
        <f t="shared" si="3"/>
        <v>0</v>
      </c>
    </row>
    <row r="206" spans="1:6" ht="12.75">
      <c r="A206" s="54">
        <v>9165</v>
      </c>
      <c r="B206" s="3">
        <v>9165</v>
      </c>
      <c r="C206" t="s">
        <v>487</v>
      </c>
      <c r="F206" s="125">
        <f t="shared" si="3"/>
        <v>0</v>
      </c>
    </row>
    <row r="207" spans="1:7" ht="12.75">
      <c r="A207" s="3">
        <v>9170</v>
      </c>
      <c r="B207" s="3">
        <v>9170</v>
      </c>
      <c r="C207" s="112" t="s">
        <v>678</v>
      </c>
      <c r="F207" s="125">
        <f t="shared" si="3"/>
        <v>0</v>
      </c>
      <c r="G207" s="9"/>
    </row>
    <row r="208" spans="6:7" ht="12.75">
      <c r="F208" s="126">
        <f>SUM(F5:F207)</f>
        <v>19903952</v>
      </c>
      <c r="G208" s="9"/>
    </row>
    <row r="209" spans="6:7" ht="12.75">
      <c r="F209" s="97"/>
      <c r="G209" s="9"/>
    </row>
    <row r="210" spans="6:7" ht="12.75">
      <c r="F210" s="97"/>
      <c r="G210" s="9"/>
    </row>
    <row r="211" spans="6:7" ht="12.75">
      <c r="F211" s="97"/>
      <c r="G211" s="9"/>
    </row>
    <row r="212" spans="6:7" ht="12.75">
      <c r="F212" s="97"/>
      <c r="G212" s="9"/>
    </row>
    <row r="213" spans="6:7" ht="12.75">
      <c r="F213" s="97"/>
      <c r="G213" s="9"/>
    </row>
    <row r="214" spans="6:7" ht="12.75">
      <c r="F214" s="97"/>
      <c r="G214" s="9"/>
    </row>
    <row r="215" spans="6:7" ht="12.75">
      <c r="F215" s="97"/>
      <c r="G215" s="9"/>
    </row>
    <row r="216" spans="6:7" ht="12.75">
      <c r="F216" s="97"/>
      <c r="G216" s="9"/>
    </row>
    <row r="217" spans="6:7" ht="12.75">
      <c r="F217" s="97"/>
      <c r="G217" s="9"/>
    </row>
    <row r="218" spans="6:7" ht="12.75">
      <c r="F218" s="97"/>
      <c r="G218" s="9"/>
    </row>
    <row r="219" spans="6:7" ht="12.75">
      <c r="F219" s="97"/>
      <c r="G219" s="9"/>
    </row>
    <row r="220" spans="6:7" ht="12.75">
      <c r="F220" s="97"/>
      <c r="G220" s="9"/>
    </row>
    <row r="221" spans="6:7" ht="12.75">
      <c r="F221" s="11"/>
      <c r="G221" s="9"/>
    </row>
    <row r="222" ht="12.75">
      <c r="F222" s="1"/>
    </row>
  </sheetData>
  <sheetProtection/>
  <printOptions/>
  <pageMargins left="0.75" right="0.75" top="1" bottom="1" header="0.5" footer="0.5"/>
  <pageSetup fitToHeight="0" fitToWidth="1" horizontalDpi="600" verticalDpi="600" orientation="portrait" scale="93" r:id="rId1"/>
  <ignoredErrors>
    <ignoredError sqref="A187:A203 A205:A20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16"/>
  <sheetViews>
    <sheetView zoomScalePageLayoutView="0" workbookViewId="0" topLeftCell="A1">
      <pane xSplit="3" ySplit="8" topLeftCell="D9" activePane="bottomRight" state="frozen"/>
      <selection pane="topLeft" activeCell="F191" sqref="F191"/>
      <selection pane="topRight" activeCell="F191" sqref="F191"/>
      <selection pane="bottomLeft" activeCell="F191" sqref="F191"/>
      <selection pane="bottomRight" activeCell="D9" sqref="D9"/>
    </sheetView>
  </sheetViews>
  <sheetFormatPr defaultColWidth="9.140625" defaultRowHeight="12.75"/>
  <cols>
    <col min="1" max="1" width="9.140625" style="3" customWidth="1"/>
    <col min="2" max="2" width="18.7109375" style="0" customWidth="1"/>
    <col min="3" max="3" width="33.140625" style="0" customWidth="1"/>
    <col min="4" max="10" width="19.7109375" style="0" customWidth="1"/>
    <col min="11" max="11" width="10.7109375" style="0" bestFit="1" customWidth="1"/>
  </cols>
  <sheetData>
    <row r="2" spans="1:6" ht="12.75">
      <c r="A2" s="3" t="s">
        <v>268</v>
      </c>
      <c r="C2" s="2" t="s">
        <v>276</v>
      </c>
      <c r="D2" s="2"/>
      <c r="E2" s="2"/>
      <c r="F2" s="2"/>
    </row>
    <row r="3" spans="2:6" ht="12.75">
      <c r="B3" t="s">
        <v>269</v>
      </c>
      <c r="C3" s="2" t="s">
        <v>277</v>
      </c>
      <c r="D3" s="2"/>
      <c r="E3" s="2"/>
      <c r="F3" s="2"/>
    </row>
    <row r="5" spans="4:9" ht="12.75">
      <c r="D5" s="15" t="s">
        <v>660</v>
      </c>
      <c r="E5" s="15" t="s">
        <v>660</v>
      </c>
      <c r="F5" s="15" t="s">
        <v>660</v>
      </c>
      <c r="G5" s="15" t="s">
        <v>660</v>
      </c>
      <c r="H5" s="15" t="s">
        <v>660</v>
      </c>
      <c r="I5" s="15" t="s">
        <v>660</v>
      </c>
    </row>
    <row r="6" spans="1:10" ht="12.75">
      <c r="A6" s="3" t="s">
        <v>0</v>
      </c>
      <c r="B6" t="s">
        <v>1</v>
      </c>
      <c r="C6" t="s">
        <v>2</v>
      </c>
      <c r="D6" s="15" t="s">
        <v>270</v>
      </c>
      <c r="E6" s="15" t="s">
        <v>500</v>
      </c>
      <c r="F6" s="15" t="s">
        <v>271</v>
      </c>
      <c r="G6" s="15" t="s">
        <v>272</v>
      </c>
      <c r="H6" s="15" t="s">
        <v>273</v>
      </c>
      <c r="I6" s="15" t="s">
        <v>274</v>
      </c>
      <c r="J6" s="3" t="s">
        <v>303</v>
      </c>
    </row>
    <row r="7" spans="4:10" ht="12.75">
      <c r="D7" s="15" t="s">
        <v>275</v>
      </c>
      <c r="E7" s="15" t="s">
        <v>265</v>
      </c>
      <c r="F7" s="15" t="s">
        <v>654</v>
      </c>
      <c r="G7" s="15" t="s">
        <v>654</v>
      </c>
      <c r="H7" s="15" t="s">
        <v>267</v>
      </c>
      <c r="I7" s="15" t="s">
        <v>654</v>
      </c>
      <c r="J7" s="3" t="s">
        <v>304</v>
      </c>
    </row>
    <row r="8" spans="4:10" ht="12.75">
      <c r="D8" s="15" t="s">
        <v>653</v>
      </c>
      <c r="E8" s="15"/>
      <c r="F8" s="15" t="s">
        <v>656</v>
      </c>
      <c r="G8" s="15" t="s">
        <v>655</v>
      </c>
      <c r="H8" s="15"/>
      <c r="I8" s="15" t="s">
        <v>652</v>
      </c>
      <c r="J8" s="3"/>
    </row>
    <row r="9" spans="4:9" ht="12.75">
      <c r="D9" s="9"/>
      <c r="E9" s="9"/>
      <c r="F9" s="9"/>
      <c r="G9" s="9"/>
      <c r="H9" s="9" t="s">
        <v>292</v>
      </c>
      <c r="I9" s="9"/>
    </row>
    <row r="10" spans="1:10" ht="12.75">
      <c r="A10" s="3" t="s">
        <v>5</v>
      </c>
      <c r="B10" t="s">
        <v>6</v>
      </c>
      <c r="C10" s="61" t="s">
        <v>311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14">
        <f>SUM(D10:I10)</f>
        <v>0</v>
      </c>
    </row>
    <row r="11" spans="1:10" ht="12.75">
      <c r="A11" s="3" t="s">
        <v>7</v>
      </c>
      <c r="B11" t="s">
        <v>6</v>
      </c>
      <c r="C11" s="61" t="s">
        <v>312</v>
      </c>
      <c r="D11" s="88">
        <v>36286.35</v>
      </c>
      <c r="E11" s="88">
        <v>0</v>
      </c>
      <c r="F11" s="88">
        <v>0</v>
      </c>
      <c r="G11" s="88">
        <f>42549.55-7565.64</f>
        <v>34983.91</v>
      </c>
      <c r="H11" s="88">
        <v>0</v>
      </c>
      <c r="I11" s="88">
        <v>0</v>
      </c>
      <c r="J11" s="14">
        <f aca="true" t="shared" si="0" ref="J11:J74">SUM(D11:I11)</f>
        <v>71270.26000000001</v>
      </c>
    </row>
    <row r="12" spans="1:10" ht="12.75">
      <c r="A12" s="3" t="s">
        <v>8</v>
      </c>
      <c r="B12" t="s">
        <v>6</v>
      </c>
      <c r="C12" s="61" t="s">
        <v>313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14">
        <f t="shared" si="0"/>
        <v>0</v>
      </c>
    </row>
    <row r="13" spans="1:10" ht="12.75">
      <c r="A13" s="3" t="s">
        <v>9</v>
      </c>
      <c r="B13" t="s">
        <v>6</v>
      </c>
      <c r="C13" s="61" t="s">
        <v>314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14">
        <f t="shared" si="0"/>
        <v>0</v>
      </c>
    </row>
    <row r="14" spans="1:10" ht="12.75">
      <c r="A14" s="3" t="s">
        <v>10</v>
      </c>
      <c r="B14" t="s">
        <v>6</v>
      </c>
      <c r="C14" s="61" t="s">
        <v>315</v>
      </c>
      <c r="D14" s="88">
        <f>11389.05+7907.34</f>
        <v>19296.39</v>
      </c>
      <c r="E14" s="88">
        <v>0</v>
      </c>
      <c r="F14" s="88">
        <v>0</v>
      </c>
      <c r="G14" s="88">
        <v>4335.84</v>
      </c>
      <c r="H14" s="88">
        <v>0</v>
      </c>
      <c r="I14" s="88">
        <v>0</v>
      </c>
      <c r="J14" s="14">
        <f t="shared" si="0"/>
        <v>23632.23</v>
      </c>
    </row>
    <row r="15" spans="1:10" ht="12.75">
      <c r="A15" s="3" t="s">
        <v>11</v>
      </c>
      <c r="B15" t="s">
        <v>6</v>
      </c>
      <c r="C15" s="61" t="s">
        <v>316</v>
      </c>
      <c r="D15" s="88">
        <v>-22358.95</v>
      </c>
      <c r="E15" s="88">
        <v>0</v>
      </c>
      <c r="F15" s="88">
        <v>0</v>
      </c>
      <c r="G15" s="88">
        <v>-27964.96</v>
      </c>
      <c r="H15" s="88">
        <v>0</v>
      </c>
      <c r="I15" s="88">
        <v>0</v>
      </c>
      <c r="J15" s="14">
        <f t="shared" si="0"/>
        <v>-50323.91</v>
      </c>
    </row>
    <row r="16" spans="1:10" ht="12.75">
      <c r="A16" s="3" t="s">
        <v>12</v>
      </c>
      <c r="B16" t="s">
        <v>6</v>
      </c>
      <c r="C16" s="61" t="s">
        <v>317</v>
      </c>
      <c r="D16" s="88">
        <v>91380.58</v>
      </c>
      <c r="E16" s="88">
        <v>0</v>
      </c>
      <c r="F16" s="88">
        <v>0</v>
      </c>
      <c r="G16" s="88">
        <f>-54369.69-72218.44</f>
        <v>-126588.13</v>
      </c>
      <c r="H16" s="88">
        <v>0</v>
      </c>
      <c r="I16" s="88">
        <v>0</v>
      </c>
      <c r="J16" s="14">
        <f t="shared" si="0"/>
        <v>-35207.55</v>
      </c>
    </row>
    <row r="17" spans="1:10" ht="12.75">
      <c r="A17" s="3" t="s">
        <v>13</v>
      </c>
      <c r="B17" t="s">
        <v>14</v>
      </c>
      <c r="C17" s="61" t="s">
        <v>318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14">
        <f t="shared" si="0"/>
        <v>0</v>
      </c>
    </row>
    <row r="18" spans="1:10" ht="12.75">
      <c r="A18" s="3" t="s">
        <v>15</v>
      </c>
      <c r="B18" t="s">
        <v>14</v>
      </c>
      <c r="C18" s="61" t="s">
        <v>319</v>
      </c>
      <c r="D18" s="88">
        <f>5091.57+1777.13</f>
        <v>6868.7</v>
      </c>
      <c r="E18" s="88">
        <v>0</v>
      </c>
      <c r="F18" s="88">
        <v>0</v>
      </c>
      <c r="G18" s="88">
        <f>-252.59+8909.15</f>
        <v>8656.56</v>
      </c>
      <c r="H18" s="88">
        <v>0</v>
      </c>
      <c r="I18" s="88">
        <v>0</v>
      </c>
      <c r="J18" s="14">
        <f t="shared" si="0"/>
        <v>15525.259999999998</v>
      </c>
    </row>
    <row r="19" spans="1:10" ht="12.75">
      <c r="A19" s="3" t="s">
        <v>16</v>
      </c>
      <c r="B19" t="s">
        <v>17</v>
      </c>
      <c r="C19" s="61" t="s">
        <v>320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14">
        <f t="shared" si="0"/>
        <v>0</v>
      </c>
    </row>
    <row r="20" spans="1:10" ht="12.75">
      <c r="A20" s="3" t="s">
        <v>18</v>
      </c>
      <c r="B20" t="s">
        <v>17</v>
      </c>
      <c r="C20" s="61" t="s">
        <v>321</v>
      </c>
      <c r="D20" s="88">
        <v>4784.91</v>
      </c>
      <c r="E20" s="88">
        <v>0</v>
      </c>
      <c r="F20" s="88">
        <v>0</v>
      </c>
      <c r="G20" s="88">
        <f>9745.07-2366.4+481.9</f>
        <v>7860.57</v>
      </c>
      <c r="H20" s="88">
        <v>0</v>
      </c>
      <c r="I20" s="88">
        <v>0</v>
      </c>
      <c r="J20" s="14">
        <f t="shared" si="0"/>
        <v>12645.48</v>
      </c>
    </row>
    <row r="21" spans="1:10" ht="12.75">
      <c r="A21" s="3" t="s">
        <v>19</v>
      </c>
      <c r="B21" t="s">
        <v>17</v>
      </c>
      <c r="C21" s="61" t="s">
        <v>322</v>
      </c>
      <c r="D21" s="88">
        <v>19178.42</v>
      </c>
      <c r="E21" s="88">
        <v>0</v>
      </c>
      <c r="F21" s="88">
        <v>0</v>
      </c>
      <c r="G21" s="88">
        <v>-9352</v>
      </c>
      <c r="H21" s="88">
        <v>0</v>
      </c>
      <c r="I21" s="88">
        <v>0</v>
      </c>
      <c r="J21" s="14">
        <f t="shared" si="0"/>
        <v>9826.419999999998</v>
      </c>
    </row>
    <row r="22" spans="1:10" ht="12.75">
      <c r="A22" s="3" t="s">
        <v>20</v>
      </c>
      <c r="B22" t="s">
        <v>17</v>
      </c>
      <c r="C22" s="61" t="s">
        <v>323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14">
        <f t="shared" si="0"/>
        <v>0</v>
      </c>
    </row>
    <row r="23" spans="1:10" ht="12.75">
      <c r="A23" s="3" t="s">
        <v>21</v>
      </c>
      <c r="B23" t="s">
        <v>17</v>
      </c>
      <c r="C23" s="61" t="s">
        <v>324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14">
        <f t="shared" si="0"/>
        <v>0</v>
      </c>
    </row>
    <row r="24" spans="1:10" ht="12.75">
      <c r="A24" s="3" t="s">
        <v>22</v>
      </c>
      <c r="B24" t="s">
        <v>17</v>
      </c>
      <c r="C24" s="61" t="s">
        <v>325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14">
        <f t="shared" si="0"/>
        <v>0</v>
      </c>
    </row>
    <row r="25" spans="1:10" ht="12.75">
      <c r="A25" s="47" t="s">
        <v>23</v>
      </c>
      <c r="B25" s="9" t="s">
        <v>17</v>
      </c>
      <c r="C25" s="61" t="s">
        <v>326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14">
        <f t="shared" si="0"/>
        <v>0</v>
      </c>
    </row>
    <row r="26" spans="1:10" ht="12.75">
      <c r="A26" s="3" t="s">
        <v>24</v>
      </c>
      <c r="B26" t="s">
        <v>25</v>
      </c>
      <c r="C26" s="61" t="s">
        <v>327</v>
      </c>
      <c r="D26" s="88">
        <f>18798.3+6146.33</f>
        <v>24944.629999999997</v>
      </c>
      <c r="E26" s="88">
        <v>0</v>
      </c>
      <c r="F26" s="88">
        <v>0</v>
      </c>
      <c r="G26" s="88">
        <f>-1432.26+1440.46</f>
        <v>8.200000000000045</v>
      </c>
      <c r="H26" s="88">
        <v>0</v>
      </c>
      <c r="I26" s="88">
        <v>0</v>
      </c>
      <c r="J26" s="14">
        <f t="shared" si="0"/>
        <v>24952.829999999998</v>
      </c>
    </row>
    <row r="27" spans="1:10" ht="12.75">
      <c r="A27" s="3" t="s">
        <v>26</v>
      </c>
      <c r="B27" t="s">
        <v>27</v>
      </c>
      <c r="C27" s="61" t="s">
        <v>328</v>
      </c>
      <c r="D27" s="88">
        <v>0</v>
      </c>
      <c r="E27" s="88">
        <v>0</v>
      </c>
      <c r="F27" s="88">
        <v>0</v>
      </c>
      <c r="G27" s="88">
        <v>-777.28</v>
      </c>
      <c r="H27" s="88">
        <v>0</v>
      </c>
      <c r="I27" s="88">
        <v>0</v>
      </c>
      <c r="J27" s="14">
        <f t="shared" si="0"/>
        <v>-777.28</v>
      </c>
    </row>
    <row r="28" spans="1:10" ht="12.75">
      <c r="A28" s="3" t="s">
        <v>28</v>
      </c>
      <c r="B28" t="s">
        <v>27</v>
      </c>
      <c r="C28" s="61" t="s">
        <v>329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14">
        <f t="shared" si="0"/>
        <v>0</v>
      </c>
    </row>
    <row r="29" spans="1:10" ht="12.75">
      <c r="A29" s="3" t="s">
        <v>29</v>
      </c>
      <c r="B29" t="s">
        <v>27</v>
      </c>
      <c r="C29" s="61" t="s">
        <v>330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14">
        <f t="shared" si="0"/>
        <v>0</v>
      </c>
    </row>
    <row r="30" spans="1:10" ht="12.75">
      <c r="A30" s="3" t="s">
        <v>30</v>
      </c>
      <c r="B30" t="s">
        <v>27</v>
      </c>
      <c r="C30" s="61" t="s">
        <v>331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14">
        <f t="shared" si="0"/>
        <v>0</v>
      </c>
    </row>
    <row r="31" spans="1:10" ht="12.75">
      <c r="A31" s="3" t="s">
        <v>31</v>
      </c>
      <c r="B31" t="s">
        <v>27</v>
      </c>
      <c r="C31" s="61" t="s">
        <v>332</v>
      </c>
      <c r="D31" s="88">
        <v>0</v>
      </c>
      <c r="E31" s="88">
        <v>0</v>
      </c>
      <c r="F31" s="88">
        <v>0</v>
      </c>
      <c r="G31" s="88">
        <v>3860.02</v>
      </c>
      <c r="H31" s="88">
        <v>0</v>
      </c>
      <c r="I31" s="88">
        <v>0</v>
      </c>
      <c r="J31" s="14">
        <f t="shared" si="0"/>
        <v>3860.02</v>
      </c>
    </row>
    <row r="32" spans="1:10" ht="12.75">
      <c r="A32" s="3" t="s">
        <v>32</v>
      </c>
      <c r="B32" t="s">
        <v>33</v>
      </c>
      <c r="C32" s="61" t="s">
        <v>333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14">
        <f t="shared" si="0"/>
        <v>0</v>
      </c>
    </row>
    <row r="33" spans="1:10" ht="12.75">
      <c r="A33" s="3" t="s">
        <v>35</v>
      </c>
      <c r="B33" t="s">
        <v>33</v>
      </c>
      <c r="C33" s="61" t="s">
        <v>334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14">
        <f t="shared" si="0"/>
        <v>0</v>
      </c>
    </row>
    <row r="34" spans="1:10" ht="12.75">
      <c r="A34" s="3" t="s">
        <v>36</v>
      </c>
      <c r="B34" t="s">
        <v>37</v>
      </c>
      <c r="C34" s="61" t="s">
        <v>335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14">
        <f t="shared" si="0"/>
        <v>0</v>
      </c>
    </row>
    <row r="35" spans="1:10" ht="12.75">
      <c r="A35" s="3" t="s">
        <v>38</v>
      </c>
      <c r="B35" t="s">
        <v>37</v>
      </c>
      <c r="C35" s="61" t="s">
        <v>336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14">
        <f t="shared" si="0"/>
        <v>0</v>
      </c>
    </row>
    <row r="36" spans="1:10" ht="12.75">
      <c r="A36" s="3" t="s">
        <v>39</v>
      </c>
      <c r="B36" t="s">
        <v>40</v>
      </c>
      <c r="C36" s="61" t="s">
        <v>337</v>
      </c>
      <c r="D36" s="88">
        <v>0</v>
      </c>
      <c r="E36" s="88">
        <v>0</v>
      </c>
      <c r="F36" s="88">
        <v>0</v>
      </c>
      <c r="G36" s="88">
        <v>-386.08</v>
      </c>
      <c r="H36" s="88">
        <v>0</v>
      </c>
      <c r="I36" s="88">
        <v>0</v>
      </c>
      <c r="J36" s="14">
        <f t="shared" si="0"/>
        <v>-386.08</v>
      </c>
    </row>
    <row r="37" spans="1:10" ht="12.75">
      <c r="A37" s="3" t="s">
        <v>41</v>
      </c>
      <c r="B37" t="s">
        <v>40</v>
      </c>
      <c r="C37" s="61" t="s">
        <v>338</v>
      </c>
      <c r="D37" s="88">
        <v>0</v>
      </c>
      <c r="E37" s="88">
        <v>0</v>
      </c>
      <c r="F37" s="88">
        <v>0</v>
      </c>
      <c r="G37" s="88">
        <v>24600.28</v>
      </c>
      <c r="H37" s="88">
        <v>0</v>
      </c>
      <c r="I37" s="88">
        <v>0</v>
      </c>
      <c r="J37" s="14">
        <f t="shared" si="0"/>
        <v>24600.28</v>
      </c>
    </row>
    <row r="38" spans="1:10" ht="12.75">
      <c r="A38" s="3" t="s">
        <v>42</v>
      </c>
      <c r="B38" t="s">
        <v>43</v>
      </c>
      <c r="C38" s="61" t="s">
        <v>339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14">
        <f t="shared" si="0"/>
        <v>0</v>
      </c>
    </row>
    <row r="39" spans="1:10" ht="12.75">
      <c r="A39" s="3" t="s">
        <v>45</v>
      </c>
      <c r="B39" t="s">
        <v>43</v>
      </c>
      <c r="C39" s="61" t="s">
        <v>340</v>
      </c>
      <c r="D39" s="88">
        <v>0</v>
      </c>
      <c r="E39" s="88">
        <v>0</v>
      </c>
      <c r="F39" s="88">
        <v>0</v>
      </c>
      <c r="G39" s="88">
        <v>-1217.84</v>
      </c>
      <c r="H39" s="88">
        <v>0</v>
      </c>
      <c r="I39" s="88">
        <v>0</v>
      </c>
      <c r="J39" s="14">
        <f t="shared" si="0"/>
        <v>-1217.84</v>
      </c>
    </row>
    <row r="40" spans="1:10" ht="12.75">
      <c r="A40" s="3" t="s">
        <v>46</v>
      </c>
      <c r="B40" t="s">
        <v>47</v>
      </c>
      <c r="C40" s="61" t="s">
        <v>341</v>
      </c>
      <c r="D40" s="88">
        <v>0</v>
      </c>
      <c r="E40" s="88">
        <v>0</v>
      </c>
      <c r="F40" s="88">
        <v>0</v>
      </c>
      <c r="G40" s="88">
        <v>2018.4</v>
      </c>
      <c r="H40" s="88">
        <v>0</v>
      </c>
      <c r="I40" s="88">
        <v>0</v>
      </c>
      <c r="J40" s="14">
        <f t="shared" si="0"/>
        <v>2018.4</v>
      </c>
    </row>
    <row r="41" spans="1:10" ht="12.75">
      <c r="A41" s="3" t="s">
        <v>48</v>
      </c>
      <c r="B41" t="s">
        <v>49</v>
      </c>
      <c r="C41" s="61" t="s">
        <v>342</v>
      </c>
      <c r="D41" s="88">
        <v>0</v>
      </c>
      <c r="E41" s="88">
        <v>0</v>
      </c>
      <c r="F41" s="88">
        <v>0</v>
      </c>
      <c r="G41" s="88">
        <v>0</v>
      </c>
      <c r="H41" s="88">
        <v>0</v>
      </c>
      <c r="I41" s="88">
        <v>0</v>
      </c>
      <c r="J41" s="14">
        <f t="shared" si="0"/>
        <v>0</v>
      </c>
    </row>
    <row r="42" spans="1:10" ht="12.75">
      <c r="A42" s="3" t="s">
        <v>50</v>
      </c>
      <c r="B42" t="s">
        <v>49</v>
      </c>
      <c r="C42" s="61" t="s">
        <v>343</v>
      </c>
      <c r="D42" s="88">
        <v>0</v>
      </c>
      <c r="E42" s="88">
        <v>0</v>
      </c>
      <c r="F42" s="88">
        <v>0</v>
      </c>
      <c r="G42" s="88">
        <v>0</v>
      </c>
      <c r="H42" s="88">
        <v>0</v>
      </c>
      <c r="I42" s="88">
        <v>0</v>
      </c>
      <c r="J42" s="14">
        <f t="shared" si="0"/>
        <v>0</v>
      </c>
    </row>
    <row r="43" spans="1:10" ht="12.75">
      <c r="A43" s="3" t="s">
        <v>51</v>
      </c>
      <c r="B43" t="s">
        <v>49</v>
      </c>
      <c r="C43" s="61" t="s">
        <v>344</v>
      </c>
      <c r="D43" s="88">
        <v>40955.29</v>
      </c>
      <c r="E43" s="88">
        <v>0</v>
      </c>
      <c r="F43" s="88">
        <v>0</v>
      </c>
      <c r="G43" s="88">
        <v>1176.5</v>
      </c>
      <c r="H43" s="88">
        <v>0</v>
      </c>
      <c r="I43" s="88">
        <v>0</v>
      </c>
      <c r="J43" s="14">
        <f t="shared" si="0"/>
        <v>42131.79</v>
      </c>
    </row>
    <row r="44" spans="1:10" ht="12.75">
      <c r="A44" s="3" t="s">
        <v>52</v>
      </c>
      <c r="B44" t="s">
        <v>53</v>
      </c>
      <c r="C44" s="61" t="s">
        <v>345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14">
        <f t="shared" si="0"/>
        <v>0</v>
      </c>
    </row>
    <row r="45" spans="1:10" ht="12.75">
      <c r="A45" s="3" t="s">
        <v>54</v>
      </c>
      <c r="B45" t="s">
        <v>53</v>
      </c>
      <c r="C45" s="61" t="s">
        <v>346</v>
      </c>
      <c r="D45" s="88">
        <v>0</v>
      </c>
      <c r="E45" s="88">
        <v>0</v>
      </c>
      <c r="F45" s="88">
        <v>0</v>
      </c>
      <c r="G45" s="88">
        <v>0</v>
      </c>
      <c r="H45" s="88">
        <v>0</v>
      </c>
      <c r="I45" s="88">
        <v>0</v>
      </c>
      <c r="J45" s="14">
        <f t="shared" si="0"/>
        <v>0</v>
      </c>
    </row>
    <row r="46" spans="1:10" ht="12.75">
      <c r="A46" s="3" t="s">
        <v>55</v>
      </c>
      <c r="B46" t="s">
        <v>56</v>
      </c>
      <c r="C46" s="61" t="s">
        <v>347</v>
      </c>
      <c r="D46" s="88">
        <v>0</v>
      </c>
      <c r="E46" s="88">
        <v>0</v>
      </c>
      <c r="F46" s="88">
        <v>0</v>
      </c>
      <c r="G46" s="88">
        <v>0</v>
      </c>
      <c r="H46" s="88">
        <v>0</v>
      </c>
      <c r="I46" s="88">
        <v>0</v>
      </c>
      <c r="J46" s="14">
        <f t="shared" si="0"/>
        <v>0</v>
      </c>
    </row>
    <row r="47" spans="1:10" ht="12.75">
      <c r="A47" s="3" t="s">
        <v>57</v>
      </c>
      <c r="B47" t="s">
        <v>58</v>
      </c>
      <c r="C47" s="61" t="s">
        <v>348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14">
        <f t="shared" si="0"/>
        <v>0</v>
      </c>
    </row>
    <row r="48" spans="1:10" ht="12.75">
      <c r="A48" s="3" t="s">
        <v>59</v>
      </c>
      <c r="B48" t="s">
        <v>60</v>
      </c>
      <c r="C48" s="61" t="s">
        <v>349</v>
      </c>
      <c r="D48" s="88">
        <v>0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14">
        <f t="shared" si="0"/>
        <v>0</v>
      </c>
    </row>
    <row r="49" spans="1:10" ht="12.75">
      <c r="A49" s="47" t="s">
        <v>61</v>
      </c>
      <c r="B49" t="s">
        <v>62</v>
      </c>
      <c r="C49" s="61" t="s">
        <v>350</v>
      </c>
      <c r="D49" s="88">
        <f>-22997.49+111341.26</f>
        <v>88343.76999999999</v>
      </c>
      <c r="E49" s="88">
        <v>0</v>
      </c>
      <c r="F49" s="88">
        <v>0</v>
      </c>
      <c r="G49" s="88">
        <v>32994.02</v>
      </c>
      <c r="H49" s="88">
        <v>0</v>
      </c>
      <c r="I49" s="88">
        <v>0</v>
      </c>
      <c r="J49" s="14">
        <f t="shared" si="0"/>
        <v>121337.78999999998</v>
      </c>
    </row>
    <row r="50" spans="1:10" ht="12.75">
      <c r="A50" s="3" t="s">
        <v>63</v>
      </c>
      <c r="B50" t="s">
        <v>64</v>
      </c>
      <c r="C50" s="61" t="s">
        <v>351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14">
        <f t="shared" si="0"/>
        <v>0</v>
      </c>
    </row>
    <row r="51" spans="1:10" ht="12.75">
      <c r="A51" s="3" t="s">
        <v>65</v>
      </c>
      <c r="B51" t="s">
        <v>66</v>
      </c>
      <c r="C51" s="61" t="s">
        <v>352</v>
      </c>
      <c r="D51" s="88">
        <v>60197.51</v>
      </c>
      <c r="E51" s="88">
        <v>0</v>
      </c>
      <c r="F51" s="88">
        <v>0</v>
      </c>
      <c r="G51" s="88">
        <v>51002.58</v>
      </c>
      <c r="H51" s="88">
        <v>0</v>
      </c>
      <c r="I51" s="88">
        <v>0</v>
      </c>
      <c r="J51" s="14">
        <f t="shared" si="0"/>
        <v>111200.09</v>
      </c>
    </row>
    <row r="52" spans="1:10" ht="12.75">
      <c r="A52" s="47" t="s">
        <v>67</v>
      </c>
      <c r="B52" t="s">
        <v>68</v>
      </c>
      <c r="C52" s="61" t="s">
        <v>353</v>
      </c>
      <c r="D52" s="88">
        <v>12809.34</v>
      </c>
      <c r="E52" s="88">
        <v>0</v>
      </c>
      <c r="F52" s="88">
        <v>0</v>
      </c>
      <c r="G52" s="88">
        <f>15217.4-1392.05-15226.04</f>
        <v>-1400.6900000000005</v>
      </c>
      <c r="H52" s="88">
        <v>0</v>
      </c>
      <c r="I52" s="88">
        <v>0</v>
      </c>
      <c r="J52" s="14">
        <f t="shared" si="0"/>
        <v>11408.65</v>
      </c>
    </row>
    <row r="53" spans="1:10" ht="12.75">
      <c r="A53" s="3" t="s">
        <v>69</v>
      </c>
      <c r="B53" t="s">
        <v>70</v>
      </c>
      <c r="C53" s="61" t="s">
        <v>354</v>
      </c>
      <c r="D53" s="88">
        <v>0</v>
      </c>
      <c r="E53" s="88">
        <v>0</v>
      </c>
      <c r="F53" s="88">
        <v>0</v>
      </c>
      <c r="G53" s="88">
        <v>0</v>
      </c>
      <c r="H53" s="88">
        <v>0</v>
      </c>
      <c r="I53" s="88">
        <v>0</v>
      </c>
      <c r="J53" s="14">
        <f t="shared" si="0"/>
        <v>0</v>
      </c>
    </row>
    <row r="54" spans="1:10" ht="12.75">
      <c r="A54" s="3" t="s">
        <v>71</v>
      </c>
      <c r="B54" t="s">
        <v>70</v>
      </c>
      <c r="C54" s="61" t="s">
        <v>355</v>
      </c>
      <c r="D54" s="88">
        <v>0</v>
      </c>
      <c r="E54" s="88">
        <v>0</v>
      </c>
      <c r="F54" s="88">
        <v>0</v>
      </c>
      <c r="G54" s="88">
        <v>0</v>
      </c>
      <c r="H54" s="88">
        <v>0</v>
      </c>
      <c r="I54" s="88">
        <v>0</v>
      </c>
      <c r="J54" s="14">
        <f t="shared" si="0"/>
        <v>0</v>
      </c>
    </row>
    <row r="55" spans="1:10" ht="12.75">
      <c r="A55" s="3" t="s">
        <v>73</v>
      </c>
      <c r="B55" t="s">
        <v>70</v>
      </c>
      <c r="C55" s="61" t="s">
        <v>356</v>
      </c>
      <c r="D55" s="88">
        <v>0</v>
      </c>
      <c r="E55" s="88">
        <v>0</v>
      </c>
      <c r="F55" s="88">
        <v>0</v>
      </c>
      <c r="G55" s="88">
        <v>0</v>
      </c>
      <c r="H55" s="88">
        <v>0</v>
      </c>
      <c r="I55" s="88">
        <v>0</v>
      </c>
      <c r="J55" s="14">
        <f t="shared" si="0"/>
        <v>0</v>
      </c>
    </row>
    <row r="56" spans="1:10" ht="12.75">
      <c r="A56" s="3" t="s">
        <v>74</v>
      </c>
      <c r="B56" t="s">
        <v>70</v>
      </c>
      <c r="C56" s="61" t="s">
        <v>357</v>
      </c>
      <c r="D56" s="88">
        <v>0</v>
      </c>
      <c r="E56" s="88">
        <v>0</v>
      </c>
      <c r="F56" s="88">
        <v>0</v>
      </c>
      <c r="G56" s="88">
        <v>0</v>
      </c>
      <c r="H56" s="88">
        <v>0</v>
      </c>
      <c r="I56" s="88">
        <v>0</v>
      </c>
      <c r="J56" s="14">
        <f t="shared" si="0"/>
        <v>0</v>
      </c>
    </row>
    <row r="57" spans="1:10" ht="12.75">
      <c r="A57" s="3" t="s">
        <v>75</v>
      </c>
      <c r="B57" t="s">
        <v>70</v>
      </c>
      <c r="C57" s="61" t="s">
        <v>358</v>
      </c>
      <c r="D57" s="88">
        <v>1839.99</v>
      </c>
      <c r="E57" s="88">
        <v>0</v>
      </c>
      <c r="F57" s="88">
        <v>0</v>
      </c>
      <c r="G57" s="88">
        <v>-6694.57</v>
      </c>
      <c r="H57" s="88">
        <v>0</v>
      </c>
      <c r="I57" s="88">
        <v>0</v>
      </c>
      <c r="J57" s="14">
        <f t="shared" si="0"/>
        <v>-4854.58</v>
      </c>
    </row>
    <row r="58" spans="1:10" ht="12.75">
      <c r="A58" s="3" t="s">
        <v>76</v>
      </c>
      <c r="B58" t="s">
        <v>77</v>
      </c>
      <c r="C58" s="61" t="s">
        <v>359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14">
        <f t="shared" si="0"/>
        <v>0</v>
      </c>
    </row>
    <row r="59" spans="1:10" ht="12.75">
      <c r="A59" s="3" t="s">
        <v>78</v>
      </c>
      <c r="B59" t="s">
        <v>77</v>
      </c>
      <c r="C59" s="61" t="s">
        <v>360</v>
      </c>
      <c r="D59" s="88">
        <v>0</v>
      </c>
      <c r="E59" s="88">
        <v>0</v>
      </c>
      <c r="F59" s="88">
        <v>0</v>
      </c>
      <c r="G59" s="88">
        <v>0</v>
      </c>
      <c r="H59" s="88">
        <v>0</v>
      </c>
      <c r="I59" s="88">
        <v>0</v>
      </c>
      <c r="J59" s="14">
        <f t="shared" si="0"/>
        <v>0</v>
      </c>
    </row>
    <row r="60" spans="1:10" ht="12.75">
      <c r="A60" s="3" t="s">
        <v>79</v>
      </c>
      <c r="B60" t="s">
        <v>77</v>
      </c>
      <c r="C60" s="61" t="s">
        <v>361</v>
      </c>
      <c r="D60" s="88">
        <v>0</v>
      </c>
      <c r="E60" s="88">
        <v>0</v>
      </c>
      <c r="F60" s="88">
        <v>0</v>
      </c>
      <c r="G60" s="88">
        <v>0</v>
      </c>
      <c r="H60" s="88">
        <v>0</v>
      </c>
      <c r="I60" s="88">
        <v>0</v>
      </c>
      <c r="J60" s="14">
        <f t="shared" si="0"/>
        <v>0</v>
      </c>
    </row>
    <row r="61" spans="1:10" ht="12.75">
      <c r="A61" s="3" t="s">
        <v>80</v>
      </c>
      <c r="B61" t="s">
        <v>77</v>
      </c>
      <c r="C61" s="61" t="s">
        <v>362</v>
      </c>
      <c r="D61" s="88">
        <v>0</v>
      </c>
      <c r="E61" s="88">
        <v>0</v>
      </c>
      <c r="F61" s="88">
        <v>0</v>
      </c>
      <c r="G61" s="88">
        <v>0</v>
      </c>
      <c r="H61" s="88">
        <v>0</v>
      </c>
      <c r="I61" s="88">
        <v>0</v>
      </c>
      <c r="J61" s="14">
        <f t="shared" si="0"/>
        <v>0</v>
      </c>
    </row>
    <row r="62" spans="1:10" ht="12.75">
      <c r="A62" s="3" t="s">
        <v>81</v>
      </c>
      <c r="B62" t="s">
        <v>77</v>
      </c>
      <c r="C62" s="61" t="s">
        <v>363</v>
      </c>
      <c r="D62" s="88">
        <v>18969.17</v>
      </c>
      <c r="E62" s="88">
        <v>0</v>
      </c>
      <c r="F62" s="88">
        <v>0</v>
      </c>
      <c r="G62" s="88">
        <v>2073.48</v>
      </c>
      <c r="H62" s="88">
        <v>0</v>
      </c>
      <c r="I62" s="88">
        <v>0</v>
      </c>
      <c r="J62" s="14">
        <f t="shared" si="0"/>
        <v>21042.649999999998</v>
      </c>
    </row>
    <row r="63" spans="1:10" ht="12.75">
      <c r="A63" s="3" t="s">
        <v>82</v>
      </c>
      <c r="B63" t="s">
        <v>77</v>
      </c>
      <c r="C63" s="61" t="s">
        <v>364</v>
      </c>
      <c r="D63" s="88">
        <v>0</v>
      </c>
      <c r="E63" s="88">
        <v>0</v>
      </c>
      <c r="F63" s="88">
        <v>0</v>
      </c>
      <c r="G63" s="88">
        <v>0</v>
      </c>
      <c r="H63" s="88">
        <v>0</v>
      </c>
      <c r="I63" s="88">
        <v>0</v>
      </c>
      <c r="J63" s="14">
        <f t="shared" si="0"/>
        <v>0</v>
      </c>
    </row>
    <row r="64" spans="1:10" ht="12.75">
      <c r="A64" s="3" t="s">
        <v>83</v>
      </c>
      <c r="B64" t="s">
        <v>77</v>
      </c>
      <c r="C64" s="61" t="s">
        <v>365</v>
      </c>
      <c r="D64" s="88">
        <f>1378.36+11858.53</f>
        <v>13236.890000000001</v>
      </c>
      <c r="E64" s="88">
        <v>0</v>
      </c>
      <c r="F64" s="88">
        <v>0</v>
      </c>
      <c r="G64" s="88">
        <f>-835.83-1055.18+10272.19</f>
        <v>8381.18</v>
      </c>
      <c r="H64" s="88">
        <v>0</v>
      </c>
      <c r="I64" s="88">
        <v>0</v>
      </c>
      <c r="J64" s="14">
        <f t="shared" si="0"/>
        <v>21618.07</v>
      </c>
    </row>
    <row r="65" spans="1:10" ht="12.75">
      <c r="A65" s="3" t="s">
        <v>84</v>
      </c>
      <c r="B65" t="s">
        <v>77</v>
      </c>
      <c r="C65" s="61" t="s">
        <v>661</v>
      </c>
      <c r="D65" s="88">
        <v>0</v>
      </c>
      <c r="E65" s="88">
        <v>0</v>
      </c>
      <c r="F65" s="88">
        <v>0</v>
      </c>
      <c r="G65" s="88">
        <v>0</v>
      </c>
      <c r="H65" s="88">
        <v>0</v>
      </c>
      <c r="I65" s="88">
        <v>0</v>
      </c>
      <c r="J65" s="14">
        <f t="shared" si="0"/>
        <v>0</v>
      </c>
    </row>
    <row r="66" spans="1:10" ht="12.75">
      <c r="A66" s="3" t="s">
        <v>85</v>
      </c>
      <c r="B66" t="s">
        <v>77</v>
      </c>
      <c r="C66" s="61" t="s">
        <v>367</v>
      </c>
      <c r="D66" s="88">
        <v>0</v>
      </c>
      <c r="E66" s="88">
        <v>0</v>
      </c>
      <c r="F66" s="88">
        <v>0</v>
      </c>
      <c r="G66" s="88">
        <v>0</v>
      </c>
      <c r="H66" s="88">
        <v>0</v>
      </c>
      <c r="I66" s="88">
        <v>0</v>
      </c>
      <c r="J66" s="14">
        <f t="shared" si="0"/>
        <v>0</v>
      </c>
    </row>
    <row r="67" spans="1:10" ht="12.75">
      <c r="A67" s="3" t="s">
        <v>86</v>
      </c>
      <c r="B67" t="s">
        <v>77</v>
      </c>
      <c r="C67" s="61" t="s">
        <v>368</v>
      </c>
      <c r="D67" s="88">
        <v>6951.76</v>
      </c>
      <c r="E67" s="88">
        <v>0</v>
      </c>
      <c r="F67" s="88">
        <v>0</v>
      </c>
      <c r="G67" s="88">
        <v>-1920.65</v>
      </c>
      <c r="H67" s="88">
        <v>0</v>
      </c>
      <c r="I67" s="88">
        <v>0</v>
      </c>
      <c r="J67" s="14">
        <f t="shared" si="0"/>
        <v>5031.110000000001</v>
      </c>
    </row>
    <row r="68" spans="1:10" ht="12.75">
      <c r="A68" s="3" t="s">
        <v>87</v>
      </c>
      <c r="B68" t="s">
        <v>77</v>
      </c>
      <c r="C68" s="61" t="s">
        <v>369</v>
      </c>
      <c r="D68" s="88">
        <v>0</v>
      </c>
      <c r="E68" s="88">
        <v>0</v>
      </c>
      <c r="F68" s="88">
        <v>0</v>
      </c>
      <c r="G68" s="88">
        <v>0</v>
      </c>
      <c r="H68" s="88">
        <v>0</v>
      </c>
      <c r="I68" s="88">
        <v>0</v>
      </c>
      <c r="J68" s="14">
        <f t="shared" si="0"/>
        <v>0</v>
      </c>
    </row>
    <row r="69" spans="1:10" ht="12.75">
      <c r="A69" s="3" t="s">
        <v>88</v>
      </c>
      <c r="B69" t="s">
        <v>77</v>
      </c>
      <c r="C69" s="61" t="s">
        <v>370</v>
      </c>
      <c r="D69" s="88">
        <v>4228.94</v>
      </c>
      <c r="E69" s="88">
        <v>0</v>
      </c>
      <c r="F69" s="88">
        <v>0</v>
      </c>
      <c r="G69" s="88">
        <v>-19269.53</v>
      </c>
      <c r="H69" s="88">
        <v>0</v>
      </c>
      <c r="I69" s="88">
        <v>0</v>
      </c>
      <c r="J69" s="14">
        <f t="shared" si="0"/>
        <v>-15040.59</v>
      </c>
    </row>
    <row r="70" spans="1:10" ht="12.75">
      <c r="A70" s="3" t="s">
        <v>89</v>
      </c>
      <c r="B70" t="s">
        <v>77</v>
      </c>
      <c r="C70" s="61" t="s">
        <v>371</v>
      </c>
      <c r="D70" s="88">
        <v>0</v>
      </c>
      <c r="E70" s="88">
        <v>0</v>
      </c>
      <c r="F70" s="88">
        <v>0</v>
      </c>
      <c r="G70" s="88">
        <v>0</v>
      </c>
      <c r="H70" s="88">
        <v>0</v>
      </c>
      <c r="I70" s="88">
        <v>0</v>
      </c>
      <c r="J70" s="14">
        <f t="shared" si="0"/>
        <v>0</v>
      </c>
    </row>
    <row r="71" spans="1:10" ht="12.75">
      <c r="A71" s="3" t="s">
        <v>90</v>
      </c>
      <c r="B71" t="s">
        <v>77</v>
      </c>
      <c r="C71" s="61" t="s">
        <v>372</v>
      </c>
      <c r="D71" s="88">
        <v>0</v>
      </c>
      <c r="E71" s="88">
        <v>0</v>
      </c>
      <c r="F71" s="88">
        <v>0</v>
      </c>
      <c r="G71" s="88">
        <v>0</v>
      </c>
      <c r="H71" s="88">
        <v>0</v>
      </c>
      <c r="I71" s="88">
        <v>0</v>
      </c>
      <c r="J71" s="14">
        <f t="shared" si="0"/>
        <v>0</v>
      </c>
    </row>
    <row r="72" spans="1:10" ht="12.75">
      <c r="A72" s="47" t="s">
        <v>91</v>
      </c>
      <c r="B72" s="9" t="s">
        <v>77</v>
      </c>
      <c r="C72" s="61" t="s">
        <v>373</v>
      </c>
      <c r="D72" s="88">
        <v>0</v>
      </c>
      <c r="E72" s="88">
        <v>0</v>
      </c>
      <c r="F72" s="88">
        <v>0</v>
      </c>
      <c r="G72" s="88">
        <v>0</v>
      </c>
      <c r="H72" s="88">
        <v>0</v>
      </c>
      <c r="I72" s="88">
        <v>0</v>
      </c>
      <c r="J72" s="14">
        <f t="shared" si="0"/>
        <v>0</v>
      </c>
    </row>
    <row r="73" spans="1:10" ht="12.75">
      <c r="A73" s="3" t="s">
        <v>92</v>
      </c>
      <c r="B73" t="s">
        <v>93</v>
      </c>
      <c r="C73" s="61" t="s">
        <v>374</v>
      </c>
      <c r="D73" s="88">
        <v>0</v>
      </c>
      <c r="E73" s="88">
        <v>0</v>
      </c>
      <c r="F73" s="88">
        <v>0</v>
      </c>
      <c r="G73" s="88">
        <v>0</v>
      </c>
      <c r="H73" s="88">
        <v>0</v>
      </c>
      <c r="I73" s="88">
        <v>0</v>
      </c>
      <c r="J73" s="14">
        <f t="shared" si="0"/>
        <v>0</v>
      </c>
    </row>
    <row r="74" spans="1:10" ht="12.75">
      <c r="A74" s="3" t="s">
        <v>94</v>
      </c>
      <c r="B74" t="s">
        <v>93</v>
      </c>
      <c r="C74" s="61" t="s">
        <v>375</v>
      </c>
      <c r="D74" s="88">
        <v>0</v>
      </c>
      <c r="E74" s="88">
        <v>0</v>
      </c>
      <c r="F74" s="88">
        <v>0</v>
      </c>
      <c r="G74" s="88">
        <v>0</v>
      </c>
      <c r="H74" s="88">
        <v>0</v>
      </c>
      <c r="I74" s="88">
        <v>0</v>
      </c>
      <c r="J74" s="14">
        <f t="shared" si="0"/>
        <v>0</v>
      </c>
    </row>
    <row r="75" spans="1:10" ht="12.75">
      <c r="A75" s="3" t="s">
        <v>95</v>
      </c>
      <c r="B75" t="s">
        <v>93</v>
      </c>
      <c r="C75" s="61" t="s">
        <v>376</v>
      </c>
      <c r="D75" s="88">
        <v>0</v>
      </c>
      <c r="E75" s="88">
        <v>0</v>
      </c>
      <c r="F75" s="88">
        <v>0</v>
      </c>
      <c r="G75" s="88">
        <v>0</v>
      </c>
      <c r="H75" s="88">
        <v>0</v>
      </c>
      <c r="I75" s="88">
        <v>0</v>
      </c>
      <c r="J75" s="14">
        <f aca="true" t="shared" si="1" ref="J75:J138">SUM(D75:I75)</f>
        <v>0</v>
      </c>
    </row>
    <row r="76" spans="1:10" ht="12.75">
      <c r="A76" s="3" t="s">
        <v>96</v>
      </c>
      <c r="B76" t="s">
        <v>97</v>
      </c>
      <c r="C76" s="61" t="s">
        <v>377</v>
      </c>
      <c r="D76" s="88">
        <v>0</v>
      </c>
      <c r="E76" s="88">
        <v>0</v>
      </c>
      <c r="F76" s="88">
        <v>0</v>
      </c>
      <c r="G76" s="88">
        <v>0</v>
      </c>
      <c r="H76" s="88">
        <v>0</v>
      </c>
      <c r="I76" s="88">
        <v>0</v>
      </c>
      <c r="J76" s="14">
        <f t="shared" si="1"/>
        <v>0</v>
      </c>
    </row>
    <row r="77" spans="1:10" ht="12.75">
      <c r="A77" s="3" t="s">
        <v>98</v>
      </c>
      <c r="B77" t="s">
        <v>97</v>
      </c>
      <c r="C77" s="61" t="s">
        <v>378</v>
      </c>
      <c r="D77" s="88">
        <v>0</v>
      </c>
      <c r="E77" s="88">
        <v>0</v>
      </c>
      <c r="F77" s="88">
        <v>0</v>
      </c>
      <c r="G77" s="88">
        <v>0</v>
      </c>
      <c r="H77" s="88">
        <v>0</v>
      </c>
      <c r="I77" s="88">
        <v>0</v>
      </c>
      <c r="J77" s="14">
        <f t="shared" si="1"/>
        <v>0</v>
      </c>
    </row>
    <row r="78" spans="1:10" ht="12.75">
      <c r="A78" s="3" t="s">
        <v>99</v>
      </c>
      <c r="B78" t="s">
        <v>97</v>
      </c>
      <c r="C78" s="61" t="s">
        <v>379</v>
      </c>
      <c r="D78" s="88">
        <f>-10620.84+6916.77</f>
        <v>-3704.0699999999997</v>
      </c>
      <c r="E78" s="88">
        <v>0</v>
      </c>
      <c r="F78" s="88">
        <v>0</v>
      </c>
      <c r="G78" s="88">
        <f>513.83-169.61-915.38-1264.37</f>
        <v>-1835.5299999999997</v>
      </c>
      <c r="H78" s="88">
        <v>0</v>
      </c>
      <c r="I78" s="88">
        <v>0</v>
      </c>
      <c r="J78" s="14">
        <f t="shared" si="1"/>
        <v>-5539.599999999999</v>
      </c>
    </row>
    <row r="79" spans="1:10" ht="12.75">
      <c r="A79" s="3" t="s">
        <v>100</v>
      </c>
      <c r="B79" t="s">
        <v>101</v>
      </c>
      <c r="C79" s="61" t="s">
        <v>380</v>
      </c>
      <c r="D79" s="88">
        <v>0</v>
      </c>
      <c r="E79" s="88">
        <v>0</v>
      </c>
      <c r="F79" s="88">
        <v>0</v>
      </c>
      <c r="G79" s="88">
        <v>0</v>
      </c>
      <c r="H79" s="88">
        <v>0</v>
      </c>
      <c r="I79" s="88">
        <v>0</v>
      </c>
      <c r="J79" s="14">
        <f t="shared" si="1"/>
        <v>0</v>
      </c>
    </row>
    <row r="80" spans="1:10" ht="12.75">
      <c r="A80" s="3" t="s">
        <v>102</v>
      </c>
      <c r="B80" t="s">
        <v>103</v>
      </c>
      <c r="C80" s="61" t="s">
        <v>381</v>
      </c>
      <c r="D80" s="88">
        <v>0</v>
      </c>
      <c r="E80" s="88">
        <v>0</v>
      </c>
      <c r="F80" s="88">
        <v>0</v>
      </c>
      <c r="G80" s="88">
        <v>0</v>
      </c>
      <c r="H80" s="88">
        <v>0</v>
      </c>
      <c r="I80" s="88">
        <v>0</v>
      </c>
      <c r="J80" s="14">
        <f t="shared" si="1"/>
        <v>0</v>
      </c>
    </row>
    <row r="81" spans="1:10" ht="12.75">
      <c r="A81" s="3" t="s">
        <v>104</v>
      </c>
      <c r="B81" t="s">
        <v>103</v>
      </c>
      <c r="C81" s="61" t="s">
        <v>382</v>
      </c>
      <c r="D81" s="88">
        <v>0</v>
      </c>
      <c r="E81" s="88">
        <v>0</v>
      </c>
      <c r="F81" s="88">
        <v>0</v>
      </c>
      <c r="G81" s="88">
        <v>0</v>
      </c>
      <c r="H81" s="88">
        <v>0</v>
      </c>
      <c r="I81" s="88">
        <v>0</v>
      </c>
      <c r="J81" s="14">
        <f t="shared" si="1"/>
        <v>0</v>
      </c>
    </row>
    <row r="82" spans="1:10" ht="12.75">
      <c r="A82" s="3" t="s">
        <v>105</v>
      </c>
      <c r="B82" t="s">
        <v>106</v>
      </c>
      <c r="C82" s="61" t="s">
        <v>383</v>
      </c>
      <c r="D82" s="88">
        <v>0</v>
      </c>
      <c r="E82" s="88">
        <v>0</v>
      </c>
      <c r="F82" s="88">
        <v>0</v>
      </c>
      <c r="G82" s="88">
        <v>0</v>
      </c>
      <c r="H82" s="88">
        <v>0</v>
      </c>
      <c r="I82" s="88">
        <v>0</v>
      </c>
      <c r="J82" s="14">
        <f t="shared" si="1"/>
        <v>0</v>
      </c>
    </row>
    <row r="83" spans="1:10" ht="12.75">
      <c r="A83" s="3" t="s">
        <v>107</v>
      </c>
      <c r="B83" t="s">
        <v>108</v>
      </c>
      <c r="C83" s="61" t="s">
        <v>384</v>
      </c>
      <c r="D83" s="88">
        <v>0</v>
      </c>
      <c r="E83" s="88">
        <v>0</v>
      </c>
      <c r="F83" s="88">
        <v>0</v>
      </c>
      <c r="G83" s="88">
        <v>0</v>
      </c>
      <c r="H83" s="88">
        <v>0</v>
      </c>
      <c r="I83" s="88">
        <v>0</v>
      </c>
      <c r="J83" s="14">
        <f t="shared" si="1"/>
        <v>0</v>
      </c>
    </row>
    <row r="84" spans="1:10" ht="12.75">
      <c r="A84" s="3" t="s">
        <v>109</v>
      </c>
      <c r="B84" t="s">
        <v>110</v>
      </c>
      <c r="C84" s="61" t="s">
        <v>385</v>
      </c>
      <c r="D84" s="88">
        <f>1471.44+9538.74</f>
        <v>11010.18</v>
      </c>
      <c r="E84" s="88">
        <v>0</v>
      </c>
      <c r="F84" s="88">
        <v>0</v>
      </c>
      <c r="G84" s="88">
        <f>-28.5+3284.67+20449.71</f>
        <v>23705.879999999997</v>
      </c>
      <c r="H84" s="88">
        <v>0</v>
      </c>
      <c r="I84" s="88">
        <v>0</v>
      </c>
      <c r="J84" s="14">
        <f t="shared" si="1"/>
        <v>34716.06</v>
      </c>
    </row>
    <row r="85" spans="1:10" ht="12.75">
      <c r="A85" s="3" t="s">
        <v>111</v>
      </c>
      <c r="B85" t="s">
        <v>110</v>
      </c>
      <c r="C85" s="61" t="s">
        <v>386</v>
      </c>
      <c r="D85" s="88">
        <v>0</v>
      </c>
      <c r="E85" s="88">
        <v>0</v>
      </c>
      <c r="F85" s="88">
        <v>0</v>
      </c>
      <c r="G85" s="88">
        <v>0</v>
      </c>
      <c r="H85" s="88">
        <v>0</v>
      </c>
      <c r="I85" s="88">
        <v>0</v>
      </c>
      <c r="J85" s="14">
        <f t="shared" si="1"/>
        <v>0</v>
      </c>
    </row>
    <row r="86" spans="1:10" ht="12.75">
      <c r="A86" s="3" t="s">
        <v>112</v>
      </c>
      <c r="B86" t="s">
        <v>113</v>
      </c>
      <c r="C86" s="61" t="s">
        <v>387</v>
      </c>
      <c r="D86" s="88">
        <v>0</v>
      </c>
      <c r="E86" s="88">
        <v>0</v>
      </c>
      <c r="F86" s="88">
        <v>0</v>
      </c>
      <c r="G86" s="88">
        <v>-1512.03</v>
      </c>
      <c r="H86" s="88">
        <v>0</v>
      </c>
      <c r="I86" s="88">
        <v>0</v>
      </c>
      <c r="J86" s="14">
        <f t="shared" si="1"/>
        <v>-1512.03</v>
      </c>
    </row>
    <row r="87" spans="1:10" ht="12.75">
      <c r="A87" s="3" t="s">
        <v>114</v>
      </c>
      <c r="B87" t="s">
        <v>115</v>
      </c>
      <c r="C87" s="61" t="s">
        <v>388</v>
      </c>
      <c r="D87" s="88">
        <v>0</v>
      </c>
      <c r="E87" s="88">
        <v>0</v>
      </c>
      <c r="F87" s="88">
        <v>0</v>
      </c>
      <c r="G87" s="88">
        <v>0</v>
      </c>
      <c r="H87" s="88">
        <v>0</v>
      </c>
      <c r="I87" s="88">
        <v>0</v>
      </c>
      <c r="J87" s="14">
        <f t="shared" si="1"/>
        <v>0</v>
      </c>
    </row>
    <row r="88" spans="1:10" ht="12.75">
      <c r="A88" s="3" t="s">
        <v>116</v>
      </c>
      <c r="B88" t="s">
        <v>72</v>
      </c>
      <c r="C88" s="61" t="s">
        <v>389</v>
      </c>
      <c r="D88" s="88">
        <v>0</v>
      </c>
      <c r="E88" s="88">
        <v>0</v>
      </c>
      <c r="F88" s="88">
        <v>0</v>
      </c>
      <c r="G88" s="88">
        <v>-3041.34</v>
      </c>
      <c r="H88" s="88">
        <v>0</v>
      </c>
      <c r="I88" s="88">
        <v>0</v>
      </c>
      <c r="J88" s="14">
        <f t="shared" si="1"/>
        <v>-3041.34</v>
      </c>
    </row>
    <row r="89" spans="1:10" ht="12.75">
      <c r="A89" s="3" t="s">
        <v>117</v>
      </c>
      <c r="B89" t="s">
        <v>72</v>
      </c>
      <c r="C89" s="61" t="s">
        <v>390</v>
      </c>
      <c r="D89" s="88">
        <v>0</v>
      </c>
      <c r="E89" s="88">
        <v>0</v>
      </c>
      <c r="F89" s="88">
        <v>0</v>
      </c>
      <c r="G89" s="88">
        <v>2292.53</v>
      </c>
      <c r="H89" s="88">
        <v>0</v>
      </c>
      <c r="I89" s="88">
        <v>0</v>
      </c>
      <c r="J89" s="14">
        <f t="shared" si="1"/>
        <v>2292.53</v>
      </c>
    </row>
    <row r="90" spans="1:10" ht="12.75">
      <c r="A90" s="3" t="s">
        <v>118</v>
      </c>
      <c r="B90" t="s">
        <v>44</v>
      </c>
      <c r="C90" s="61" t="s">
        <v>391</v>
      </c>
      <c r="D90" s="88">
        <v>0</v>
      </c>
      <c r="E90" s="88">
        <v>0</v>
      </c>
      <c r="F90" s="88">
        <v>0</v>
      </c>
      <c r="G90" s="88">
        <v>10146.72</v>
      </c>
      <c r="H90" s="88">
        <v>0</v>
      </c>
      <c r="I90" s="88">
        <v>0</v>
      </c>
      <c r="J90" s="14">
        <f t="shared" si="1"/>
        <v>10146.72</v>
      </c>
    </row>
    <row r="91" spans="1:10" ht="12.75">
      <c r="A91" s="3" t="s">
        <v>119</v>
      </c>
      <c r="B91" t="s">
        <v>44</v>
      </c>
      <c r="C91" s="61" t="s">
        <v>392</v>
      </c>
      <c r="D91" s="88">
        <v>0</v>
      </c>
      <c r="E91" s="88">
        <v>0</v>
      </c>
      <c r="F91" s="88">
        <v>0</v>
      </c>
      <c r="G91" s="88">
        <v>0</v>
      </c>
      <c r="H91" s="88">
        <v>0</v>
      </c>
      <c r="I91" s="88">
        <v>0</v>
      </c>
      <c r="J91" s="14">
        <f t="shared" si="1"/>
        <v>0</v>
      </c>
    </row>
    <row r="92" spans="1:10" ht="12.75">
      <c r="A92" s="3" t="s">
        <v>120</v>
      </c>
      <c r="B92" t="s">
        <v>44</v>
      </c>
      <c r="C92" s="61" t="s">
        <v>393</v>
      </c>
      <c r="D92" s="88">
        <v>0</v>
      </c>
      <c r="E92" s="88">
        <v>0</v>
      </c>
      <c r="F92" s="88">
        <v>0</v>
      </c>
      <c r="G92" s="88">
        <v>0</v>
      </c>
      <c r="H92" s="88">
        <v>0</v>
      </c>
      <c r="I92" s="88">
        <v>0</v>
      </c>
      <c r="J92" s="14">
        <f t="shared" si="1"/>
        <v>0</v>
      </c>
    </row>
    <row r="93" spans="1:10" ht="12.75">
      <c r="A93" s="3" t="s">
        <v>121</v>
      </c>
      <c r="B93" t="s">
        <v>44</v>
      </c>
      <c r="C93" s="61" t="s">
        <v>394</v>
      </c>
      <c r="D93" s="88">
        <v>0</v>
      </c>
      <c r="E93" s="88">
        <v>0</v>
      </c>
      <c r="F93" s="88">
        <v>0</v>
      </c>
      <c r="G93" s="88">
        <v>0</v>
      </c>
      <c r="H93" s="88">
        <v>0</v>
      </c>
      <c r="I93" s="88">
        <v>0</v>
      </c>
      <c r="J93" s="14">
        <f t="shared" si="1"/>
        <v>0</v>
      </c>
    </row>
    <row r="94" spans="1:10" ht="12.75">
      <c r="A94" s="3" t="s">
        <v>122</v>
      </c>
      <c r="B94" t="s">
        <v>44</v>
      </c>
      <c r="C94" s="61" t="s">
        <v>395</v>
      </c>
      <c r="D94" s="88">
        <v>0</v>
      </c>
      <c r="E94" s="88">
        <v>0</v>
      </c>
      <c r="F94" s="88">
        <v>0</v>
      </c>
      <c r="G94" s="88">
        <v>0</v>
      </c>
      <c r="H94" s="88">
        <v>0</v>
      </c>
      <c r="I94" s="88">
        <v>0</v>
      </c>
      <c r="J94" s="14">
        <f t="shared" si="1"/>
        <v>0</v>
      </c>
    </row>
    <row r="95" spans="1:10" ht="12.75">
      <c r="A95" s="3" t="s">
        <v>123</v>
      </c>
      <c r="B95" t="s">
        <v>124</v>
      </c>
      <c r="C95" s="61" t="s">
        <v>396</v>
      </c>
      <c r="D95" s="88">
        <v>0</v>
      </c>
      <c r="E95" s="88">
        <v>0</v>
      </c>
      <c r="F95" s="88">
        <v>0</v>
      </c>
      <c r="G95" s="88">
        <v>0</v>
      </c>
      <c r="H95" s="88">
        <v>0</v>
      </c>
      <c r="I95" s="88">
        <v>0</v>
      </c>
      <c r="J95" s="14">
        <f t="shared" si="1"/>
        <v>0</v>
      </c>
    </row>
    <row r="96" spans="1:10" ht="12.75">
      <c r="A96" s="3" t="s">
        <v>125</v>
      </c>
      <c r="B96" t="s">
        <v>126</v>
      </c>
      <c r="C96" s="61" t="s">
        <v>397</v>
      </c>
      <c r="D96" s="88">
        <v>0</v>
      </c>
      <c r="E96" s="88">
        <v>0</v>
      </c>
      <c r="F96" s="88">
        <v>0</v>
      </c>
      <c r="G96" s="88">
        <v>0</v>
      </c>
      <c r="H96" s="88">
        <v>0</v>
      </c>
      <c r="I96" s="88">
        <v>0</v>
      </c>
      <c r="J96" s="14">
        <f t="shared" si="1"/>
        <v>0</v>
      </c>
    </row>
    <row r="97" spans="1:10" ht="12.75">
      <c r="A97" s="3" t="s">
        <v>127</v>
      </c>
      <c r="B97" t="s">
        <v>126</v>
      </c>
      <c r="C97" s="61" t="s">
        <v>398</v>
      </c>
      <c r="D97" s="88">
        <v>0</v>
      </c>
      <c r="E97" s="88">
        <v>0</v>
      </c>
      <c r="F97" s="88">
        <v>0</v>
      </c>
      <c r="G97" s="88">
        <v>0</v>
      </c>
      <c r="H97" s="88">
        <v>0</v>
      </c>
      <c r="I97" s="88">
        <v>0</v>
      </c>
      <c r="J97" s="14">
        <f t="shared" si="1"/>
        <v>0</v>
      </c>
    </row>
    <row r="98" spans="1:10" ht="12.75">
      <c r="A98" s="3" t="s">
        <v>128</v>
      </c>
      <c r="B98" t="s">
        <v>126</v>
      </c>
      <c r="C98" s="61" t="s">
        <v>399</v>
      </c>
      <c r="D98" s="88">
        <v>0</v>
      </c>
      <c r="E98" s="88">
        <v>0</v>
      </c>
      <c r="F98" s="88">
        <v>0</v>
      </c>
      <c r="G98" s="88">
        <v>0</v>
      </c>
      <c r="H98" s="88">
        <v>0</v>
      </c>
      <c r="I98" s="88">
        <v>0</v>
      </c>
      <c r="J98" s="14">
        <f t="shared" si="1"/>
        <v>0</v>
      </c>
    </row>
    <row r="99" spans="1:10" ht="12.75">
      <c r="A99" s="3" t="s">
        <v>129</v>
      </c>
      <c r="B99" t="s">
        <v>130</v>
      </c>
      <c r="C99" s="61" t="s">
        <v>400</v>
      </c>
      <c r="D99" s="88">
        <v>35241.13</v>
      </c>
      <c r="E99" s="88">
        <v>0</v>
      </c>
      <c r="F99" s="88">
        <v>0</v>
      </c>
      <c r="G99" s="88">
        <f>33337.08-6617.55-16482.42</f>
        <v>10237.110000000004</v>
      </c>
      <c r="H99" s="88">
        <v>0</v>
      </c>
      <c r="I99" s="88">
        <v>0</v>
      </c>
      <c r="J99" s="14">
        <f t="shared" si="1"/>
        <v>45478.240000000005</v>
      </c>
    </row>
    <row r="100" spans="1:10" ht="12.75">
      <c r="A100" s="3" t="s">
        <v>131</v>
      </c>
      <c r="B100" t="s">
        <v>130</v>
      </c>
      <c r="C100" s="61" t="s">
        <v>401</v>
      </c>
      <c r="D100" s="88">
        <v>0</v>
      </c>
      <c r="E100" s="88">
        <v>0</v>
      </c>
      <c r="F100" s="88">
        <v>0</v>
      </c>
      <c r="G100" s="88">
        <v>0</v>
      </c>
      <c r="H100" s="88">
        <v>0</v>
      </c>
      <c r="I100" s="88">
        <v>0</v>
      </c>
      <c r="J100" s="14">
        <f t="shared" si="1"/>
        <v>0</v>
      </c>
    </row>
    <row r="101" spans="1:10" ht="12.75">
      <c r="A101" s="3" t="s">
        <v>132</v>
      </c>
      <c r="B101" t="s">
        <v>130</v>
      </c>
      <c r="C101" s="61" t="s">
        <v>402</v>
      </c>
      <c r="D101" s="88">
        <v>0</v>
      </c>
      <c r="E101" s="88">
        <v>0</v>
      </c>
      <c r="F101" s="88">
        <v>0</v>
      </c>
      <c r="G101" s="88">
        <v>0</v>
      </c>
      <c r="H101" s="88">
        <v>0</v>
      </c>
      <c r="I101" s="88">
        <v>0</v>
      </c>
      <c r="J101" s="14">
        <f t="shared" si="1"/>
        <v>0</v>
      </c>
    </row>
    <row r="102" spans="1:10" ht="12.75">
      <c r="A102" s="3" t="s">
        <v>133</v>
      </c>
      <c r="B102" t="s">
        <v>34</v>
      </c>
      <c r="C102" s="61" t="s">
        <v>403</v>
      </c>
      <c r="D102" s="88">
        <v>0</v>
      </c>
      <c r="E102" s="88">
        <v>0</v>
      </c>
      <c r="F102" s="88">
        <v>0</v>
      </c>
      <c r="G102" s="88">
        <v>0</v>
      </c>
      <c r="H102" s="88">
        <v>0</v>
      </c>
      <c r="I102" s="88">
        <v>0</v>
      </c>
      <c r="J102" s="14">
        <f t="shared" si="1"/>
        <v>0</v>
      </c>
    </row>
    <row r="103" spans="1:10" ht="12.75">
      <c r="A103" s="3" t="s">
        <v>134</v>
      </c>
      <c r="B103" t="s">
        <v>34</v>
      </c>
      <c r="C103" s="61" t="s">
        <v>404</v>
      </c>
      <c r="D103" s="88">
        <v>0</v>
      </c>
      <c r="E103" s="88">
        <v>0</v>
      </c>
      <c r="F103" s="88">
        <v>0</v>
      </c>
      <c r="G103" s="88">
        <v>0</v>
      </c>
      <c r="H103" s="88">
        <v>0</v>
      </c>
      <c r="I103" s="88">
        <v>0</v>
      </c>
      <c r="J103" s="14">
        <f t="shared" si="1"/>
        <v>0</v>
      </c>
    </row>
    <row r="104" spans="1:10" ht="12.75">
      <c r="A104" s="3" t="s">
        <v>135</v>
      </c>
      <c r="B104" t="s">
        <v>34</v>
      </c>
      <c r="C104" s="61" t="s">
        <v>405</v>
      </c>
      <c r="D104" s="88">
        <v>0</v>
      </c>
      <c r="E104" s="88">
        <v>0</v>
      </c>
      <c r="F104" s="88">
        <v>0</v>
      </c>
      <c r="G104" s="88">
        <v>0</v>
      </c>
      <c r="H104" s="88">
        <v>0</v>
      </c>
      <c r="I104" s="88">
        <v>0</v>
      </c>
      <c r="J104" s="14">
        <f t="shared" si="1"/>
        <v>0</v>
      </c>
    </row>
    <row r="105" spans="1:10" ht="12.75">
      <c r="A105" s="3" t="s">
        <v>136</v>
      </c>
      <c r="B105" t="s">
        <v>34</v>
      </c>
      <c r="C105" s="61" t="s">
        <v>406</v>
      </c>
      <c r="D105" s="88">
        <v>0</v>
      </c>
      <c r="E105" s="88">
        <v>0</v>
      </c>
      <c r="F105" s="88">
        <v>0</v>
      </c>
      <c r="G105" s="88">
        <v>0</v>
      </c>
      <c r="H105" s="88">
        <v>0</v>
      </c>
      <c r="I105" s="88">
        <v>0</v>
      </c>
      <c r="J105" s="14">
        <f t="shared" si="1"/>
        <v>0</v>
      </c>
    </row>
    <row r="106" spans="1:10" ht="12.75">
      <c r="A106" s="3" t="s">
        <v>137</v>
      </c>
      <c r="B106" t="s">
        <v>34</v>
      </c>
      <c r="C106" s="61" t="s">
        <v>407</v>
      </c>
      <c r="D106" s="88">
        <v>0</v>
      </c>
      <c r="E106" s="88">
        <v>0</v>
      </c>
      <c r="F106" s="88">
        <v>0</v>
      </c>
      <c r="G106" s="88">
        <v>0</v>
      </c>
      <c r="H106" s="88">
        <v>0</v>
      </c>
      <c r="I106" s="88">
        <v>0</v>
      </c>
      <c r="J106" s="14">
        <f t="shared" si="1"/>
        <v>0</v>
      </c>
    </row>
    <row r="107" spans="1:10" ht="12.75">
      <c r="A107" s="3" t="s">
        <v>138</v>
      </c>
      <c r="B107" t="s">
        <v>34</v>
      </c>
      <c r="C107" s="61" t="s">
        <v>408</v>
      </c>
      <c r="D107" s="88">
        <v>0</v>
      </c>
      <c r="E107" s="88">
        <v>0</v>
      </c>
      <c r="F107" s="88">
        <v>0</v>
      </c>
      <c r="G107" s="88">
        <v>0</v>
      </c>
      <c r="H107" s="88">
        <v>0</v>
      </c>
      <c r="I107" s="88">
        <v>0</v>
      </c>
      <c r="J107" s="14">
        <f t="shared" si="1"/>
        <v>0</v>
      </c>
    </row>
    <row r="108" spans="1:10" ht="12.75">
      <c r="A108" s="3" t="s">
        <v>139</v>
      </c>
      <c r="B108" t="s">
        <v>140</v>
      </c>
      <c r="C108" s="61" t="s">
        <v>409</v>
      </c>
      <c r="D108" s="88">
        <v>0</v>
      </c>
      <c r="E108" s="88">
        <v>0</v>
      </c>
      <c r="F108" s="88">
        <v>0</v>
      </c>
      <c r="G108" s="88">
        <v>7759.33</v>
      </c>
      <c r="H108" s="88">
        <v>0</v>
      </c>
      <c r="I108" s="88">
        <v>0</v>
      </c>
      <c r="J108" s="14">
        <f t="shared" si="1"/>
        <v>7759.33</v>
      </c>
    </row>
    <row r="109" spans="1:10" ht="12.75">
      <c r="A109" s="3" t="s">
        <v>141</v>
      </c>
      <c r="B109" t="s">
        <v>140</v>
      </c>
      <c r="C109" s="61" t="s">
        <v>410</v>
      </c>
      <c r="D109" s="88">
        <v>0</v>
      </c>
      <c r="E109" s="88">
        <v>0</v>
      </c>
      <c r="F109" s="88">
        <v>0</v>
      </c>
      <c r="G109" s="88">
        <v>17350</v>
      </c>
      <c r="H109" s="88">
        <v>0</v>
      </c>
      <c r="I109" s="88">
        <v>0</v>
      </c>
      <c r="J109" s="14">
        <f t="shared" si="1"/>
        <v>17350</v>
      </c>
    </row>
    <row r="110" spans="1:10" ht="12.75">
      <c r="A110" s="3" t="s">
        <v>142</v>
      </c>
      <c r="B110" t="s">
        <v>140</v>
      </c>
      <c r="C110" s="61" t="s">
        <v>411</v>
      </c>
      <c r="D110" s="88">
        <v>0</v>
      </c>
      <c r="E110" s="88">
        <v>0</v>
      </c>
      <c r="F110" s="88">
        <v>0</v>
      </c>
      <c r="G110" s="88">
        <v>0</v>
      </c>
      <c r="H110" s="88">
        <v>0</v>
      </c>
      <c r="I110" s="88">
        <v>0</v>
      </c>
      <c r="J110" s="14">
        <f t="shared" si="1"/>
        <v>0</v>
      </c>
    </row>
    <row r="111" spans="1:10" ht="12.75">
      <c r="A111" s="3" t="s">
        <v>143</v>
      </c>
      <c r="B111" t="s">
        <v>144</v>
      </c>
      <c r="C111" s="61" t="s">
        <v>412</v>
      </c>
      <c r="D111" s="88">
        <v>0</v>
      </c>
      <c r="E111" s="88">
        <v>0</v>
      </c>
      <c r="F111" s="88">
        <v>0</v>
      </c>
      <c r="G111" s="88">
        <v>0</v>
      </c>
      <c r="H111" s="88">
        <v>0</v>
      </c>
      <c r="I111" s="88">
        <v>0</v>
      </c>
      <c r="J111" s="14">
        <f t="shared" si="1"/>
        <v>0</v>
      </c>
    </row>
    <row r="112" spans="1:10" ht="12.75">
      <c r="A112" s="3" t="s">
        <v>145</v>
      </c>
      <c r="B112" t="s">
        <v>144</v>
      </c>
      <c r="C112" s="61" t="s">
        <v>413</v>
      </c>
      <c r="D112" s="88">
        <v>0</v>
      </c>
      <c r="E112" s="88">
        <v>0</v>
      </c>
      <c r="F112" s="88">
        <v>0</v>
      </c>
      <c r="G112" s="88">
        <v>0</v>
      </c>
      <c r="H112" s="88">
        <v>0</v>
      </c>
      <c r="I112" s="88">
        <v>0</v>
      </c>
      <c r="J112" s="14">
        <f t="shared" si="1"/>
        <v>0</v>
      </c>
    </row>
    <row r="113" spans="1:10" ht="12.75">
      <c r="A113" s="3" t="s">
        <v>146</v>
      </c>
      <c r="B113" t="s">
        <v>144</v>
      </c>
      <c r="C113" s="61" t="s">
        <v>414</v>
      </c>
      <c r="D113" s="88">
        <v>0</v>
      </c>
      <c r="E113" s="88">
        <v>0</v>
      </c>
      <c r="F113" s="88">
        <v>0</v>
      </c>
      <c r="G113" s="88">
        <v>0</v>
      </c>
      <c r="H113" s="88">
        <v>0</v>
      </c>
      <c r="I113" s="88">
        <v>0</v>
      </c>
      <c r="J113" s="14">
        <f t="shared" si="1"/>
        <v>0</v>
      </c>
    </row>
    <row r="114" spans="1:10" ht="12.75">
      <c r="A114" s="3" t="s">
        <v>147</v>
      </c>
      <c r="B114" t="s">
        <v>144</v>
      </c>
      <c r="C114" s="61" t="s">
        <v>415</v>
      </c>
      <c r="D114" s="88">
        <v>2563.7</v>
      </c>
      <c r="E114" s="88">
        <v>0</v>
      </c>
      <c r="F114" s="88">
        <v>0</v>
      </c>
      <c r="G114" s="88">
        <f>-21.72-4718.63</f>
        <v>-4740.35</v>
      </c>
      <c r="H114" s="88">
        <v>0</v>
      </c>
      <c r="I114" s="88">
        <v>0</v>
      </c>
      <c r="J114" s="14">
        <f t="shared" si="1"/>
        <v>-2176.6500000000005</v>
      </c>
    </row>
    <row r="115" spans="1:10" ht="12.75">
      <c r="A115" s="3" t="s">
        <v>148</v>
      </c>
      <c r="B115" t="s">
        <v>149</v>
      </c>
      <c r="C115" s="61" t="s">
        <v>416</v>
      </c>
      <c r="D115" s="88">
        <v>0</v>
      </c>
      <c r="E115" s="88">
        <v>0</v>
      </c>
      <c r="F115" s="88">
        <v>0</v>
      </c>
      <c r="G115" s="88">
        <v>0</v>
      </c>
      <c r="H115" s="88">
        <v>0</v>
      </c>
      <c r="I115" s="88">
        <v>0</v>
      </c>
      <c r="J115" s="14">
        <f t="shared" si="1"/>
        <v>0</v>
      </c>
    </row>
    <row r="116" spans="1:10" ht="12.75">
      <c r="A116" s="3" t="s">
        <v>150</v>
      </c>
      <c r="B116" t="s">
        <v>149</v>
      </c>
      <c r="C116" s="61" t="s">
        <v>417</v>
      </c>
      <c r="D116" s="88">
        <v>0</v>
      </c>
      <c r="E116" s="88">
        <v>0</v>
      </c>
      <c r="F116" s="88">
        <v>0</v>
      </c>
      <c r="G116" s="88">
        <v>0</v>
      </c>
      <c r="H116" s="88">
        <v>0</v>
      </c>
      <c r="I116" s="88">
        <v>0</v>
      </c>
      <c r="J116" s="14">
        <f t="shared" si="1"/>
        <v>0</v>
      </c>
    </row>
    <row r="117" spans="1:10" ht="12.75">
      <c r="A117" s="3" t="s">
        <v>151</v>
      </c>
      <c r="B117" t="s">
        <v>149</v>
      </c>
      <c r="C117" s="61" t="s">
        <v>418</v>
      </c>
      <c r="D117" s="88">
        <v>0</v>
      </c>
      <c r="E117" s="88">
        <v>0</v>
      </c>
      <c r="F117" s="88">
        <v>0</v>
      </c>
      <c r="G117" s="88">
        <v>0</v>
      </c>
      <c r="H117" s="88">
        <v>0</v>
      </c>
      <c r="I117" s="88">
        <v>0</v>
      </c>
      <c r="J117" s="14">
        <f t="shared" si="1"/>
        <v>0</v>
      </c>
    </row>
    <row r="118" spans="1:10" ht="12.75">
      <c r="A118" s="3" t="s">
        <v>152</v>
      </c>
      <c r="B118" t="s">
        <v>153</v>
      </c>
      <c r="C118" s="61" t="s">
        <v>419</v>
      </c>
      <c r="D118" s="88">
        <v>6879.04</v>
      </c>
      <c r="E118" s="88">
        <v>0</v>
      </c>
      <c r="F118" s="88">
        <v>0</v>
      </c>
      <c r="G118" s="88">
        <v>-1088.76</v>
      </c>
      <c r="H118" s="88">
        <v>0</v>
      </c>
      <c r="I118" s="88">
        <v>0</v>
      </c>
      <c r="J118" s="14">
        <f t="shared" si="1"/>
        <v>5790.28</v>
      </c>
    </row>
    <row r="119" spans="1:10" ht="12.75">
      <c r="A119" s="3" t="s">
        <v>154</v>
      </c>
      <c r="B119" t="s">
        <v>155</v>
      </c>
      <c r="C119" s="61" t="s">
        <v>420</v>
      </c>
      <c r="D119" s="88">
        <v>0</v>
      </c>
      <c r="E119" s="88">
        <v>0</v>
      </c>
      <c r="F119" s="88">
        <v>0</v>
      </c>
      <c r="G119" s="88">
        <v>0</v>
      </c>
      <c r="H119" s="88">
        <v>0</v>
      </c>
      <c r="I119" s="88">
        <v>0</v>
      </c>
      <c r="J119" s="14">
        <f t="shared" si="1"/>
        <v>0</v>
      </c>
    </row>
    <row r="120" spans="1:10" ht="12.75">
      <c r="A120" s="3" t="s">
        <v>156</v>
      </c>
      <c r="B120" t="s">
        <v>157</v>
      </c>
      <c r="C120" s="61" t="s">
        <v>421</v>
      </c>
      <c r="D120" s="88">
        <v>0</v>
      </c>
      <c r="E120" s="88">
        <v>0</v>
      </c>
      <c r="F120" s="88">
        <v>0</v>
      </c>
      <c r="G120" s="88">
        <v>0</v>
      </c>
      <c r="H120" s="88">
        <v>0</v>
      </c>
      <c r="I120" s="88">
        <v>0</v>
      </c>
      <c r="J120" s="14">
        <f t="shared" si="1"/>
        <v>0</v>
      </c>
    </row>
    <row r="121" spans="1:10" ht="12.75">
      <c r="A121" s="3" t="s">
        <v>158</v>
      </c>
      <c r="B121" t="s">
        <v>157</v>
      </c>
      <c r="C121" s="61" t="s">
        <v>422</v>
      </c>
      <c r="D121" s="88">
        <f>3242.55+4220.07</f>
        <v>7462.62</v>
      </c>
      <c r="E121" s="88">
        <v>0</v>
      </c>
      <c r="F121" s="88">
        <v>0</v>
      </c>
      <c r="G121" s="88">
        <f>101.48+379.09</f>
        <v>480.57</v>
      </c>
      <c r="H121" s="88">
        <v>0</v>
      </c>
      <c r="I121" s="88">
        <v>0</v>
      </c>
      <c r="J121" s="14">
        <f t="shared" si="1"/>
        <v>7943.19</v>
      </c>
    </row>
    <row r="122" spans="1:10" ht="12.75">
      <c r="A122" s="3" t="s">
        <v>159</v>
      </c>
      <c r="B122" t="s">
        <v>157</v>
      </c>
      <c r="C122" s="61" t="s">
        <v>423</v>
      </c>
      <c r="D122" s="88">
        <v>12279.05</v>
      </c>
      <c r="E122" s="88">
        <v>0</v>
      </c>
      <c r="F122" s="88">
        <v>0</v>
      </c>
      <c r="G122" s="88">
        <v>-11422.53</v>
      </c>
      <c r="H122" s="88">
        <v>0</v>
      </c>
      <c r="I122" s="88">
        <v>0</v>
      </c>
      <c r="J122" s="14">
        <f t="shared" si="1"/>
        <v>856.5199999999986</v>
      </c>
    </row>
    <row r="123" spans="1:10" ht="12.75">
      <c r="A123" s="3" t="s">
        <v>160</v>
      </c>
      <c r="B123" t="s">
        <v>161</v>
      </c>
      <c r="C123" s="61" t="s">
        <v>424</v>
      </c>
      <c r="D123" s="88">
        <v>56077.24</v>
      </c>
      <c r="E123" s="88">
        <v>0</v>
      </c>
      <c r="F123" s="88">
        <v>0</v>
      </c>
      <c r="G123" s="88">
        <v>-4978.39</v>
      </c>
      <c r="H123" s="88">
        <v>0</v>
      </c>
      <c r="I123" s="88">
        <v>0</v>
      </c>
      <c r="J123" s="14">
        <f t="shared" si="1"/>
        <v>51098.85</v>
      </c>
    </row>
    <row r="124" spans="1:10" ht="12.75">
      <c r="A124" s="3" t="s">
        <v>162</v>
      </c>
      <c r="B124" t="s">
        <v>161</v>
      </c>
      <c r="C124" s="61" t="s">
        <v>425</v>
      </c>
      <c r="D124" s="88">
        <v>0</v>
      </c>
      <c r="E124" s="88">
        <v>0</v>
      </c>
      <c r="F124" s="88">
        <v>0</v>
      </c>
      <c r="G124" s="88">
        <v>0</v>
      </c>
      <c r="H124" s="88">
        <v>0</v>
      </c>
      <c r="I124" s="88">
        <v>0</v>
      </c>
      <c r="J124" s="14">
        <f t="shared" si="1"/>
        <v>0</v>
      </c>
    </row>
    <row r="125" spans="1:10" ht="12.75">
      <c r="A125" s="3" t="s">
        <v>163</v>
      </c>
      <c r="B125" t="s">
        <v>164</v>
      </c>
      <c r="C125" s="61" t="s">
        <v>426</v>
      </c>
      <c r="D125" s="88">
        <v>0</v>
      </c>
      <c r="E125" s="88">
        <v>0</v>
      </c>
      <c r="F125" s="88">
        <v>0</v>
      </c>
      <c r="G125" s="88">
        <v>0</v>
      </c>
      <c r="H125" s="88">
        <v>0</v>
      </c>
      <c r="I125" s="88">
        <v>0</v>
      </c>
      <c r="J125" s="14">
        <f t="shared" si="1"/>
        <v>0</v>
      </c>
    </row>
    <row r="126" spans="1:10" ht="12.75">
      <c r="A126" s="3" t="s">
        <v>165</v>
      </c>
      <c r="B126" t="s">
        <v>164</v>
      </c>
      <c r="C126" s="61" t="s">
        <v>427</v>
      </c>
      <c r="D126" s="88">
        <v>18258.33</v>
      </c>
      <c r="E126" s="88">
        <v>0</v>
      </c>
      <c r="F126" s="88">
        <v>0</v>
      </c>
      <c r="G126" s="88">
        <v>-16564.07</v>
      </c>
      <c r="H126" s="88">
        <v>0</v>
      </c>
      <c r="I126" s="88">
        <v>0</v>
      </c>
      <c r="J126" s="14">
        <f t="shared" si="1"/>
        <v>1694.260000000002</v>
      </c>
    </row>
    <row r="127" spans="1:10" ht="12.75">
      <c r="A127" s="3" t="s">
        <v>166</v>
      </c>
      <c r="B127" t="s">
        <v>164</v>
      </c>
      <c r="C127" s="61" t="s">
        <v>428</v>
      </c>
      <c r="D127" s="88">
        <v>0</v>
      </c>
      <c r="E127" s="88">
        <v>0</v>
      </c>
      <c r="F127" s="88">
        <v>0</v>
      </c>
      <c r="G127" s="88">
        <v>0</v>
      </c>
      <c r="H127" s="88">
        <v>0</v>
      </c>
      <c r="I127" s="88">
        <v>0</v>
      </c>
      <c r="J127" s="14">
        <f t="shared" si="1"/>
        <v>0</v>
      </c>
    </row>
    <row r="128" spans="1:10" ht="12.75">
      <c r="A128" s="3" t="s">
        <v>167</v>
      </c>
      <c r="B128" t="s">
        <v>164</v>
      </c>
      <c r="C128" s="61" t="s">
        <v>429</v>
      </c>
      <c r="D128" s="88">
        <v>0</v>
      </c>
      <c r="E128" s="88">
        <v>0</v>
      </c>
      <c r="F128" s="88">
        <v>0</v>
      </c>
      <c r="G128" s="88">
        <v>0</v>
      </c>
      <c r="H128" s="88">
        <v>0</v>
      </c>
      <c r="I128" s="88">
        <v>0</v>
      </c>
      <c r="J128" s="14">
        <f t="shared" si="1"/>
        <v>0</v>
      </c>
    </row>
    <row r="129" spans="1:10" ht="12.75">
      <c r="A129" s="3" t="s">
        <v>168</v>
      </c>
      <c r="B129" t="s">
        <v>169</v>
      </c>
      <c r="C129" s="61" t="s">
        <v>430</v>
      </c>
      <c r="D129" s="88">
        <v>0</v>
      </c>
      <c r="E129" s="88">
        <v>0</v>
      </c>
      <c r="F129" s="88">
        <v>0</v>
      </c>
      <c r="G129" s="88">
        <v>0</v>
      </c>
      <c r="H129" s="88">
        <v>0</v>
      </c>
      <c r="I129" s="88">
        <v>0</v>
      </c>
      <c r="J129" s="14">
        <f t="shared" si="1"/>
        <v>0</v>
      </c>
    </row>
    <row r="130" spans="1:10" ht="12.75">
      <c r="A130" s="3" t="s">
        <v>170</v>
      </c>
      <c r="B130" t="s">
        <v>169</v>
      </c>
      <c r="C130" s="61" t="s">
        <v>431</v>
      </c>
      <c r="D130" s="88">
        <v>0</v>
      </c>
      <c r="E130" s="88">
        <v>0</v>
      </c>
      <c r="F130" s="88">
        <v>0</v>
      </c>
      <c r="G130" s="88">
        <v>0</v>
      </c>
      <c r="H130" s="88">
        <v>0</v>
      </c>
      <c r="I130" s="88">
        <v>0</v>
      </c>
      <c r="J130" s="14">
        <f t="shared" si="1"/>
        <v>0</v>
      </c>
    </row>
    <row r="131" spans="1:10" ht="12.75">
      <c r="A131" s="3" t="s">
        <v>171</v>
      </c>
      <c r="B131" t="s">
        <v>169</v>
      </c>
      <c r="C131" s="61" t="s">
        <v>432</v>
      </c>
      <c r="D131" s="88">
        <v>0</v>
      </c>
      <c r="E131" s="88">
        <v>0</v>
      </c>
      <c r="F131" s="88">
        <v>0</v>
      </c>
      <c r="G131" s="88">
        <v>714.75</v>
      </c>
      <c r="H131" s="88">
        <v>0</v>
      </c>
      <c r="I131" s="88">
        <v>0</v>
      </c>
      <c r="J131" s="14">
        <f t="shared" si="1"/>
        <v>714.75</v>
      </c>
    </row>
    <row r="132" spans="1:10" ht="12.75">
      <c r="A132" s="3" t="s">
        <v>172</v>
      </c>
      <c r="B132" t="s">
        <v>169</v>
      </c>
      <c r="C132" s="61" t="s">
        <v>433</v>
      </c>
      <c r="D132" s="88">
        <v>0</v>
      </c>
      <c r="E132" s="88">
        <v>0</v>
      </c>
      <c r="F132" s="88">
        <v>0</v>
      </c>
      <c r="G132" s="88">
        <v>0</v>
      </c>
      <c r="H132" s="88">
        <v>0</v>
      </c>
      <c r="I132" s="88">
        <v>0</v>
      </c>
      <c r="J132" s="14">
        <f t="shared" si="1"/>
        <v>0</v>
      </c>
    </row>
    <row r="133" spans="1:10" ht="12.75">
      <c r="A133" s="3" t="s">
        <v>173</v>
      </c>
      <c r="B133" t="s">
        <v>169</v>
      </c>
      <c r="C133" s="61" t="s">
        <v>434</v>
      </c>
      <c r="D133" s="88">
        <v>2706.36</v>
      </c>
      <c r="E133" s="88">
        <v>0</v>
      </c>
      <c r="F133" s="88">
        <v>0</v>
      </c>
      <c r="G133" s="88">
        <f>-577.76+5577.66</f>
        <v>4999.9</v>
      </c>
      <c r="H133" s="88">
        <v>0</v>
      </c>
      <c r="I133" s="88">
        <v>0</v>
      </c>
      <c r="J133" s="14">
        <f t="shared" si="1"/>
        <v>7706.26</v>
      </c>
    </row>
    <row r="134" spans="1:10" ht="12.75">
      <c r="A134" s="3" t="s">
        <v>174</v>
      </c>
      <c r="B134" t="s">
        <v>169</v>
      </c>
      <c r="C134" s="61" t="s">
        <v>435</v>
      </c>
      <c r="D134" s="88">
        <v>0</v>
      </c>
      <c r="E134" s="88">
        <v>0</v>
      </c>
      <c r="F134" s="88">
        <v>0</v>
      </c>
      <c r="G134" s="88">
        <v>0</v>
      </c>
      <c r="H134" s="88">
        <v>0</v>
      </c>
      <c r="I134" s="88">
        <v>0</v>
      </c>
      <c r="J134" s="14">
        <f t="shared" si="1"/>
        <v>0</v>
      </c>
    </row>
    <row r="135" spans="1:10" ht="12.75">
      <c r="A135" s="3" t="s">
        <v>175</v>
      </c>
      <c r="B135" t="s">
        <v>176</v>
      </c>
      <c r="C135" s="61" t="s">
        <v>436</v>
      </c>
      <c r="D135" s="88">
        <v>0</v>
      </c>
      <c r="E135" s="88">
        <v>0</v>
      </c>
      <c r="F135" s="88">
        <v>0</v>
      </c>
      <c r="G135" s="88">
        <v>0</v>
      </c>
      <c r="H135" s="88">
        <v>0</v>
      </c>
      <c r="I135" s="88">
        <v>0</v>
      </c>
      <c r="J135" s="14">
        <f t="shared" si="1"/>
        <v>0</v>
      </c>
    </row>
    <row r="136" spans="1:10" ht="12.75">
      <c r="A136" s="3" t="s">
        <v>177</v>
      </c>
      <c r="B136" t="s">
        <v>176</v>
      </c>
      <c r="C136" s="61" t="s">
        <v>437</v>
      </c>
      <c r="D136" s="88">
        <v>0</v>
      </c>
      <c r="E136" s="88">
        <v>0</v>
      </c>
      <c r="F136" s="88">
        <v>0</v>
      </c>
      <c r="G136" s="88">
        <v>0</v>
      </c>
      <c r="H136" s="88">
        <v>0</v>
      </c>
      <c r="I136" s="88">
        <v>0</v>
      </c>
      <c r="J136" s="14">
        <f t="shared" si="1"/>
        <v>0</v>
      </c>
    </row>
    <row r="137" spans="1:10" ht="12.75">
      <c r="A137" s="3" t="s">
        <v>178</v>
      </c>
      <c r="B137" t="s">
        <v>179</v>
      </c>
      <c r="C137" s="61" t="s">
        <v>438</v>
      </c>
      <c r="D137" s="88">
        <v>0</v>
      </c>
      <c r="E137" s="88">
        <v>0</v>
      </c>
      <c r="F137" s="88">
        <v>0</v>
      </c>
      <c r="G137" s="88">
        <v>0</v>
      </c>
      <c r="H137" s="88">
        <v>0</v>
      </c>
      <c r="I137" s="88">
        <v>0</v>
      </c>
      <c r="J137" s="14">
        <f t="shared" si="1"/>
        <v>0</v>
      </c>
    </row>
    <row r="138" spans="1:10" ht="12.75">
      <c r="A138" s="3" t="s">
        <v>180</v>
      </c>
      <c r="B138" t="s">
        <v>179</v>
      </c>
      <c r="C138" s="61" t="s">
        <v>439</v>
      </c>
      <c r="D138" s="88">
        <v>0</v>
      </c>
      <c r="E138" s="88">
        <v>0</v>
      </c>
      <c r="F138" s="88">
        <v>0</v>
      </c>
      <c r="G138" s="88">
        <v>0</v>
      </c>
      <c r="H138" s="88">
        <v>0</v>
      </c>
      <c r="I138" s="88">
        <v>0</v>
      </c>
      <c r="J138" s="14">
        <f t="shared" si="1"/>
        <v>0</v>
      </c>
    </row>
    <row r="139" spans="1:10" ht="12.75">
      <c r="A139" s="3" t="s">
        <v>181</v>
      </c>
      <c r="B139" t="s">
        <v>182</v>
      </c>
      <c r="C139" s="61" t="s">
        <v>440</v>
      </c>
      <c r="D139" s="88">
        <v>0</v>
      </c>
      <c r="E139" s="88">
        <v>0</v>
      </c>
      <c r="F139" s="88">
        <v>0</v>
      </c>
      <c r="G139" s="88">
        <v>0</v>
      </c>
      <c r="H139" s="88">
        <v>0</v>
      </c>
      <c r="I139" s="88">
        <v>0</v>
      </c>
      <c r="J139" s="14">
        <f aca="true" t="shared" si="2" ref="J139:J202">SUM(D139:I139)</f>
        <v>0</v>
      </c>
    </row>
    <row r="140" spans="1:10" ht="12.75">
      <c r="A140" s="3" t="s">
        <v>183</v>
      </c>
      <c r="B140" t="s">
        <v>182</v>
      </c>
      <c r="C140" s="61" t="s">
        <v>441</v>
      </c>
      <c r="D140" s="88">
        <v>0</v>
      </c>
      <c r="E140" s="88">
        <v>0</v>
      </c>
      <c r="F140" s="88">
        <v>0</v>
      </c>
      <c r="G140" s="88">
        <v>0</v>
      </c>
      <c r="H140" s="88">
        <v>0</v>
      </c>
      <c r="I140" s="88">
        <v>0</v>
      </c>
      <c r="J140" s="14">
        <f t="shared" si="2"/>
        <v>0</v>
      </c>
    </row>
    <row r="141" spans="1:10" ht="12.75">
      <c r="A141" s="3" t="s">
        <v>184</v>
      </c>
      <c r="B141" t="s">
        <v>185</v>
      </c>
      <c r="C141" s="61" t="s">
        <v>442</v>
      </c>
      <c r="D141" s="88">
        <v>0</v>
      </c>
      <c r="E141" s="88">
        <v>0</v>
      </c>
      <c r="F141" s="88">
        <v>0</v>
      </c>
      <c r="G141" s="88">
        <v>0</v>
      </c>
      <c r="H141" s="88">
        <v>0</v>
      </c>
      <c r="I141" s="88">
        <v>0</v>
      </c>
      <c r="J141" s="14">
        <f t="shared" si="2"/>
        <v>0</v>
      </c>
    </row>
    <row r="142" spans="1:10" ht="12.75">
      <c r="A142" s="3" t="s">
        <v>186</v>
      </c>
      <c r="B142" t="s">
        <v>187</v>
      </c>
      <c r="C142" s="61" t="s">
        <v>443</v>
      </c>
      <c r="D142" s="88">
        <v>0</v>
      </c>
      <c r="E142" s="88">
        <v>0</v>
      </c>
      <c r="F142" s="88">
        <v>0</v>
      </c>
      <c r="G142" s="88">
        <v>0</v>
      </c>
      <c r="H142" s="88">
        <v>0</v>
      </c>
      <c r="I142" s="88">
        <v>0</v>
      </c>
      <c r="J142" s="14">
        <f t="shared" si="2"/>
        <v>0</v>
      </c>
    </row>
    <row r="143" spans="1:10" ht="12.75">
      <c r="A143" s="3" t="s">
        <v>188</v>
      </c>
      <c r="B143" t="s">
        <v>187</v>
      </c>
      <c r="C143" s="61" t="s">
        <v>444</v>
      </c>
      <c r="D143" s="88">
        <v>0</v>
      </c>
      <c r="E143" s="88">
        <v>0</v>
      </c>
      <c r="F143" s="88">
        <v>0</v>
      </c>
      <c r="G143" s="88">
        <v>0</v>
      </c>
      <c r="H143" s="88">
        <v>0</v>
      </c>
      <c r="I143" s="88">
        <v>0</v>
      </c>
      <c r="J143" s="14">
        <f t="shared" si="2"/>
        <v>0</v>
      </c>
    </row>
    <row r="144" spans="1:10" ht="12.75">
      <c r="A144" s="3" t="s">
        <v>189</v>
      </c>
      <c r="B144" t="s">
        <v>187</v>
      </c>
      <c r="C144" s="61" t="s">
        <v>445</v>
      </c>
      <c r="D144" s="88">
        <v>0</v>
      </c>
      <c r="E144" s="88">
        <v>0</v>
      </c>
      <c r="F144" s="88">
        <v>0</v>
      </c>
      <c r="G144" s="88">
        <v>10258.25</v>
      </c>
      <c r="H144" s="88">
        <v>0</v>
      </c>
      <c r="I144" s="88">
        <v>0</v>
      </c>
      <c r="J144" s="14">
        <f t="shared" si="2"/>
        <v>10258.25</v>
      </c>
    </row>
    <row r="145" spans="1:10" ht="12.75">
      <c r="A145" s="3" t="s">
        <v>190</v>
      </c>
      <c r="B145" t="s">
        <v>187</v>
      </c>
      <c r="C145" s="61" t="s">
        <v>446</v>
      </c>
      <c r="D145" s="88">
        <v>0</v>
      </c>
      <c r="E145" s="88">
        <v>0</v>
      </c>
      <c r="F145" s="88">
        <v>0</v>
      </c>
      <c r="G145" s="88">
        <v>0</v>
      </c>
      <c r="H145" s="88">
        <v>0</v>
      </c>
      <c r="I145" s="88">
        <v>0</v>
      </c>
      <c r="J145" s="14">
        <f t="shared" si="2"/>
        <v>0</v>
      </c>
    </row>
    <row r="146" spans="1:10" ht="12.75">
      <c r="A146" s="3" t="s">
        <v>191</v>
      </c>
      <c r="B146" t="s">
        <v>192</v>
      </c>
      <c r="C146" s="61" t="s">
        <v>447</v>
      </c>
      <c r="D146" s="88">
        <v>0</v>
      </c>
      <c r="E146" s="88">
        <v>0</v>
      </c>
      <c r="F146" s="88">
        <v>0</v>
      </c>
      <c r="G146" s="88">
        <v>0</v>
      </c>
      <c r="H146" s="88">
        <v>0</v>
      </c>
      <c r="I146" s="88">
        <v>0</v>
      </c>
      <c r="J146" s="14">
        <f t="shared" si="2"/>
        <v>0</v>
      </c>
    </row>
    <row r="147" spans="1:10" ht="12.75">
      <c r="A147" s="47" t="s">
        <v>193</v>
      </c>
      <c r="B147" s="9" t="s">
        <v>192</v>
      </c>
      <c r="C147" s="61" t="s">
        <v>448</v>
      </c>
      <c r="D147" s="88">
        <v>0</v>
      </c>
      <c r="E147" s="88">
        <v>0</v>
      </c>
      <c r="F147" s="88">
        <v>0</v>
      </c>
      <c r="G147" s="88">
        <v>0</v>
      </c>
      <c r="H147" s="88">
        <v>0</v>
      </c>
      <c r="I147" s="88">
        <v>0</v>
      </c>
      <c r="J147" s="14">
        <f t="shared" si="2"/>
        <v>0</v>
      </c>
    </row>
    <row r="148" spans="1:10" ht="12.75">
      <c r="A148" s="3" t="s">
        <v>194</v>
      </c>
      <c r="B148" t="s">
        <v>195</v>
      </c>
      <c r="C148" s="61" t="s">
        <v>449</v>
      </c>
      <c r="D148" s="88">
        <v>0</v>
      </c>
      <c r="E148" s="88">
        <v>0</v>
      </c>
      <c r="F148" s="88">
        <v>0</v>
      </c>
      <c r="G148" s="88">
        <v>0</v>
      </c>
      <c r="H148" s="88">
        <v>0</v>
      </c>
      <c r="I148" s="88">
        <v>0</v>
      </c>
      <c r="J148" s="14">
        <f t="shared" si="2"/>
        <v>0</v>
      </c>
    </row>
    <row r="149" spans="1:10" ht="12.75">
      <c r="A149" s="3" t="s">
        <v>196</v>
      </c>
      <c r="B149" t="s">
        <v>195</v>
      </c>
      <c r="C149" s="61" t="s">
        <v>450</v>
      </c>
      <c r="D149" s="88">
        <v>0</v>
      </c>
      <c r="E149" s="88">
        <v>0</v>
      </c>
      <c r="F149" s="88">
        <v>0</v>
      </c>
      <c r="G149" s="88">
        <v>0</v>
      </c>
      <c r="H149" s="88">
        <v>0</v>
      </c>
      <c r="I149" s="88">
        <v>0</v>
      </c>
      <c r="J149" s="14">
        <f t="shared" si="2"/>
        <v>0</v>
      </c>
    </row>
    <row r="150" spans="1:10" ht="12.75">
      <c r="A150" s="3" t="s">
        <v>197</v>
      </c>
      <c r="B150" t="s">
        <v>198</v>
      </c>
      <c r="C150" s="61" t="s">
        <v>451</v>
      </c>
      <c r="D150" s="88">
        <v>0</v>
      </c>
      <c r="E150" s="88">
        <v>0</v>
      </c>
      <c r="F150" s="88">
        <v>0</v>
      </c>
      <c r="G150" s="88">
        <v>0</v>
      </c>
      <c r="H150" s="88">
        <v>0</v>
      </c>
      <c r="I150" s="88">
        <v>0</v>
      </c>
      <c r="J150" s="14">
        <f t="shared" si="2"/>
        <v>0</v>
      </c>
    </row>
    <row r="151" spans="1:10" ht="12.75">
      <c r="A151" s="3" t="s">
        <v>199</v>
      </c>
      <c r="B151" t="s">
        <v>198</v>
      </c>
      <c r="C151" s="61" t="s">
        <v>452</v>
      </c>
      <c r="D151" s="88">
        <v>0</v>
      </c>
      <c r="E151" s="88">
        <v>0</v>
      </c>
      <c r="F151" s="88">
        <v>0</v>
      </c>
      <c r="G151" s="88">
        <v>0</v>
      </c>
      <c r="H151" s="88">
        <v>0</v>
      </c>
      <c r="I151" s="88">
        <v>0</v>
      </c>
      <c r="J151" s="14">
        <f t="shared" si="2"/>
        <v>0</v>
      </c>
    </row>
    <row r="152" spans="1:10" ht="12.75">
      <c r="A152" s="3" t="s">
        <v>200</v>
      </c>
      <c r="B152" t="s">
        <v>198</v>
      </c>
      <c r="C152" s="61" t="s">
        <v>453</v>
      </c>
      <c r="D152" s="88">
        <v>2921.79</v>
      </c>
      <c r="E152" s="88">
        <v>0</v>
      </c>
      <c r="F152" s="88">
        <v>0</v>
      </c>
      <c r="G152" s="88">
        <v>-72.96</v>
      </c>
      <c r="H152" s="88">
        <v>0</v>
      </c>
      <c r="I152" s="88">
        <v>0</v>
      </c>
      <c r="J152" s="14">
        <f t="shared" si="2"/>
        <v>2848.83</v>
      </c>
    </row>
    <row r="153" spans="1:10" ht="12.75">
      <c r="A153" s="3" t="s">
        <v>201</v>
      </c>
      <c r="B153" t="s">
        <v>202</v>
      </c>
      <c r="C153" s="61" t="s">
        <v>454</v>
      </c>
      <c r="D153" s="88">
        <v>0</v>
      </c>
      <c r="E153" s="88">
        <v>0</v>
      </c>
      <c r="F153" s="88">
        <v>0</v>
      </c>
      <c r="G153" s="88">
        <v>0</v>
      </c>
      <c r="H153" s="88">
        <v>0</v>
      </c>
      <c r="I153" s="88">
        <v>0</v>
      </c>
      <c r="J153" s="14">
        <f t="shared" si="2"/>
        <v>0</v>
      </c>
    </row>
    <row r="154" spans="1:10" ht="12.75">
      <c r="A154" s="3" t="s">
        <v>203</v>
      </c>
      <c r="B154" t="s">
        <v>202</v>
      </c>
      <c r="C154" s="61" t="s">
        <v>455</v>
      </c>
      <c r="D154" s="88">
        <v>0</v>
      </c>
      <c r="E154" s="88">
        <v>0</v>
      </c>
      <c r="F154" s="88">
        <v>0</v>
      </c>
      <c r="G154" s="88">
        <v>0</v>
      </c>
      <c r="H154" s="88">
        <v>0</v>
      </c>
      <c r="I154" s="88">
        <v>0</v>
      </c>
      <c r="J154" s="14">
        <f t="shared" si="2"/>
        <v>0</v>
      </c>
    </row>
    <row r="155" spans="1:10" ht="12.75">
      <c r="A155" s="3" t="s">
        <v>204</v>
      </c>
      <c r="B155" t="s">
        <v>202</v>
      </c>
      <c r="C155" s="61" t="s">
        <v>456</v>
      </c>
      <c r="D155" s="88">
        <v>2507.54</v>
      </c>
      <c r="E155" s="88">
        <v>0</v>
      </c>
      <c r="F155" s="88">
        <v>0</v>
      </c>
      <c r="G155" s="88">
        <v>-10324.09</v>
      </c>
      <c r="H155" s="88">
        <v>0</v>
      </c>
      <c r="I155" s="88">
        <v>0</v>
      </c>
      <c r="J155" s="14">
        <f t="shared" si="2"/>
        <v>-7816.55</v>
      </c>
    </row>
    <row r="156" spans="1:10" ht="12.75">
      <c r="A156" s="3" t="s">
        <v>205</v>
      </c>
      <c r="B156" t="s">
        <v>206</v>
      </c>
      <c r="C156" s="61" t="s">
        <v>457</v>
      </c>
      <c r="D156" s="88">
        <f>18024.04+7844.56</f>
        <v>25868.600000000002</v>
      </c>
      <c r="E156" s="88">
        <v>0</v>
      </c>
      <c r="F156" s="88">
        <v>0</v>
      </c>
      <c r="G156" s="88">
        <f>1062.3-180.55+3416.56+3275.64</f>
        <v>7573.949999999999</v>
      </c>
      <c r="H156" s="88">
        <v>0</v>
      </c>
      <c r="I156" s="88">
        <v>0</v>
      </c>
      <c r="J156" s="14">
        <f t="shared" si="2"/>
        <v>33442.55</v>
      </c>
    </row>
    <row r="157" spans="1:10" ht="12.75">
      <c r="A157" s="3" t="s">
        <v>207</v>
      </c>
      <c r="B157" t="s">
        <v>206</v>
      </c>
      <c r="C157" s="61" t="s">
        <v>458</v>
      </c>
      <c r="D157" s="88">
        <v>0</v>
      </c>
      <c r="E157" s="88">
        <v>0</v>
      </c>
      <c r="F157" s="88">
        <v>0</v>
      </c>
      <c r="G157" s="88">
        <v>3751.72</v>
      </c>
      <c r="H157" s="88">
        <v>0</v>
      </c>
      <c r="I157" s="88">
        <v>0</v>
      </c>
      <c r="J157" s="14">
        <f t="shared" si="2"/>
        <v>3751.72</v>
      </c>
    </row>
    <row r="158" spans="1:10" ht="12.75">
      <c r="A158" s="3" t="s">
        <v>208</v>
      </c>
      <c r="B158" t="s">
        <v>206</v>
      </c>
      <c r="C158" s="61" t="s">
        <v>459</v>
      </c>
      <c r="D158" s="88">
        <f>36506.84+27870.82</f>
        <v>64377.659999999996</v>
      </c>
      <c r="E158" s="88">
        <v>0</v>
      </c>
      <c r="F158" s="88">
        <v>0</v>
      </c>
      <c r="G158" s="88">
        <f>-1671.85+293.45+619.78</f>
        <v>-758.6199999999999</v>
      </c>
      <c r="H158" s="88">
        <v>0</v>
      </c>
      <c r="I158" s="88">
        <v>0</v>
      </c>
      <c r="J158" s="14">
        <f t="shared" si="2"/>
        <v>63619.03999999999</v>
      </c>
    </row>
    <row r="159" spans="1:10" ht="12.75">
      <c r="A159" s="3" t="s">
        <v>209</v>
      </c>
      <c r="B159" t="s">
        <v>210</v>
      </c>
      <c r="C159" s="61" t="s">
        <v>460</v>
      </c>
      <c r="D159" s="88">
        <v>0</v>
      </c>
      <c r="E159" s="88">
        <v>0</v>
      </c>
      <c r="F159" s="88">
        <v>0</v>
      </c>
      <c r="G159" s="88">
        <v>0</v>
      </c>
      <c r="H159" s="88">
        <v>0</v>
      </c>
      <c r="I159" s="88">
        <v>0</v>
      </c>
      <c r="J159" s="14">
        <f t="shared" si="2"/>
        <v>0</v>
      </c>
    </row>
    <row r="160" spans="1:10" ht="12.75">
      <c r="A160" s="3" t="s">
        <v>211</v>
      </c>
      <c r="B160" t="s">
        <v>212</v>
      </c>
      <c r="C160" s="61" t="s">
        <v>461</v>
      </c>
      <c r="D160" s="88">
        <v>0</v>
      </c>
      <c r="E160" s="88">
        <v>0</v>
      </c>
      <c r="F160" s="88">
        <v>0</v>
      </c>
      <c r="G160" s="88">
        <v>0</v>
      </c>
      <c r="H160" s="88">
        <v>0</v>
      </c>
      <c r="I160" s="88">
        <v>0</v>
      </c>
      <c r="J160" s="14">
        <f t="shared" si="2"/>
        <v>0</v>
      </c>
    </row>
    <row r="161" spans="1:10" ht="12.75">
      <c r="A161" s="3" t="s">
        <v>213</v>
      </c>
      <c r="B161" t="s">
        <v>212</v>
      </c>
      <c r="C161" s="61" t="s">
        <v>462</v>
      </c>
      <c r="D161" s="88">
        <v>0</v>
      </c>
      <c r="E161" s="88">
        <v>0</v>
      </c>
      <c r="F161" s="88">
        <v>0</v>
      </c>
      <c r="G161" s="88">
        <v>0</v>
      </c>
      <c r="H161" s="88">
        <v>0</v>
      </c>
      <c r="I161" s="88">
        <v>0</v>
      </c>
      <c r="J161" s="14">
        <f t="shared" si="2"/>
        <v>0</v>
      </c>
    </row>
    <row r="162" spans="1:10" ht="12.75">
      <c r="A162" s="3" t="s">
        <v>214</v>
      </c>
      <c r="B162" t="s">
        <v>215</v>
      </c>
      <c r="C162" s="61" t="s">
        <v>463</v>
      </c>
      <c r="D162" s="88">
        <v>0</v>
      </c>
      <c r="E162" s="88">
        <v>0</v>
      </c>
      <c r="F162" s="88">
        <v>0</v>
      </c>
      <c r="G162" s="88">
        <v>0</v>
      </c>
      <c r="H162" s="88">
        <v>0</v>
      </c>
      <c r="I162" s="88">
        <v>0</v>
      </c>
      <c r="J162" s="14">
        <f t="shared" si="2"/>
        <v>0</v>
      </c>
    </row>
    <row r="163" spans="1:10" ht="12.75">
      <c r="A163" s="3" t="s">
        <v>216</v>
      </c>
      <c r="B163" t="s">
        <v>215</v>
      </c>
      <c r="C163" s="61" t="s">
        <v>464</v>
      </c>
      <c r="D163" s="88">
        <v>0</v>
      </c>
      <c r="E163" s="88">
        <v>0</v>
      </c>
      <c r="F163" s="88">
        <v>0</v>
      </c>
      <c r="G163" s="88">
        <v>0</v>
      </c>
      <c r="H163" s="88">
        <v>0</v>
      </c>
      <c r="I163" s="88">
        <v>0</v>
      </c>
      <c r="J163" s="14">
        <f t="shared" si="2"/>
        <v>0</v>
      </c>
    </row>
    <row r="164" spans="1:10" ht="12.75">
      <c r="A164" s="3" t="s">
        <v>217</v>
      </c>
      <c r="B164" t="s">
        <v>218</v>
      </c>
      <c r="C164" s="61" t="s">
        <v>465</v>
      </c>
      <c r="D164" s="88">
        <v>16158.74</v>
      </c>
      <c r="E164" s="88">
        <v>0</v>
      </c>
      <c r="F164" s="88">
        <v>0</v>
      </c>
      <c r="G164" s="88">
        <v>4356.86</v>
      </c>
      <c r="H164" s="88">
        <v>0</v>
      </c>
      <c r="I164" s="88">
        <v>0</v>
      </c>
      <c r="J164" s="14">
        <f t="shared" si="2"/>
        <v>20515.6</v>
      </c>
    </row>
    <row r="165" spans="1:10" ht="12.75">
      <c r="A165" s="3" t="s">
        <v>219</v>
      </c>
      <c r="B165" t="s">
        <v>220</v>
      </c>
      <c r="C165" s="61" t="s">
        <v>466</v>
      </c>
      <c r="D165" s="88">
        <v>0</v>
      </c>
      <c r="E165" s="88">
        <v>0</v>
      </c>
      <c r="F165" s="88">
        <v>0</v>
      </c>
      <c r="G165" s="88">
        <v>5347.27</v>
      </c>
      <c r="H165" s="88">
        <v>0</v>
      </c>
      <c r="I165" s="88">
        <v>0</v>
      </c>
      <c r="J165" s="14">
        <f t="shared" si="2"/>
        <v>5347.27</v>
      </c>
    </row>
    <row r="166" spans="1:10" ht="12.75">
      <c r="A166" s="3" t="s">
        <v>221</v>
      </c>
      <c r="B166" t="s">
        <v>220</v>
      </c>
      <c r="C166" s="61" t="s">
        <v>467</v>
      </c>
      <c r="D166" s="88">
        <v>0</v>
      </c>
      <c r="E166" s="88">
        <v>0</v>
      </c>
      <c r="F166" s="88">
        <v>0</v>
      </c>
      <c r="G166" s="88">
        <v>0</v>
      </c>
      <c r="H166" s="88">
        <v>0</v>
      </c>
      <c r="I166" s="88">
        <v>0</v>
      </c>
      <c r="J166" s="14">
        <f t="shared" si="2"/>
        <v>0</v>
      </c>
    </row>
    <row r="167" spans="1:10" ht="12.75">
      <c r="A167" s="3" t="s">
        <v>222</v>
      </c>
      <c r="B167" t="s">
        <v>223</v>
      </c>
      <c r="C167" s="61" t="s">
        <v>468</v>
      </c>
      <c r="D167" s="88">
        <v>0</v>
      </c>
      <c r="E167" s="88">
        <v>0</v>
      </c>
      <c r="F167" s="88">
        <v>0</v>
      </c>
      <c r="G167" s="88">
        <v>0</v>
      </c>
      <c r="H167" s="88">
        <v>0</v>
      </c>
      <c r="I167" s="88">
        <v>0</v>
      </c>
      <c r="J167" s="14">
        <f t="shared" si="2"/>
        <v>0</v>
      </c>
    </row>
    <row r="168" spans="1:10" ht="12.75">
      <c r="A168" s="3" t="s">
        <v>224</v>
      </c>
      <c r="B168" t="s">
        <v>223</v>
      </c>
      <c r="C168" s="61" t="s">
        <v>469</v>
      </c>
      <c r="D168" s="88">
        <v>0</v>
      </c>
      <c r="E168" s="88">
        <v>0</v>
      </c>
      <c r="F168" s="88">
        <v>0</v>
      </c>
      <c r="G168" s="88">
        <v>-1443.11</v>
      </c>
      <c r="H168" s="88">
        <v>0</v>
      </c>
      <c r="I168" s="88">
        <v>0</v>
      </c>
      <c r="J168" s="14">
        <f t="shared" si="2"/>
        <v>-1443.11</v>
      </c>
    </row>
    <row r="169" spans="1:10" ht="12.75">
      <c r="A169" s="3" t="s">
        <v>225</v>
      </c>
      <c r="B169" t="s">
        <v>223</v>
      </c>
      <c r="C169" s="61" t="s">
        <v>470</v>
      </c>
      <c r="D169" s="88">
        <f>5902.06+2852.9</f>
        <v>8754.960000000001</v>
      </c>
      <c r="E169" s="88">
        <v>0</v>
      </c>
      <c r="F169" s="88">
        <v>0</v>
      </c>
      <c r="G169" s="88">
        <f>8820.85-1546.58+1026.22+823.8</f>
        <v>9124.289999999999</v>
      </c>
      <c r="H169" s="88">
        <v>0</v>
      </c>
      <c r="I169" s="88">
        <v>0</v>
      </c>
      <c r="J169" s="14">
        <f t="shared" si="2"/>
        <v>17879.25</v>
      </c>
    </row>
    <row r="170" spans="1:10" ht="12.75">
      <c r="A170" s="3" t="s">
        <v>226</v>
      </c>
      <c r="B170" t="s">
        <v>223</v>
      </c>
      <c r="C170" s="61" t="s">
        <v>471</v>
      </c>
      <c r="D170" s="88">
        <v>0</v>
      </c>
      <c r="E170" s="88">
        <v>0</v>
      </c>
      <c r="F170" s="88">
        <v>0</v>
      </c>
      <c r="G170" s="88">
        <v>-2065.37</v>
      </c>
      <c r="H170" s="88">
        <v>0</v>
      </c>
      <c r="I170" s="88">
        <v>0</v>
      </c>
      <c r="J170" s="14">
        <f t="shared" si="2"/>
        <v>-2065.37</v>
      </c>
    </row>
    <row r="171" spans="1:10" ht="12.75">
      <c r="A171" s="3" t="s">
        <v>227</v>
      </c>
      <c r="B171" t="s">
        <v>223</v>
      </c>
      <c r="C171" s="61" t="s">
        <v>472</v>
      </c>
      <c r="D171" s="88">
        <v>0</v>
      </c>
      <c r="E171" s="88">
        <v>0</v>
      </c>
      <c r="F171" s="88">
        <v>0</v>
      </c>
      <c r="G171" s="88">
        <v>0</v>
      </c>
      <c r="H171" s="88">
        <v>0</v>
      </c>
      <c r="I171" s="88">
        <v>0</v>
      </c>
      <c r="J171" s="14">
        <f t="shared" si="2"/>
        <v>0</v>
      </c>
    </row>
    <row r="172" spans="1:10" ht="12.75">
      <c r="A172" s="3" t="s">
        <v>228</v>
      </c>
      <c r="B172" t="s">
        <v>229</v>
      </c>
      <c r="C172" s="61" t="s">
        <v>484</v>
      </c>
      <c r="D172" s="88">
        <v>0</v>
      </c>
      <c r="E172" s="88">
        <v>0</v>
      </c>
      <c r="F172" s="88">
        <v>0</v>
      </c>
      <c r="G172" s="88">
        <v>0</v>
      </c>
      <c r="H172" s="88">
        <v>0</v>
      </c>
      <c r="I172" s="88">
        <v>0</v>
      </c>
      <c r="J172" s="14">
        <f t="shared" si="2"/>
        <v>0</v>
      </c>
    </row>
    <row r="173" spans="1:10" ht="12.75">
      <c r="A173" s="3" t="s">
        <v>230</v>
      </c>
      <c r="B173" t="s">
        <v>229</v>
      </c>
      <c r="C173" s="61" t="s">
        <v>473</v>
      </c>
      <c r="D173" s="88">
        <v>0</v>
      </c>
      <c r="E173" s="88">
        <v>0</v>
      </c>
      <c r="F173" s="88">
        <v>0</v>
      </c>
      <c r="G173" s="88">
        <v>0</v>
      </c>
      <c r="H173" s="88">
        <v>0</v>
      </c>
      <c r="I173" s="88">
        <v>0</v>
      </c>
      <c r="J173" s="14">
        <f t="shared" si="2"/>
        <v>0</v>
      </c>
    </row>
    <row r="174" spans="1:10" ht="12.75">
      <c r="A174" s="3" t="s">
        <v>231</v>
      </c>
      <c r="B174" t="s">
        <v>229</v>
      </c>
      <c r="C174" s="61" t="s">
        <v>474</v>
      </c>
      <c r="D174" s="88">
        <v>0</v>
      </c>
      <c r="E174" s="88">
        <v>0</v>
      </c>
      <c r="F174" s="88">
        <v>0</v>
      </c>
      <c r="G174" s="88">
        <v>0</v>
      </c>
      <c r="H174" s="88">
        <v>0</v>
      </c>
      <c r="I174" s="88">
        <v>0</v>
      </c>
      <c r="J174" s="14">
        <f t="shared" si="2"/>
        <v>0</v>
      </c>
    </row>
    <row r="175" spans="1:10" ht="12.75">
      <c r="A175" s="3" t="s">
        <v>232</v>
      </c>
      <c r="B175" t="s">
        <v>229</v>
      </c>
      <c r="C175" s="61" t="s">
        <v>475</v>
      </c>
      <c r="D175" s="88">
        <v>-53959.33</v>
      </c>
      <c r="E175" s="88">
        <v>0</v>
      </c>
      <c r="F175" s="88">
        <v>0</v>
      </c>
      <c r="G175" s="88">
        <v>2102.85</v>
      </c>
      <c r="H175" s="88">
        <v>0</v>
      </c>
      <c r="I175" s="88">
        <v>0</v>
      </c>
      <c r="J175" s="14">
        <f t="shared" si="2"/>
        <v>-51856.48</v>
      </c>
    </row>
    <row r="176" spans="1:10" ht="12.75">
      <c r="A176" s="3" t="s">
        <v>233</v>
      </c>
      <c r="B176" t="s">
        <v>229</v>
      </c>
      <c r="C176" s="61" t="s">
        <v>476</v>
      </c>
      <c r="D176" s="88">
        <v>0</v>
      </c>
      <c r="E176" s="88">
        <v>0</v>
      </c>
      <c r="F176" s="88">
        <v>0</v>
      </c>
      <c r="G176" s="88">
        <v>0</v>
      </c>
      <c r="H176" s="88">
        <v>0</v>
      </c>
      <c r="I176" s="88">
        <v>0</v>
      </c>
      <c r="J176" s="14">
        <f t="shared" si="2"/>
        <v>0</v>
      </c>
    </row>
    <row r="177" spans="1:10" ht="12.75">
      <c r="A177" s="3" t="s">
        <v>234</v>
      </c>
      <c r="B177" t="s">
        <v>229</v>
      </c>
      <c r="C177" s="61" t="s">
        <v>477</v>
      </c>
      <c r="D177" s="88">
        <v>58392.98</v>
      </c>
      <c r="E177" s="88">
        <v>0</v>
      </c>
      <c r="F177" s="88">
        <v>0</v>
      </c>
      <c r="G177" s="88">
        <v>-3311.22</v>
      </c>
      <c r="H177" s="88">
        <v>0</v>
      </c>
      <c r="I177" s="88">
        <v>0</v>
      </c>
      <c r="J177" s="14">
        <f t="shared" si="2"/>
        <v>55081.76</v>
      </c>
    </row>
    <row r="178" spans="1:10" ht="12.75">
      <c r="A178" s="3" t="s">
        <v>235</v>
      </c>
      <c r="B178" t="s">
        <v>229</v>
      </c>
      <c r="C178" s="61" t="s">
        <v>478</v>
      </c>
      <c r="D178" s="88">
        <v>2768.21</v>
      </c>
      <c r="E178" s="88">
        <v>0</v>
      </c>
      <c r="F178" s="88">
        <v>0</v>
      </c>
      <c r="G178" s="88">
        <v>14407.25</v>
      </c>
      <c r="H178" s="88">
        <v>0</v>
      </c>
      <c r="I178" s="88">
        <v>0</v>
      </c>
      <c r="J178" s="14">
        <f t="shared" si="2"/>
        <v>17175.46</v>
      </c>
    </row>
    <row r="179" spans="1:10" ht="12.75">
      <c r="A179" s="3" t="s">
        <v>236</v>
      </c>
      <c r="B179" t="s">
        <v>229</v>
      </c>
      <c r="C179" s="61" t="s">
        <v>479</v>
      </c>
      <c r="D179" s="88">
        <v>0</v>
      </c>
      <c r="E179" s="88">
        <v>0</v>
      </c>
      <c r="F179" s="88">
        <v>0</v>
      </c>
      <c r="G179" s="88">
        <v>0</v>
      </c>
      <c r="H179" s="88">
        <v>0</v>
      </c>
      <c r="I179" s="88">
        <v>0</v>
      </c>
      <c r="J179" s="14">
        <f t="shared" si="2"/>
        <v>0</v>
      </c>
    </row>
    <row r="180" spans="1:10" ht="12.75">
      <c r="A180" s="3" t="s">
        <v>237</v>
      </c>
      <c r="B180" t="s">
        <v>229</v>
      </c>
      <c r="C180" s="61" t="s">
        <v>480</v>
      </c>
      <c r="D180" s="88">
        <v>0</v>
      </c>
      <c r="E180" s="88">
        <v>0</v>
      </c>
      <c r="F180" s="88">
        <v>0</v>
      </c>
      <c r="G180" s="88">
        <v>0</v>
      </c>
      <c r="H180" s="88">
        <v>0</v>
      </c>
      <c r="I180" s="88">
        <v>0</v>
      </c>
      <c r="J180" s="14">
        <f t="shared" si="2"/>
        <v>0</v>
      </c>
    </row>
    <row r="181" spans="1:10" ht="12.75">
      <c r="A181" s="3" t="s">
        <v>238</v>
      </c>
      <c r="B181" t="s">
        <v>229</v>
      </c>
      <c r="C181" s="61" t="s">
        <v>481</v>
      </c>
      <c r="D181" s="88">
        <v>0</v>
      </c>
      <c r="E181" s="88">
        <v>0</v>
      </c>
      <c r="F181" s="88">
        <v>0</v>
      </c>
      <c r="G181" s="88">
        <v>13259.9</v>
      </c>
      <c r="H181" s="88">
        <v>0</v>
      </c>
      <c r="I181" s="88">
        <v>0</v>
      </c>
      <c r="J181" s="14">
        <f t="shared" si="2"/>
        <v>13259.9</v>
      </c>
    </row>
    <row r="182" spans="1:10" ht="12.75">
      <c r="A182" s="3" t="s">
        <v>239</v>
      </c>
      <c r="B182" t="s">
        <v>229</v>
      </c>
      <c r="C182" s="61" t="s">
        <v>482</v>
      </c>
      <c r="D182" s="88">
        <v>0</v>
      </c>
      <c r="E182" s="88">
        <v>0</v>
      </c>
      <c r="F182" s="88">
        <v>0</v>
      </c>
      <c r="G182" s="88">
        <v>0</v>
      </c>
      <c r="H182" s="88">
        <v>0</v>
      </c>
      <c r="I182" s="88">
        <v>0</v>
      </c>
      <c r="J182" s="14">
        <f t="shared" si="2"/>
        <v>0</v>
      </c>
    </row>
    <row r="183" spans="1:10" ht="12.75">
      <c r="A183" s="3" t="s">
        <v>240</v>
      </c>
      <c r="B183" t="s">
        <v>229</v>
      </c>
      <c r="C183" s="61" t="s">
        <v>483</v>
      </c>
      <c r="D183" s="88">
        <v>0</v>
      </c>
      <c r="E183" s="88">
        <v>0</v>
      </c>
      <c r="F183" s="88">
        <v>0</v>
      </c>
      <c r="G183" s="88">
        <v>16130.43</v>
      </c>
      <c r="H183" s="88">
        <v>0</v>
      </c>
      <c r="I183" s="88">
        <v>0</v>
      </c>
      <c r="J183" s="14">
        <f t="shared" si="2"/>
        <v>16130.43</v>
      </c>
    </row>
    <row r="184" spans="1:10" ht="12.75">
      <c r="A184" s="3">
        <v>3200</v>
      </c>
      <c r="B184" t="s">
        <v>241</v>
      </c>
      <c r="C184" s="61" t="s">
        <v>242</v>
      </c>
      <c r="D184" s="88">
        <v>0</v>
      </c>
      <c r="E184" s="88">
        <v>0</v>
      </c>
      <c r="F184" s="88">
        <v>0</v>
      </c>
      <c r="G184" s="88">
        <v>0</v>
      </c>
      <c r="H184" s="88">
        <v>0</v>
      </c>
      <c r="I184" s="88">
        <v>0</v>
      </c>
      <c r="J184" s="14">
        <f t="shared" si="2"/>
        <v>0</v>
      </c>
    </row>
    <row r="185" spans="1:10" ht="12.75">
      <c r="A185" s="3">
        <v>3210</v>
      </c>
      <c r="B185" t="s">
        <v>241</v>
      </c>
      <c r="C185" s="61" t="s">
        <v>243</v>
      </c>
      <c r="D185" s="88">
        <v>0</v>
      </c>
      <c r="E185" s="88">
        <v>0</v>
      </c>
      <c r="F185" s="88">
        <v>0</v>
      </c>
      <c r="G185" s="88">
        <v>-3490.28</v>
      </c>
      <c r="H185" s="88">
        <v>0</v>
      </c>
      <c r="I185" s="88">
        <v>0</v>
      </c>
      <c r="J185" s="14">
        <f t="shared" si="2"/>
        <v>-3490.28</v>
      </c>
    </row>
    <row r="186" spans="1:10" ht="12.75">
      <c r="A186" s="3">
        <v>3220</v>
      </c>
      <c r="B186" t="s">
        <v>241</v>
      </c>
      <c r="C186" s="61" t="s">
        <v>244</v>
      </c>
      <c r="D186" s="88">
        <v>0</v>
      </c>
      <c r="E186" s="88">
        <v>0</v>
      </c>
      <c r="F186" s="88">
        <v>0</v>
      </c>
      <c r="G186" s="88">
        <v>0</v>
      </c>
      <c r="H186" s="88">
        <v>0</v>
      </c>
      <c r="I186" s="88">
        <v>0</v>
      </c>
      <c r="J186" s="14">
        <f t="shared" si="2"/>
        <v>0</v>
      </c>
    </row>
    <row r="187" spans="1:10" ht="12.75">
      <c r="A187" s="3">
        <v>3230</v>
      </c>
      <c r="B187" t="s">
        <v>241</v>
      </c>
      <c r="C187" s="61" t="s">
        <v>245</v>
      </c>
      <c r="D187" s="88">
        <v>0</v>
      </c>
      <c r="E187" s="88">
        <v>0</v>
      </c>
      <c r="F187" s="88">
        <v>0</v>
      </c>
      <c r="G187" s="88">
        <v>4789.32</v>
      </c>
      <c r="H187" s="88">
        <v>0</v>
      </c>
      <c r="I187" s="88">
        <v>0</v>
      </c>
      <c r="J187" s="14">
        <f t="shared" si="2"/>
        <v>4789.32</v>
      </c>
    </row>
    <row r="188" spans="1:11" ht="12.75">
      <c r="A188" s="3">
        <v>8001</v>
      </c>
      <c r="B188" s="13" t="s">
        <v>305</v>
      </c>
      <c r="C188" s="82" t="s">
        <v>306</v>
      </c>
      <c r="D188" s="88">
        <f>683445.16+155767.85</f>
        <v>839213.01</v>
      </c>
      <c r="E188" s="88">
        <v>0</v>
      </c>
      <c r="F188" s="88">
        <v>0</v>
      </c>
      <c r="G188" s="88">
        <f>-6539.41+1286.93</f>
        <v>-5252.48</v>
      </c>
      <c r="H188" s="88">
        <v>0</v>
      </c>
      <c r="I188" s="88">
        <v>0</v>
      </c>
      <c r="J188" s="14">
        <f t="shared" si="2"/>
        <v>833960.53</v>
      </c>
      <c r="K188" s="65"/>
    </row>
    <row r="189" spans="1:10" ht="12.75">
      <c r="A189" s="3">
        <v>8041</v>
      </c>
      <c r="B189" s="12">
        <v>8041</v>
      </c>
      <c r="C189" s="82" t="s">
        <v>675</v>
      </c>
      <c r="D189" s="88">
        <v>0</v>
      </c>
      <c r="E189" s="88">
        <v>0</v>
      </c>
      <c r="F189" s="88">
        <v>0</v>
      </c>
      <c r="G189" s="88">
        <v>0</v>
      </c>
      <c r="H189" s="88">
        <v>0</v>
      </c>
      <c r="I189" s="88">
        <v>0</v>
      </c>
      <c r="J189" s="14">
        <f t="shared" si="2"/>
        <v>0</v>
      </c>
    </row>
    <row r="190" spans="1:10" ht="12.75">
      <c r="A190" s="3">
        <v>8042</v>
      </c>
      <c r="B190" s="12">
        <v>8042</v>
      </c>
      <c r="C190" s="82" t="s">
        <v>676</v>
      </c>
      <c r="D190" s="88">
        <v>0</v>
      </c>
      <c r="E190" s="88">
        <v>0</v>
      </c>
      <c r="F190" s="88">
        <v>0</v>
      </c>
      <c r="G190" s="88">
        <v>0</v>
      </c>
      <c r="H190" s="88">
        <v>0</v>
      </c>
      <c r="I190" s="88">
        <v>0</v>
      </c>
      <c r="J190" s="14">
        <f t="shared" si="2"/>
        <v>0</v>
      </c>
    </row>
    <row r="191" spans="1:10" ht="12.75">
      <c r="A191" s="3">
        <v>8043</v>
      </c>
      <c r="B191" s="12">
        <v>8043</v>
      </c>
      <c r="C191" s="82" t="s">
        <v>677</v>
      </c>
      <c r="D191" s="88">
        <v>0</v>
      </c>
      <c r="E191" s="88">
        <v>0</v>
      </c>
      <c r="F191" s="88">
        <v>0</v>
      </c>
      <c r="G191" s="88">
        <v>0</v>
      </c>
      <c r="H191" s="88">
        <v>0</v>
      </c>
      <c r="I191" s="88">
        <v>0</v>
      </c>
      <c r="J191" s="14">
        <f t="shared" si="2"/>
        <v>0</v>
      </c>
    </row>
    <row r="192" spans="1:10" ht="12.75">
      <c r="A192" s="3">
        <v>9025</v>
      </c>
      <c r="B192" s="3">
        <v>9025</v>
      </c>
      <c r="C192" t="s">
        <v>248</v>
      </c>
      <c r="D192" s="88">
        <v>0</v>
      </c>
      <c r="E192" s="88">
        <v>0</v>
      </c>
      <c r="F192" s="88">
        <v>0</v>
      </c>
      <c r="G192" s="88">
        <v>0</v>
      </c>
      <c r="H192" s="88">
        <v>0</v>
      </c>
      <c r="I192" s="88">
        <v>0</v>
      </c>
      <c r="J192" s="14">
        <f t="shared" si="2"/>
        <v>0</v>
      </c>
    </row>
    <row r="193" spans="1:10" ht="12.75">
      <c r="A193" s="3">
        <v>9030</v>
      </c>
      <c r="B193" s="3">
        <v>9030</v>
      </c>
      <c r="C193" t="s">
        <v>249</v>
      </c>
      <c r="D193" s="88">
        <v>0</v>
      </c>
      <c r="E193" s="88">
        <v>0</v>
      </c>
      <c r="F193" s="88">
        <v>0</v>
      </c>
      <c r="G193" s="88">
        <v>0</v>
      </c>
      <c r="H193" s="88">
        <v>0</v>
      </c>
      <c r="I193" s="88">
        <v>0</v>
      </c>
      <c r="J193" s="14">
        <f t="shared" si="2"/>
        <v>0</v>
      </c>
    </row>
    <row r="194" spans="1:10" ht="12.75">
      <c r="A194" s="3">
        <v>9035</v>
      </c>
      <c r="B194" s="3">
        <v>9035</v>
      </c>
      <c r="C194" t="s">
        <v>250</v>
      </c>
      <c r="D194" s="88">
        <v>0</v>
      </c>
      <c r="E194" s="88">
        <v>0</v>
      </c>
      <c r="F194" s="88">
        <v>0</v>
      </c>
      <c r="G194" s="88">
        <v>0</v>
      </c>
      <c r="H194" s="88">
        <v>0</v>
      </c>
      <c r="I194" s="88">
        <v>0</v>
      </c>
      <c r="J194" s="14">
        <f t="shared" si="2"/>
        <v>0</v>
      </c>
    </row>
    <row r="195" spans="1:10" ht="12.75">
      <c r="A195" s="3">
        <v>9040</v>
      </c>
      <c r="B195" s="3">
        <v>9040</v>
      </c>
      <c r="C195" t="s">
        <v>251</v>
      </c>
      <c r="D195" s="88">
        <v>0</v>
      </c>
      <c r="E195" s="88">
        <v>0</v>
      </c>
      <c r="F195" s="88">
        <v>0</v>
      </c>
      <c r="G195" s="88">
        <v>0</v>
      </c>
      <c r="H195" s="88">
        <v>0</v>
      </c>
      <c r="I195" s="88">
        <v>0</v>
      </c>
      <c r="J195" s="14">
        <f t="shared" si="2"/>
        <v>0</v>
      </c>
    </row>
    <row r="196" spans="1:10" ht="12.75">
      <c r="A196" s="3">
        <v>9045</v>
      </c>
      <c r="B196" s="3">
        <v>9045</v>
      </c>
      <c r="C196" t="s">
        <v>252</v>
      </c>
      <c r="D196" s="88">
        <v>0</v>
      </c>
      <c r="E196" s="88">
        <v>0</v>
      </c>
      <c r="F196" s="88">
        <v>0</v>
      </c>
      <c r="G196" s="88">
        <v>0</v>
      </c>
      <c r="H196" s="88">
        <v>0</v>
      </c>
      <c r="I196" s="88">
        <v>0</v>
      </c>
      <c r="J196" s="14">
        <f t="shared" si="2"/>
        <v>0</v>
      </c>
    </row>
    <row r="197" spans="1:10" ht="12.75">
      <c r="A197" s="3">
        <v>9050</v>
      </c>
      <c r="B197" s="3">
        <v>9050</v>
      </c>
      <c r="C197" t="s">
        <v>253</v>
      </c>
      <c r="D197" s="88">
        <v>0</v>
      </c>
      <c r="E197" s="88">
        <v>0</v>
      </c>
      <c r="F197" s="88">
        <v>0</v>
      </c>
      <c r="G197" s="88">
        <v>0</v>
      </c>
      <c r="H197" s="88">
        <v>0</v>
      </c>
      <c r="I197" s="88">
        <v>0</v>
      </c>
      <c r="J197" s="14">
        <f t="shared" si="2"/>
        <v>0</v>
      </c>
    </row>
    <row r="198" spans="1:10" ht="12.75">
      <c r="A198" s="3">
        <v>9055</v>
      </c>
      <c r="B198" s="3">
        <v>9055</v>
      </c>
      <c r="C198" t="s">
        <v>254</v>
      </c>
      <c r="D198" s="88">
        <v>0</v>
      </c>
      <c r="E198" s="88">
        <v>0</v>
      </c>
      <c r="F198" s="88">
        <v>0</v>
      </c>
      <c r="G198" s="88">
        <v>0</v>
      </c>
      <c r="H198" s="88">
        <v>0</v>
      </c>
      <c r="I198" s="88">
        <v>0</v>
      </c>
      <c r="J198" s="14">
        <f t="shared" si="2"/>
        <v>0</v>
      </c>
    </row>
    <row r="199" spans="1:10" ht="12.75">
      <c r="A199" s="3">
        <v>9060</v>
      </c>
      <c r="B199" s="3">
        <v>9060</v>
      </c>
      <c r="C199" t="s">
        <v>255</v>
      </c>
      <c r="D199" s="88">
        <v>0</v>
      </c>
      <c r="E199" s="88">
        <v>0</v>
      </c>
      <c r="F199" s="88">
        <v>0</v>
      </c>
      <c r="G199" s="88">
        <v>0</v>
      </c>
      <c r="H199" s="88">
        <v>0</v>
      </c>
      <c r="I199" s="88">
        <v>0</v>
      </c>
      <c r="J199" s="14">
        <f t="shared" si="2"/>
        <v>0</v>
      </c>
    </row>
    <row r="200" spans="1:10" ht="12.75">
      <c r="A200" s="3">
        <v>9075</v>
      </c>
      <c r="B200" s="3">
        <v>9075</v>
      </c>
      <c r="C200" t="s">
        <v>256</v>
      </c>
      <c r="D200" s="88">
        <v>0</v>
      </c>
      <c r="E200" s="88">
        <v>0</v>
      </c>
      <c r="F200" s="88">
        <v>0</v>
      </c>
      <c r="G200" s="88">
        <v>0</v>
      </c>
      <c r="H200" s="88">
        <v>0</v>
      </c>
      <c r="I200" s="88">
        <v>0</v>
      </c>
      <c r="J200" s="14">
        <f t="shared" si="2"/>
        <v>0</v>
      </c>
    </row>
    <row r="201" spans="1:10" ht="12.75">
      <c r="A201" s="3">
        <v>9080</v>
      </c>
      <c r="B201" s="3">
        <v>9080</v>
      </c>
      <c r="C201" t="s">
        <v>257</v>
      </c>
      <c r="D201" s="88">
        <v>0</v>
      </c>
      <c r="E201" s="88">
        <v>0</v>
      </c>
      <c r="F201" s="88">
        <v>0</v>
      </c>
      <c r="G201" s="88">
        <v>0</v>
      </c>
      <c r="H201" s="88">
        <v>0</v>
      </c>
      <c r="I201" s="88">
        <v>0</v>
      </c>
      <c r="J201" s="14">
        <f t="shared" si="2"/>
        <v>0</v>
      </c>
    </row>
    <row r="202" spans="1:10" ht="12.75">
      <c r="A202" s="3">
        <v>9095</v>
      </c>
      <c r="B202" s="3">
        <v>9095</v>
      </c>
      <c r="C202" t="s">
        <v>258</v>
      </c>
      <c r="D202" s="88">
        <v>0</v>
      </c>
      <c r="E202" s="88">
        <v>0</v>
      </c>
      <c r="F202" s="88">
        <v>0</v>
      </c>
      <c r="G202" s="88">
        <v>0</v>
      </c>
      <c r="H202" s="88">
        <v>0</v>
      </c>
      <c r="I202" s="88">
        <v>0</v>
      </c>
      <c r="J202" s="14">
        <f t="shared" si="2"/>
        <v>0</v>
      </c>
    </row>
    <row r="203" spans="1:10" ht="12.75">
      <c r="A203" s="3">
        <v>9120</v>
      </c>
      <c r="B203" s="3">
        <v>9120</v>
      </c>
      <c r="C203" t="s">
        <v>259</v>
      </c>
      <c r="D203" s="88">
        <v>0</v>
      </c>
      <c r="E203" s="88">
        <v>0</v>
      </c>
      <c r="F203" s="88">
        <v>0</v>
      </c>
      <c r="G203" s="88">
        <v>0</v>
      </c>
      <c r="H203" s="88">
        <v>0</v>
      </c>
      <c r="I203" s="88">
        <v>0</v>
      </c>
      <c r="J203" s="14">
        <f aca="true" t="shared" si="3" ref="J203:J212">SUM(D203:I203)</f>
        <v>0</v>
      </c>
    </row>
    <row r="204" spans="1:10" ht="12.75">
      <c r="A204" s="3">
        <v>9125</v>
      </c>
      <c r="B204" s="3">
        <v>9125</v>
      </c>
      <c r="C204" t="s">
        <v>260</v>
      </c>
      <c r="D204" s="88">
        <v>0</v>
      </c>
      <c r="E204" s="88">
        <v>0</v>
      </c>
      <c r="F204" s="88">
        <v>0</v>
      </c>
      <c r="G204" s="88">
        <v>0</v>
      </c>
      <c r="H204" s="88">
        <v>0</v>
      </c>
      <c r="I204" s="88">
        <v>0</v>
      </c>
      <c r="J204" s="14">
        <f t="shared" si="3"/>
        <v>0</v>
      </c>
    </row>
    <row r="205" spans="1:10" ht="12.75">
      <c r="A205" s="3">
        <v>9130</v>
      </c>
      <c r="B205" s="3">
        <v>9130</v>
      </c>
      <c r="C205" t="s">
        <v>485</v>
      </c>
      <c r="D205" s="88">
        <v>0</v>
      </c>
      <c r="E205" s="88">
        <v>0</v>
      </c>
      <c r="F205" s="88">
        <v>0</v>
      </c>
      <c r="G205" s="88">
        <v>0</v>
      </c>
      <c r="H205" s="88">
        <v>0</v>
      </c>
      <c r="I205" s="88">
        <v>0</v>
      </c>
      <c r="J205" s="14">
        <f t="shared" si="3"/>
        <v>0</v>
      </c>
    </row>
    <row r="206" spans="1:10" ht="12.75">
      <c r="A206" s="3">
        <v>9135</v>
      </c>
      <c r="B206" s="3">
        <v>9135</v>
      </c>
      <c r="C206" t="s">
        <v>486</v>
      </c>
      <c r="D206" s="88">
        <v>0</v>
      </c>
      <c r="E206" s="88">
        <v>0</v>
      </c>
      <c r="F206" s="88">
        <v>0</v>
      </c>
      <c r="G206" s="88">
        <v>0</v>
      </c>
      <c r="H206" s="88">
        <v>0</v>
      </c>
      <c r="I206" s="88">
        <v>0</v>
      </c>
      <c r="J206" s="14">
        <f t="shared" si="3"/>
        <v>0</v>
      </c>
    </row>
    <row r="207" spans="1:10" ht="12.75">
      <c r="A207" s="3">
        <v>9140</v>
      </c>
      <c r="B207" s="3">
        <v>9140</v>
      </c>
      <c r="C207" t="s">
        <v>261</v>
      </c>
      <c r="D207" s="88">
        <v>0</v>
      </c>
      <c r="E207" s="88">
        <v>0</v>
      </c>
      <c r="F207" s="88">
        <v>0</v>
      </c>
      <c r="G207" s="88">
        <v>0</v>
      </c>
      <c r="H207" s="88">
        <v>0</v>
      </c>
      <c r="I207" s="88">
        <v>0</v>
      </c>
      <c r="J207" s="14">
        <f t="shared" si="3"/>
        <v>0</v>
      </c>
    </row>
    <row r="208" spans="1:10" ht="12.75">
      <c r="A208" s="3">
        <v>9145</v>
      </c>
      <c r="B208" s="3">
        <v>9145</v>
      </c>
      <c r="C208" t="s">
        <v>262</v>
      </c>
      <c r="D208" s="88">
        <v>0</v>
      </c>
      <c r="E208" s="88">
        <v>0</v>
      </c>
      <c r="F208" s="88">
        <v>0</v>
      </c>
      <c r="G208" s="88">
        <v>0</v>
      </c>
      <c r="H208" s="88">
        <v>0</v>
      </c>
      <c r="I208" s="88">
        <v>0</v>
      </c>
      <c r="J208" s="14">
        <f t="shared" si="3"/>
        <v>0</v>
      </c>
    </row>
    <row r="209" spans="1:10" ht="12.75">
      <c r="A209" s="3" t="s">
        <v>247</v>
      </c>
      <c r="B209" s="3" t="s">
        <v>247</v>
      </c>
      <c r="C209" t="s">
        <v>263</v>
      </c>
      <c r="D209" s="88">
        <v>0</v>
      </c>
      <c r="E209" s="88">
        <v>0</v>
      </c>
      <c r="F209" s="88">
        <v>0</v>
      </c>
      <c r="G209" s="88">
        <v>0</v>
      </c>
      <c r="H209" s="88">
        <v>0</v>
      </c>
      <c r="I209" s="88">
        <v>0</v>
      </c>
      <c r="J209" s="14">
        <f t="shared" si="3"/>
        <v>0</v>
      </c>
    </row>
    <row r="210" spans="1:10" ht="12.75">
      <c r="A210" s="3">
        <v>9160</v>
      </c>
      <c r="B210" s="3">
        <v>9160</v>
      </c>
      <c r="C210" t="s">
        <v>264</v>
      </c>
      <c r="D210" s="88">
        <v>0</v>
      </c>
      <c r="E210" s="88">
        <v>0</v>
      </c>
      <c r="F210" s="88">
        <v>0</v>
      </c>
      <c r="G210" s="88">
        <v>0</v>
      </c>
      <c r="H210" s="88">
        <v>0</v>
      </c>
      <c r="I210" s="88">
        <v>0</v>
      </c>
      <c r="J210" s="14">
        <f t="shared" si="3"/>
        <v>0</v>
      </c>
    </row>
    <row r="211" spans="1:10" ht="12.75">
      <c r="A211" s="3">
        <v>9165</v>
      </c>
      <c r="B211" s="3">
        <v>9165</v>
      </c>
      <c r="C211" t="s">
        <v>487</v>
      </c>
      <c r="D211" s="88">
        <v>0</v>
      </c>
      <c r="E211" s="88">
        <v>0</v>
      </c>
      <c r="F211" s="88">
        <v>0</v>
      </c>
      <c r="G211" s="88">
        <v>0</v>
      </c>
      <c r="H211" s="88">
        <v>0</v>
      </c>
      <c r="I211" s="88">
        <v>0</v>
      </c>
      <c r="J211" s="14">
        <f t="shared" si="3"/>
        <v>0</v>
      </c>
    </row>
    <row r="212" spans="1:10" ht="12.75">
      <c r="A212" s="3">
        <v>9170</v>
      </c>
      <c r="B212" s="3">
        <v>9170</v>
      </c>
      <c r="C212" s="112" t="s">
        <v>678</v>
      </c>
      <c r="D212" s="88">
        <v>0</v>
      </c>
      <c r="E212" s="88">
        <v>0</v>
      </c>
      <c r="F212" s="88">
        <v>0</v>
      </c>
      <c r="G212" s="88">
        <v>0</v>
      </c>
      <c r="H212" s="88">
        <v>0</v>
      </c>
      <c r="I212" s="88">
        <v>0</v>
      </c>
      <c r="J212" s="14">
        <f t="shared" si="3"/>
        <v>0</v>
      </c>
    </row>
    <row r="214" spans="3:10" ht="13.5" customHeight="1">
      <c r="C214" t="s">
        <v>291</v>
      </c>
      <c r="D214" s="88">
        <f aca="true" t="shared" si="4" ref="D214:I214">SUM(D10:D213)</f>
        <v>1543691.4300000002</v>
      </c>
      <c r="E214" s="88">
        <f t="shared" si="4"/>
        <v>0</v>
      </c>
      <c r="F214" s="88">
        <f t="shared" si="4"/>
        <v>0</v>
      </c>
      <c r="G214" s="88">
        <f t="shared" si="4"/>
        <v>83267.56000000001</v>
      </c>
      <c r="H214" s="88">
        <f t="shared" si="4"/>
        <v>0</v>
      </c>
      <c r="I214" s="88">
        <f t="shared" si="4"/>
        <v>0</v>
      </c>
      <c r="J214" s="65">
        <f>SUM(J10:J212)</f>
        <v>1626958.9899999998</v>
      </c>
    </row>
    <row r="216" spans="4:10" ht="12.75">
      <c r="D216" s="14"/>
      <c r="E216" s="14"/>
      <c r="J216" s="14"/>
    </row>
  </sheetData>
  <sheetProtection/>
  <printOptions/>
  <pageMargins left="0.75" right="0.75" top="1" bottom="1" header="0.5" footer="0.5"/>
  <pageSetup fitToHeight="0" fitToWidth="1" horizontalDpi="600" verticalDpi="600" orientation="landscape" paperSize="5" scale="81" r:id="rId1"/>
  <headerFooter alignWithMargins="0">
    <oddHeader>&amp;CFY 2017-18 CDE Audit Findings for Data Pipeline</oddHeader>
    <oddFooter>&amp;LCDE, Public School Finance Unit&amp;R&amp;D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219"/>
  <sheetViews>
    <sheetView zoomScalePageLayoutView="0" workbookViewId="0" topLeftCell="A1">
      <pane xSplit="3" ySplit="1" topLeftCell="D2" activePane="bottomRight" state="frozen"/>
      <selection pane="topLeft" activeCell="D187" sqref="D187"/>
      <selection pane="topRight" activeCell="D187" sqref="D187"/>
      <selection pane="bottomLeft" activeCell="D187" sqref="D187"/>
      <selection pane="bottomRight" activeCell="D2" sqref="D2"/>
    </sheetView>
  </sheetViews>
  <sheetFormatPr defaultColWidth="9.140625" defaultRowHeight="12.75"/>
  <cols>
    <col min="2" max="2" width="0.13671875" style="0" customWidth="1"/>
    <col min="3" max="3" width="37.8515625" style="0" customWidth="1"/>
    <col min="4" max="4" width="10.28125" style="0" customWidth="1"/>
    <col min="5" max="5" width="1.28515625" style="0" customWidth="1"/>
    <col min="7" max="7" width="9.140625" style="18" customWidth="1"/>
    <col min="8" max="8" width="9.7109375" style="0" customWidth="1"/>
    <col min="9" max="9" width="1.28515625" style="0" customWidth="1"/>
    <col min="10" max="10" width="11.8515625" style="1" customWidth="1"/>
    <col min="11" max="11" width="1.28515625" style="1" customWidth="1"/>
    <col min="12" max="12" width="10.140625" style="1" customWidth="1"/>
    <col min="13" max="13" width="1.28515625" style="0" customWidth="1"/>
    <col min="14" max="14" width="15.7109375" style="1" customWidth="1"/>
    <col min="15" max="15" width="14.140625" style="1" customWidth="1"/>
    <col min="16" max="16" width="16.7109375" style="1" customWidth="1"/>
    <col min="17" max="17" width="1.28515625" style="0" customWidth="1"/>
    <col min="18" max="18" width="8.421875" style="0" customWidth="1"/>
    <col min="19" max="19" width="9.7109375" style="1" bestFit="1" customWidth="1"/>
    <col min="20" max="20" width="14.140625" style="1" customWidth="1"/>
    <col min="22" max="22" width="10.57421875" style="0" bestFit="1" customWidth="1"/>
    <col min="23" max="23" width="12.7109375" style="0" bestFit="1" customWidth="1"/>
  </cols>
  <sheetData>
    <row r="1" spans="1:20" s="16" customFormat="1" ht="73.5" customHeight="1">
      <c r="A1" s="16" t="s">
        <v>0</v>
      </c>
      <c r="B1" s="16" t="s">
        <v>1</v>
      </c>
      <c r="C1" s="16" t="s">
        <v>2</v>
      </c>
      <c r="D1" s="95" t="s">
        <v>278</v>
      </c>
      <c r="F1" s="16" t="s">
        <v>279</v>
      </c>
      <c r="G1" s="127" t="s">
        <v>679</v>
      </c>
      <c r="H1" s="16" t="s">
        <v>650</v>
      </c>
      <c r="J1" s="96" t="s">
        <v>280</v>
      </c>
      <c r="K1" s="17"/>
      <c r="L1" s="17" t="s">
        <v>680</v>
      </c>
      <c r="N1" s="17" t="s">
        <v>281</v>
      </c>
      <c r="O1" s="17" t="s">
        <v>282</v>
      </c>
      <c r="P1" s="19" t="s">
        <v>283</v>
      </c>
      <c r="Q1" s="20"/>
      <c r="R1" s="95" t="s">
        <v>284</v>
      </c>
      <c r="S1" s="96" t="s">
        <v>280</v>
      </c>
      <c r="T1" s="19" t="s">
        <v>662</v>
      </c>
    </row>
    <row r="2" spans="7:20" s="16" customFormat="1" ht="27" customHeight="1">
      <c r="G2" s="72"/>
      <c r="J2" s="17"/>
      <c r="K2" s="17"/>
      <c r="L2" s="17"/>
      <c r="N2" s="17"/>
      <c r="O2" s="17"/>
      <c r="P2" s="19" t="s">
        <v>285</v>
      </c>
      <c r="Q2" s="20"/>
      <c r="S2" s="17"/>
      <c r="T2" s="19" t="s">
        <v>286</v>
      </c>
    </row>
    <row r="3" ht="12.75">
      <c r="Q3" s="21"/>
    </row>
    <row r="4" spans="1:24" ht="12.75">
      <c r="A4" t="s">
        <v>5</v>
      </c>
      <c r="B4" t="s">
        <v>6</v>
      </c>
      <c r="C4" s="61" t="s">
        <v>311</v>
      </c>
      <c r="D4" s="18">
        <v>8463.3</v>
      </c>
      <c r="F4" s="58">
        <v>0</v>
      </c>
      <c r="H4" s="18">
        <f aca="true" t="shared" si="0" ref="H4:H67">F4-G4</f>
        <v>0</v>
      </c>
      <c r="J4" s="63">
        <v>7615.39</v>
      </c>
      <c r="N4" s="1">
        <f>H4*J4</f>
        <v>0</v>
      </c>
      <c r="P4" s="4">
        <f aca="true" t="shared" si="1" ref="P4:P67">N4+O4</f>
        <v>0</v>
      </c>
      <c r="Q4" s="22"/>
      <c r="R4" s="49">
        <v>174.5</v>
      </c>
      <c r="S4" s="63">
        <v>7615.39</v>
      </c>
      <c r="T4" s="4">
        <f>R4*S4</f>
        <v>1328885.5550000002</v>
      </c>
      <c r="V4" s="39"/>
      <c r="W4" s="1"/>
      <c r="X4" s="1"/>
    </row>
    <row r="5" spans="1:24" ht="12.75">
      <c r="A5" t="s">
        <v>7</v>
      </c>
      <c r="B5" t="s">
        <v>6</v>
      </c>
      <c r="C5" s="61" t="s">
        <v>312</v>
      </c>
      <c r="D5" s="18">
        <v>36982.6</v>
      </c>
      <c r="F5" s="58">
        <v>3088.3</v>
      </c>
      <c r="G5" s="73"/>
      <c r="H5" s="18">
        <f t="shared" si="0"/>
        <v>3088.3</v>
      </c>
      <c r="I5" s="18"/>
      <c r="J5" s="63">
        <v>7497.73</v>
      </c>
      <c r="N5" s="1">
        <f aca="true" t="shared" si="2" ref="N5:N68">H5*J5</f>
        <v>23155239.559</v>
      </c>
      <c r="P5" s="4">
        <f t="shared" si="1"/>
        <v>23155239.559</v>
      </c>
      <c r="Q5" s="22"/>
      <c r="R5" s="49">
        <v>351.5</v>
      </c>
      <c r="S5" s="63">
        <v>7497.73</v>
      </c>
      <c r="T5" s="4">
        <f aca="true" t="shared" si="3" ref="T5:T68">R5*S5</f>
        <v>2635452.0949999997</v>
      </c>
      <c r="V5" s="39"/>
      <c r="W5" s="1"/>
      <c r="X5" s="1"/>
    </row>
    <row r="6" spans="1:24" ht="12.75">
      <c r="A6" t="s">
        <v>8</v>
      </c>
      <c r="B6" t="s">
        <v>6</v>
      </c>
      <c r="C6" s="61" t="s">
        <v>313</v>
      </c>
      <c r="D6" s="18">
        <v>7128.1</v>
      </c>
      <c r="F6" s="58">
        <v>0</v>
      </c>
      <c r="H6" s="18">
        <f t="shared" si="0"/>
        <v>0</v>
      </c>
      <c r="J6" s="63">
        <v>8009.12</v>
      </c>
      <c r="N6" s="1">
        <f t="shared" si="2"/>
        <v>0</v>
      </c>
      <c r="P6" s="4">
        <f t="shared" si="1"/>
        <v>0</v>
      </c>
      <c r="Q6" s="22"/>
      <c r="R6" s="49">
        <v>467.5</v>
      </c>
      <c r="S6" s="63">
        <v>8009.12</v>
      </c>
      <c r="T6" s="4">
        <f t="shared" si="3"/>
        <v>3744263.6</v>
      </c>
      <c r="V6" s="39"/>
      <c r="W6" s="1"/>
      <c r="X6" s="1"/>
    </row>
    <row r="7" spans="1:24" ht="12.75">
      <c r="A7" t="s">
        <v>9</v>
      </c>
      <c r="B7" t="s">
        <v>6</v>
      </c>
      <c r="C7" s="61" t="s">
        <v>314</v>
      </c>
      <c r="D7" s="18">
        <v>17106.3</v>
      </c>
      <c r="F7" s="58">
        <v>3759.2</v>
      </c>
      <c r="H7" s="18">
        <f t="shared" si="0"/>
        <v>3759.2</v>
      </c>
      <c r="J7" s="63">
        <v>7390</v>
      </c>
      <c r="N7" s="1">
        <f t="shared" si="2"/>
        <v>27780488</v>
      </c>
      <c r="P7" s="4">
        <f t="shared" si="1"/>
        <v>27780488</v>
      </c>
      <c r="Q7" s="22"/>
      <c r="R7" s="49">
        <v>375</v>
      </c>
      <c r="S7" s="63">
        <v>7390</v>
      </c>
      <c r="T7" s="4">
        <f t="shared" si="3"/>
        <v>2771250</v>
      </c>
      <c r="V7" s="39"/>
      <c r="W7" s="1"/>
      <c r="X7" s="1"/>
    </row>
    <row r="8" spans="1:24" ht="12.75">
      <c r="A8" t="s">
        <v>10</v>
      </c>
      <c r="B8" t="s">
        <v>6</v>
      </c>
      <c r="C8" s="61" t="s">
        <v>315</v>
      </c>
      <c r="D8" s="18">
        <v>1047.4</v>
      </c>
      <c r="F8" s="58">
        <v>0</v>
      </c>
      <c r="H8" s="18">
        <f t="shared" si="0"/>
        <v>0</v>
      </c>
      <c r="J8" s="63">
        <v>7946.03</v>
      </c>
      <c r="N8" s="1">
        <f t="shared" si="2"/>
        <v>0</v>
      </c>
      <c r="P8" s="4">
        <f t="shared" si="1"/>
        <v>0</v>
      </c>
      <c r="Q8" s="22"/>
      <c r="R8" s="49">
        <v>10</v>
      </c>
      <c r="S8" s="63">
        <v>7946.03</v>
      </c>
      <c r="T8" s="4">
        <f t="shared" si="3"/>
        <v>79460.3</v>
      </c>
      <c r="V8" s="39"/>
      <c r="W8" s="1"/>
      <c r="X8" s="1"/>
    </row>
    <row r="9" spans="1:24" ht="12.75">
      <c r="A9" t="s">
        <v>11</v>
      </c>
      <c r="B9" t="s">
        <v>6</v>
      </c>
      <c r="C9" s="61" t="s">
        <v>316</v>
      </c>
      <c r="D9" s="18">
        <v>956.7</v>
      </c>
      <c r="F9" s="58">
        <v>0</v>
      </c>
      <c r="H9" s="18">
        <f t="shared" si="0"/>
        <v>0</v>
      </c>
      <c r="J9" s="63">
        <v>7909.63</v>
      </c>
      <c r="N9" s="1">
        <f t="shared" si="2"/>
        <v>0</v>
      </c>
      <c r="P9" s="4">
        <f t="shared" si="1"/>
        <v>0</v>
      </c>
      <c r="Q9" s="22"/>
      <c r="R9" s="49">
        <v>9.5</v>
      </c>
      <c r="S9" s="63">
        <v>7909.63</v>
      </c>
      <c r="T9" s="4">
        <f t="shared" si="3"/>
        <v>75141.485</v>
      </c>
      <c r="V9" s="39"/>
      <c r="W9" s="1"/>
      <c r="X9" s="1"/>
    </row>
    <row r="10" spans="1:24" ht="12.75">
      <c r="A10" t="s">
        <v>12</v>
      </c>
      <c r="B10" t="s">
        <v>6</v>
      </c>
      <c r="C10" s="61" t="s">
        <v>317</v>
      </c>
      <c r="D10" s="18">
        <v>9324.9</v>
      </c>
      <c r="F10" s="58">
        <v>0</v>
      </c>
      <c r="H10" s="18">
        <f t="shared" si="0"/>
        <v>0</v>
      </c>
      <c r="J10" s="63">
        <v>8055.17</v>
      </c>
      <c r="N10" s="1">
        <f t="shared" si="2"/>
        <v>0</v>
      </c>
      <c r="P10" s="4">
        <f t="shared" si="1"/>
        <v>0</v>
      </c>
      <c r="Q10" s="22"/>
      <c r="R10" s="49">
        <v>598</v>
      </c>
      <c r="S10" s="63">
        <v>8055.17</v>
      </c>
      <c r="T10" s="4">
        <f t="shared" si="3"/>
        <v>4816991.66</v>
      </c>
      <c r="V10" s="39"/>
      <c r="W10" s="1"/>
      <c r="X10" s="1"/>
    </row>
    <row r="11" spans="1:24" ht="12.75">
      <c r="A11" t="s">
        <v>13</v>
      </c>
      <c r="B11" t="s">
        <v>14</v>
      </c>
      <c r="C11" s="61" t="s">
        <v>318</v>
      </c>
      <c r="D11" s="18">
        <v>2343.9</v>
      </c>
      <c r="F11" s="58">
        <v>0</v>
      </c>
      <c r="H11" s="18">
        <f t="shared" si="0"/>
        <v>0</v>
      </c>
      <c r="J11" s="63">
        <v>7275.15</v>
      </c>
      <c r="N11" s="1">
        <f t="shared" si="2"/>
        <v>0</v>
      </c>
      <c r="P11" s="4">
        <f t="shared" si="1"/>
        <v>0</v>
      </c>
      <c r="Q11" s="22"/>
      <c r="R11" s="49">
        <v>97</v>
      </c>
      <c r="S11" s="63">
        <v>7275.15</v>
      </c>
      <c r="T11" s="4">
        <f t="shared" si="3"/>
        <v>705689.5499999999</v>
      </c>
      <c r="V11" s="39"/>
      <c r="W11" s="1"/>
      <c r="X11" s="1"/>
    </row>
    <row r="12" spans="1:24" ht="12.75">
      <c r="A12" t="s">
        <v>15</v>
      </c>
      <c r="B12" t="s">
        <v>14</v>
      </c>
      <c r="C12" s="61" t="s">
        <v>319</v>
      </c>
      <c r="D12" s="18">
        <v>297.4</v>
      </c>
      <c r="F12" s="58">
        <v>0</v>
      </c>
      <c r="H12" s="18">
        <f t="shared" si="0"/>
        <v>0</v>
      </c>
      <c r="J12" s="63">
        <v>10099.95</v>
      </c>
      <c r="N12" s="1">
        <f t="shared" si="2"/>
        <v>0</v>
      </c>
      <c r="P12" s="4">
        <f t="shared" si="1"/>
        <v>0</v>
      </c>
      <c r="Q12" s="22"/>
      <c r="R12" s="49">
        <v>5.5</v>
      </c>
      <c r="S12" s="63">
        <v>10099.95</v>
      </c>
      <c r="T12" s="4">
        <f t="shared" si="3"/>
        <v>55549.725000000006</v>
      </c>
      <c r="V12" s="39"/>
      <c r="W12" s="1"/>
      <c r="X12" s="1"/>
    </row>
    <row r="13" spans="1:24" ht="12.75">
      <c r="A13" t="s">
        <v>16</v>
      </c>
      <c r="B13" t="s">
        <v>17</v>
      </c>
      <c r="C13" s="61" t="s">
        <v>320</v>
      </c>
      <c r="D13" s="18">
        <v>2639.7000000000003</v>
      </c>
      <c r="F13" s="58">
        <v>0</v>
      </c>
      <c r="H13" s="18">
        <f t="shared" si="0"/>
        <v>0</v>
      </c>
      <c r="J13" s="63">
        <v>7963.68</v>
      </c>
      <c r="N13" s="1">
        <f t="shared" si="2"/>
        <v>0</v>
      </c>
      <c r="P13" s="4">
        <f t="shared" si="1"/>
        <v>0</v>
      </c>
      <c r="Q13" s="22"/>
      <c r="R13" s="49">
        <v>116.5</v>
      </c>
      <c r="S13" s="63">
        <v>7963.68</v>
      </c>
      <c r="T13" s="4">
        <f t="shared" si="3"/>
        <v>927768.7200000001</v>
      </c>
      <c r="V13" s="39"/>
      <c r="W13" s="1"/>
      <c r="X13" s="1"/>
    </row>
    <row r="14" spans="1:24" ht="12.75">
      <c r="A14" t="s">
        <v>18</v>
      </c>
      <c r="B14" t="s">
        <v>17</v>
      </c>
      <c r="C14" s="61" t="s">
        <v>321</v>
      </c>
      <c r="D14" s="18">
        <v>1358.2</v>
      </c>
      <c r="F14" s="58">
        <v>0</v>
      </c>
      <c r="H14" s="18">
        <f t="shared" si="0"/>
        <v>0</v>
      </c>
      <c r="J14" s="63">
        <v>8891.86</v>
      </c>
      <c r="N14" s="1">
        <f t="shared" si="2"/>
        <v>0</v>
      </c>
      <c r="P14" s="4">
        <f t="shared" si="1"/>
        <v>0</v>
      </c>
      <c r="Q14" s="22"/>
      <c r="R14" s="49">
        <v>35</v>
      </c>
      <c r="S14" s="63">
        <v>8891.86</v>
      </c>
      <c r="T14" s="4">
        <f t="shared" si="3"/>
        <v>311215.10000000003</v>
      </c>
      <c r="V14" s="39"/>
      <c r="W14" s="1"/>
      <c r="X14" s="1"/>
    </row>
    <row r="15" spans="1:24" ht="12.75">
      <c r="A15" t="s">
        <v>19</v>
      </c>
      <c r="B15" t="s">
        <v>17</v>
      </c>
      <c r="C15" s="61" t="s">
        <v>322</v>
      </c>
      <c r="D15" s="18">
        <v>52724.1</v>
      </c>
      <c r="F15" s="58">
        <v>741.1</v>
      </c>
      <c r="H15" s="18">
        <f t="shared" si="0"/>
        <v>741.1</v>
      </c>
      <c r="J15" s="63">
        <v>7626.9</v>
      </c>
      <c r="N15" s="1">
        <f t="shared" si="2"/>
        <v>5652295.59</v>
      </c>
      <c r="P15" s="4">
        <f t="shared" si="1"/>
        <v>5652295.59</v>
      </c>
      <c r="Q15" s="22"/>
      <c r="R15" s="49">
        <v>248</v>
      </c>
      <c r="S15" s="63">
        <v>7626.9</v>
      </c>
      <c r="T15" s="4">
        <f t="shared" si="3"/>
        <v>1891471.2</v>
      </c>
      <c r="V15" s="39"/>
      <c r="W15" s="1"/>
      <c r="X15" s="1"/>
    </row>
    <row r="16" spans="1:24" ht="12.75">
      <c r="A16" t="s">
        <v>20</v>
      </c>
      <c r="B16" t="s">
        <v>17</v>
      </c>
      <c r="C16" s="61" t="s">
        <v>323</v>
      </c>
      <c r="D16" s="18">
        <v>14703.7</v>
      </c>
      <c r="F16" s="58">
        <v>988.2</v>
      </c>
      <c r="H16" s="18">
        <f t="shared" si="0"/>
        <v>988.2</v>
      </c>
      <c r="J16" s="63">
        <v>7369.67</v>
      </c>
      <c r="N16" s="1">
        <f t="shared" si="2"/>
        <v>7282707.894</v>
      </c>
      <c r="P16" s="4">
        <f t="shared" si="1"/>
        <v>7282707.894</v>
      </c>
      <c r="Q16" s="22"/>
      <c r="R16" s="49">
        <v>103</v>
      </c>
      <c r="S16" s="63">
        <v>7369.67</v>
      </c>
      <c r="T16" s="4">
        <f t="shared" si="3"/>
        <v>759076.01</v>
      </c>
      <c r="V16" s="39"/>
      <c r="W16" s="1"/>
      <c r="X16" s="1"/>
    </row>
    <row r="17" spans="1:24" ht="12.75">
      <c r="A17" t="s">
        <v>21</v>
      </c>
      <c r="B17" t="s">
        <v>17</v>
      </c>
      <c r="C17" s="61" t="s">
        <v>324</v>
      </c>
      <c r="D17" s="18">
        <v>180.7</v>
      </c>
      <c r="F17" s="58">
        <v>0</v>
      </c>
      <c r="H17" s="18">
        <f t="shared" si="0"/>
        <v>0</v>
      </c>
      <c r="J17" s="63">
        <v>13775.42</v>
      </c>
      <c r="N17" s="1">
        <f t="shared" si="2"/>
        <v>0</v>
      </c>
      <c r="P17" s="4">
        <f t="shared" si="1"/>
        <v>0</v>
      </c>
      <c r="Q17" s="22"/>
      <c r="R17" s="49">
        <v>3</v>
      </c>
      <c r="S17" s="63">
        <v>13775.42</v>
      </c>
      <c r="T17" s="4">
        <f t="shared" si="3"/>
        <v>41326.26</v>
      </c>
      <c r="V17" s="39"/>
      <c r="W17" s="1"/>
      <c r="X17" s="1"/>
    </row>
    <row r="18" spans="1:24" ht="12.75">
      <c r="A18" t="s">
        <v>22</v>
      </c>
      <c r="B18" t="s">
        <v>17</v>
      </c>
      <c r="C18" s="61" t="s">
        <v>325</v>
      </c>
      <c r="D18" s="18">
        <v>38869</v>
      </c>
      <c r="F18" s="58">
        <v>4797.5</v>
      </c>
      <c r="H18" s="18">
        <f t="shared" si="0"/>
        <v>4797.5</v>
      </c>
      <c r="J18" s="63">
        <v>7976.33</v>
      </c>
      <c r="N18" s="1">
        <f t="shared" si="2"/>
        <v>38266443.175</v>
      </c>
      <c r="P18" s="4">
        <f t="shared" si="1"/>
        <v>38266443.175</v>
      </c>
      <c r="Q18" s="22"/>
      <c r="R18" s="49">
        <v>903</v>
      </c>
      <c r="S18" s="63">
        <v>7976.33</v>
      </c>
      <c r="T18" s="4">
        <f t="shared" si="3"/>
        <v>7202625.99</v>
      </c>
      <c r="V18" s="39"/>
      <c r="W18" s="1"/>
      <c r="X18" s="1"/>
    </row>
    <row r="19" spans="1:24" ht="12.75">
      <c r="A19" t="s">
        <v>23</v>
      </c>
      <c r="B19" t="s">
        <v>17</v>
      </c>
      <c r="C19" s="61" t="s">
        <v>326</v>
      </c>
      <c r="D19" s="18">
        <v>2717.6</v>
      </c>
      <c r="F19" s="58">
        <v>2241.9</v>
      </c>
      <c r="G19" s="58">
        <v>2241.9</v>
      </c>
      <c r="H19" s="18">
        <f t="shared" si="0"/>
        <v>0</v>
      </c>
      <c r="J19" s="63">
        <v>7423.41</v>
      </c>
      <c r="L19" s="1">
        <v>7019.71</v>
      </c>
      <c r="N19" s="1">
        <f t="shared" si="2"/>
        <v>0</v>
      </c>
      <c r="O19" s="1">
        <f>G19*L19</f>
        <v>15737487.849000001</v>
      </c>
      <c r="P19" s="4">
        <f t="shared" si="1"/>
        <v>15737487.849000001</v>
      </c>
      <c r="Q19" s="22"/>
      <c r="R19" s="49">
        <v>6</v>
      </c>
      <c r="S19" s="63">
        <v>7423.41</v>
      </c>
      <c r="T19" s="4">
        <f t="shared" si="3"/>
        <v>44540.46</v>
      </c>
      <c r="V19" s="39"/>
      <c r="W19" s="1"/>
      <c r="X19" s="1"/>
    </row>
    <row r="20" spans="1:24" ht="12.75">
      <c r="A20" t="s">
        <v>24</v>
      </c>
      <c r="B20" t="s">
        <v>25</v>
      </c>
      <c r="C20" s="61" t="s">
        <v>327</v>
      </c>
      <c r="D20" s="18">
        <v>1619.6</v>
      </c>
      <c r="F20" s="58">
        <v>61.9</v>
      </c>
      <c r="H20" s="18">
        <f t="shared" si="0"/>
        <v>61.9</v>
      </c>
      <c r="J20" s="63">
        <v>7717.78</v>
      </c>
      <c r="N20" s="1">
        <f t="shared" si="2"/>
        <v>477730.582</v>
      </c>
      <c r="P20" s="4">
        <f t="shared" si="1"/>
        <v>477730.582</v>
      </c>
      <c r="Q20" s="22"/>
      <c r="R20" s="49">
        <v>37.5</v>
      </c>
      <c r="S20" s="63">
        <v>7717.78</v>
      </c>
      <c r="T20" s="4">
        <f t="shared" si="3"/>
        <v>289416.75</v>
      </c>
      <c r="V20" s="39"/>
      <c r="W20" s="1"/>
      <c r="X20" s="1"/>
    </row>
    <row r="21" spans="1:24" ht="12.75">
      <c r="A21" t="s">
        <v>26</v>
      </c>
      <c r="B21" t="s">
        <v>27</v>
      </c>
      <c r="C21" s="61" t="s">
        <v>328</v>
      </c>
      <c r="D21" s="18">
        <v>142.8</v>
      </c>
      <c r="F21" s="58">
        <v>0</v>
      </c>
      <c r="H21" s="18">
        <f t="shared" si="0"/>
        <v>0</v>
      </c>
      <c r="J21" s="63">
        <v>13356.88</v>
      </c>
      <c r="N21" s="1">
        <f t="shared" si="2"/>
        <v>0</v>
      </c>
      <c r="P21" s="4">
        <f t="shared" si="1"/>
        <v>0</v>
      </c>
      <c r="Q21" s="22"/>
      <c r="R21" s="49">
        <v>6</v>
      </c>
      <c r="S21" s="63">
        <v>13356.88</v>
      </c>
      <c r="T21" s="4">
        <f t="shared" si="3"/>
        <v>80141.28</v>
      </c>
      <c r="V21" s="39"/>
      <c r="W21" s="1"/>
      <c r="X21" s="1"/>
    </row>
    <row r="22" spans="1:24" ht="12.75">
      <c r="A22" t="s">
        <v>28</v>
      </c>
      <c r="B22" t="s">
        <v>27</v>
      </c>
      <c r="C22" s="61" t="s">
        <v>329</v>
      </c>
      <c r="D22" s="18">
        <v>50</v>
      </c>
      <c r="F22" s="58">
        <v>0</v>
      </c>
      <c r="H22" s="18">
        <f t="shared" si="0"/>
        <v>0</v>
      </c>
      <c r="J22" s="63">
        <v>15687.84</v>
      </c>
      <c r="N22" s="1">
        <f t="shared" si="2"/>
        <v>0</v>
      </c>
      <c r="P22" s="4">
        <f t="shared" si="1"/>
        <v>0</v>
      </c>
      <c r="Q22" s="22"/>
      <c r="R22" s="49">
        <v>2</v>
      </c>
      <c r="S22" s="63">
        <v>15687.84</v>
      </c>
      <c r="T22" s="4">
        <f t="shared" si="3"/>
        <v>31375.68</v>
      </c>
      <c r="V22" s="39"/>
      <c r="W22" s="1"/>
      <c r="X22" s="1"/>
    </row>
    <row r="23" spans="1:24" ht="12.75">
      <c r="A23" t="s">
        <v>29</v>
      </c>
      <c r="B23" t="s">
        <v>27</v>
      </c>
      <c r="C23" s="61" t="s">
        <v>330</v>
      </c>
      <c r="D23" s="18">
        <v>300.6</v>
      </c>
      <c r="F23" s="58">
        <v>0</v>
      </c>
      <c r="H23" s="18">
        <f t="shared" si="0"/>
        <v>0</v>
      </c>
      <c r="J23" s="63">
        <v>9932.48</v>
      </c>
      <c r="N23" s="1">
        <f t="shared" si="2"/>
        <v>0</v>
      </c>
      <c r="P23" s="4">
        <f t="shared" si="1"/>
        <v>0</v>
      </c>
      <c r="Q23" s="22"/>
      <c r="R23" s="49">
        <v>9</v>
      </c>
      <c r="S23" s="63">
        <v>9932.48</v>
      </c>
      <c r="T23" s="4">
        <f t="shared" si="3"/>
        <v>89392.31999999999</v>
      </c>
      <c r="V23" s="39"/>
      <c r="W23" s="1"/>
      <c r="X23" s="1"/>
    </row>
    <row r="24" spans="1:24" ht="12.75">
      <c r="A24" t="s">
        <v>30</v>
      </c>
      <c r="B24" t="s">
        <v>27</v>
      </c>
      <c r="C24" s="61" t="s">
        <v>331</v>
      </c>
      <c r="D24" s="18">
        <v>50</v>
      </c>
      <c r="F24" s="64">
        <v>0</v>
      </c>
      <c r="H24" s="18">
        <f t="shared" si="0"/>
        <v>0</v>
      </c>
      <c r="J24" s="63">
        <v>15861.41</v>
      </c>
      <c r="N24" s="1">
        <f t="shared" si="2"/>
        <v>0</v>
      </c>
      <c r="P24" s="4">
        <f t="shared" si="1"/>
        <v>0</v>
      </c>
      <c r="Q24" s="22"/>
      <c r="R24" s="49">
        <v>0</v>
      </c>
      <c r="S24" s="63">
        <v>15861.41</v>
      </c>
      <c r="T24" s="4">
        <f t="shared" si="3"/>
        <v>0</v>
      </c>
      <c r="V24" s="39"/>
      <c r="W24" s="1"/>
      <c r="X24" s="1"/>
    </row>
    <row r="25" spans="1:24" ht="12.75">
      <c r="A25" t="s">
        <v>31</v>
      </c>
      <c r="B25" t="s">
        <v>27</v>
      </c>
      <c r="C25" s="61" t="s">
        <v>332</v>
      </c>
      <c r="D25" s="18">
        <v>50</v>
      </c>
      <c r="F25" s="58">
        <v>0</v>
      </c>
      <c r="H25" s="18">
        <f t="shared" si="0"/>
        <v>0</v>
      </c>
      <c r="J25" s="63">
        <v>15244.15</v>
      </c>
      <c r="N25" s="1">
        <f t="shared" si="2"/>
        <v>0</v>
      </c>
      <c r="P25" s="4">
        <f t="shared" si="1"/>
        <v>0</v>
      </c>
      <c r="Q25" s="22"/>
      <c r="R25" s="49">
        <v>1</v>
      </c>
      <c r="S25" s="63">
        <v>15244.15</v>
      </c>
      <c r="T25" s="4">
        <f t="shared" si="3"/>
        <v>15244.15</v>
      </c>
      <c r="V25" s="39"/>
      <c r="W25" s="1"/>
      <c r="X25" s="1"/>
    </row>
    <row r="26" spans="1:24" ht="12.75">
      <c r="A26" t="s">
        <v>32</v>
      </c>
      <c r="B26" t="s">
        <v>33</v>
      </c>
      <c r="C26" s="74" t="s">
        <v>333</v>
      </c>
      <c r="D26" s="18">
        <v>1686.3</v>
      </c>
      <c r="F26" s="58">
        <v>0</v>
      </c>
      <c r="H26" s="18">
        <f t="shared" si="0"/>
        <v>0</v>
      </c>
      <c r="J26" s="63">
        <v>8017.66</v>
      </c>
      <c r="N26" s="1">
        <f t="shared" si="2"/>
        <v>0</v>
      </c>
      <c r="P26" s="4">
        <f t="shared" si="1"/>
        <v>0</v>
      </c>
      <c r="Q26" s="22"/>
      <c r="R26" s="49">
        <v>18.5</v>
      </c>
      <c r="S26" s="63">
        <v>8017.66</v>
      </c>
      <c r="T26" s="4">
        <f t="shared" si="3"/>
        <v>148326.71</v>
      </c>
      <c r="V26" s="39"/>
      <c r="W26" s="1"/>
      <c r="X26" s="1"/>
    </row>
    <row r="27" spans="1:24" ht="12.75">
      <c r="A27" t="s">
        <v>35</v>
      </c>
      <c r="B27" t="s">
        <v>33</v>
      </c>
      <c r="C27" s="61" t="s">
        <v>334</v>
      </c>
      <c r="D27" s="18">
        <v>244.6</v>
      </c>
      <c r="F27" s="58">
        <v>0</v>
      </c>
      <c r="H27" s="18">
        <f t="shared" si="0"/>
        <v>0</v>
      </c>
      <c r="J27" s="63">
        <v>10620.62</v>
      </c>
      <c r="N27" s="1">
        <f t="shared" si="2"/>
        <v>0</v>
      </c>
      <c r="P27" s="4">
        <f t="shared" si="1"/>
        <v>0</v>
      </c>
      <c r="Q27" s="22"/>
      <c r="R27" s="49">
        <v>5.5</v>
      </c>
      <c r="S27" s="63">
        <v>10620.62</v>
      </c>
      <c r="T27" s="4">
        <f t="shared" si="3"/>
        <v>58413.41</v>
      </c>
      <c r="V27" s="39"/>
      <c r="W27" s="1"/>
      <c r="X27" s="1"/>
    </row>
    <row r="28" spans="1:24" ht="12.75">
      <c r="A28" t="s">
        <v>36</v>
      </c>
      <c r="B28" t="s">
        <v>37</v>
      </c>
      <c r="C28" s="61" t="s">
        <v>335</v>
      </c>
      <c r="D28" s="18">
        <v>30032.3</v>
      </c>
      <c r="F28" s="58">
        <v>3096.8</v>
      </c>
      <c r="H28" s="18">
        <f t="shared" si="0"/>
        <v>3096.8</v>
      </c>
      <c r="J28" s="63">
        <v>7488.65</v>
      </c>
      <c r="N28" s="1">
        <f t="shared" si="2"/>
        <v>23190851.32</v>
      </c>
      <c r="P28" s="4">
        <f t="shared" si="1"/>
        <v>23190851.32</v>
      </c>
      <c r="Q28" s="22"/>
      <c r="R28" s="49">
        <v>215</v>
      </c>
      <c r="S28" s="63">
        <v>7488.65</v>
      </c>
      <c r="T28" s="4">
        <f t="shared" si="3"/>
        <v>1610059.75</v>
      </c>
      <c r="V28" s="39"/>
      <c r="W28" s="1"/>
      <c r="X28" s="1"/>
    </row>
    <row r="29" spans="1:24" ht="12.75">
      <c r="A29" t="s">
        <v>38</v>
      </c>
      <c r="B29" t="s">
        <v>37</v>
      </c>
      <c r="C29" s="61" t="s">
        <v>336</v>
      </c>
      <c r="D29" s="18">
        <v>29822</v>
      </c>
      <c r="F29" s="58">
        <v>2255.1</v>
      </c>
      <c r="G29" s="18">
        <v>1</v>
      </c>
      <c r="H29" s="18">
        <f t="shared" si="0"/>
        <v>2254.1</v>
      </c>
      <c r="J29" s="63">
        <v>7578.47</v>
      </c>
      <c r="N29" s="1">
        <f t="shared" si="2"/>
        <v>17082629.226999998</v>
      </c>
      <c r="P29" s="4">
        <f t="shared" si="1"/>
        <v>17082629.226999998</v>
      </c>
      <c r="Q29" s="22"/>
      <c r="R29" s="49">
        <v>232.5</v>
      </c>
      <c r="S29" s="63">
        <v>7578.47</v>
      </c>
      <c r="T29" s="4">
        <f t="shared" si="3"/>
        <v>1761994.2750000001</v>
      </c>
      <c r="V29" s="39"/>
      <c r="W29" s="1"/>
      <c r="X29" s="1"/>
    </row>
    <row r="30" spans="1:24" ht="12.75">
      <c r="A30" t="s">
        <v>39</v>
      </c>
      <c r="B30" t="s">
        <v>40</v>
      </c>
      <c r="C30" s="61" t="s">
        <v>337</v>
      </c>
      <c r="D30" s="18">
        <v>964.5</v>
      </c>
      <c r="F30" s="58">
        <v>0</v>
      </c>
      <c r="H30" s="18">
        <f t="shared" si="0"/>
        <v>0</v>
      </c>
      <c r="J30" s="63">
        <v>7813.08</v>
      </c>
      <c r="N30" s="1">
        <f t="shared" si="2"/>
        <v>0</v>
      </c>
      <c r="P30" s="4">
        <f t="shared" si="1"/>
        <v>0</v>
      </c>
      <c r="Q30" s="22"/>
      <c r="R30" s="49">
        <v>18</v>
      </c>
      <c r="S30" s="63">
        <v>7813.08</v>
      </c>
      <c r="T30" s="4">
        <f t="shared" si="3"/>
        <v>140635.44</v>
      </c>
      <c r="V30" s="39"/>
      <c r="W30" s="1"/>
      <c r="X30" s="1"/>
    </row>
    <row r="31" spans="1:24" ht="12.75">
      <c r="A31" t="s">
        <v>41</v>
      </c>
      <c r="B31" t="s">
        <v>40</v>
      </c>
      <c r="C31" s="61" t="s">
        <v>338</v>
      </c>
      <c r="D31" s="18">
        <v>1195.4</v>
      </c>
      <c r="F31" s="58">
        <v>0</v>
      </c>
      <c r="H31" s="18">
        <f t="shared" si="0"/>
        <v>0</v>
      </c>
      <c r="J31" s="63">
        <v>7561.35</v>
      </c>
      <c r="N31" s="1">
        <f t="shared" si="2"/>
        <v>0</v>
      </c>
      <c r="P31" s="4">
        <f t="shared" si="1"/>
        <v>0</v>
      </c>
      <c r="Q31" s="22"/>
      <c r="R31" s="49">
        <v>26.5</v>
      </c>
      <c r="S31" s="63">
        <v>7561.35</v>
      </c>
      <c r="T31" s="4">
        <f t="shared" si="3"/>
        <v>200375.77500000002</v>
      </c>
      <c r="V31" s="39"/>
      <c r="W31" s="1"/>
      <c r="X31" s="1"/>
    </row>
    <row r="32" spans="1:24" ht="12.75">
      <c r="A32" t="s">
        <v>42</v>
      </c>
      <c r="B32" t="s">
        <v>43</v>
      </c>
      <c r="C32" s="61" t="s">
        <v>339</v>
      </c>
      <c r="D32" s="18">
        <v>111.2</v>
      </c>
      <c r="F32" s="58">
        <v>0</v>
      </c>
      <c r="H32" s="18">
        <f t="shared" si="0"/>
        <v>0</v>
      </c>
      <c r="J32" s="63">
        <v>13863.9</v>
      </c>
      <c r="N32" s="1">
        <f t="shared" si="2"/>
        <v>0</v>
      </c>
      <c r="P32" s="4">
        <f t="shared" si="1"/>
        <v>0</v>
      </c>
      <c r="Q32" s="22"/>
      <c r="R32" s="49">
        <v>3</v>
      </c>
      <c r="S32" s="63">
        <v>13863.9</v>
      </c>
      <c r="T32" s="4">
        <f t="shared" si="3"/>
        <v>41591.7</v>
      </c>
      <c r="V32" s="39"/>
      <c r="W32" s="1"/>
      <c r="X32" s="1"/>
    </row>
    <row r="33" spans="1:24" ht="12.75">
      <c r="A33" t="s">
        <v>45</v>
      </c>
      <c r="B33" t="s">
        <v>43</v>
      </c>
      <c r="C33" s="61" t="s">
        <v>340</v>
      </c>
      <c r="D33" s="18">
        <v>169.1</v>
      </c>
      <c r="F33" s="58">
        <v>0</v>
      </c>
      <c r="H33" s="18">
        <f t="shared" si="0"/>
        <v>0</v>
      </c>
      <c r="J33" s="63">
        <v>13038.75</v>
      </c>
      <c r="N33" s="1">
        <f t="shared" si="2"/>
        <v>0</v>
      </c>
      <c r="P33" s="4">
        <f t="shared" si="1"/>
        <v>0</v>
      </c>
      <c r="Q33" s="22"/>
      <c r="R33" s="49">
        <v>4</v>
      </c>
      <c r="S33" s="63">
        <v>13038.75</v>
      </c>
      <c r="T33" s="4">
        <f t="shared" si="3"/>
        <v>52155</v>
      </c>
      <c r="V33" s="39"/>
      <c r="W33" s="1"/>
      <c r="X33" s="1"/>
    </row>
    <row r="34" spans="1:24" ht="12.75">
      <c r="A34" t="s">
        <v>46</v>
      </c>
      <c r="B34" t="s">
        <v>47</v>
      </c>
      <c r="C34" s="61" t="s">
        <v>341</v>
      </c>
      <c r="D34" s="18">
        <v>799.3</v>
      </c>
      <c r="F34" s="58">
        <v>114.9</v>
      </c>
      <c r="H34" s="18">
        <f t="shared" si="0"/>
        <v>114.9</v>
      </c>
      <c r="J34" s="63">
        <v>8230.14</v>
      </c>
      <c r="N34" s="1">
        <f t="shared" si="2"/>
        <v>945643.086</v>
      </c>
      <c r="P34" s="4">
        <f t="shared" si="1"/>
        <v>945643.086</v>
      </c>
      <c r="Q34" s="22"/>
      <c r="R34" s="49">
        <v>20.5</v>
      </c>
      <c r="S34" s="63">
        <v>8230.14</v>
      </c>
      <c r="T34" s="4">
        <f t="shared" si="3"/>
        <v>168717.87</v>
      </c>
      <c r="V34" s="39"/>
      <c r="W34" s="1"/>
      <c r="X34" s="1"/>
    </row>
    <row r="35" spans="1:24" ht="12.75">
      <c r="A35" t="s">
        <v>48</v>
      </c>
      <c r="B35" t="s">
        <v>49</v>
      </c>
      <c r="C35" s="61" t="s">
        <v>342</v>
      </c>
      <c r="D35" s="18">
        <v>1034.6</v>
      </c>
      <c r="F35" s="58">
        <v>0</v>
      </c>
      <c r="H35" s="18">
        <f t="shared" si="0"/>
        <v>0</v>
      </c>
      <c r="J35" s="63">
        <v>7595.05</v>
      </c>
      <c r="N35" s="1">
        <f t="shared" si="2"/>
        <v>0</v>
      </c>
      <c r="P35" s="4">
        <f t="shared" si="1"/>
        <v>0</v>
      </c>
      <c r="Q35" s="22"/>
      <c r="R35" s="49">
        <v>37</v>
      </c>
      <c r="S35" s="63">
        <v>7595.05</v>
      </c>
      <c r="T35" s="4">
        <f t="shared" si="3"/>
        <v>281016.85000000003</v>
      </c>
      <c r="V35" s="39"/>
      <c r="W35" s="1"/>
      <c r="X35" s="1"/>
    </row>
    <row r="36" spans="1:24" ht="12.75">
      <c r="A36" t="s">
        <v>50</v>
      </c>
      <c r="B36" t="s">
        <v>49</v>
      </c>
      <c r="C36" s="61" t="s">
        <v>343</v>
      </c>
      <c r="D36" s="18">
        <v>367.6</v>
      </c>
      <c r="F36" s="58">
        <v>0</v>
      </c>
      <c r="H36" s="18">
        <f t="shared" si="0"/>
        <v>0</v>
      </c>
      <c r="J36" s="63">
        <v>9188.51</v>
      </c>
      <c r="N36" s="1">
        <f t="shared" si="2"/>
        <v>0</v>
      </c>
      <c r="P36" s="4">
        <f t="shared" si="1"/>
        <v>0</v>
      </c>
      <c r="Q36" s="22"/>
      <c r="R36" s="49">
        <v>15.5</v>
      </c>
      <c r="S36" s="63">
        <v>9188.51</v>
      </c>
      <c r="T36" s="4">
        <f t="shared" si="3"/>
        <v>142421.905</v>
      </c>
      <c r="V36" s="39"/>
      <c r="W36" s="1"/>
      <c r="X36" s="1"/>
    </row>
    <row r="37" spans="1:24" ht="12.75">
      <c r="A37" t="s">
        <v>51</v>
      </c>
      <c r="B37" t="s">
        <v>49</v>
      </c>
      <c r="C37" s="61" t="s">
        <v>344</v>
      </c>
      <c r="D37" s="18">
        <v>203.29999999999998</v>
      </c>
      <c r="F37" s="58">
        <v>0</v>
      </c>
      <c r="H37" s="18">
        <f t="shared" si="0"/>
        <v>0</v>
      </c>
      <c r="J37" s="63">
        <v>12272.71</v>
      </c>
      <c r="N37" s="1">
        <f t="shared" si="2"/>
        <v>0</v>
      </c>
      <c r="P37" s="4">
        <f t="shared" si="1"/>
        <v>0</v>
      </c>
      <c r="Q37" s="22"/>
      <c r="R37" s="49">
        <v>4</v>
      </c>
      <c r="S37" s="63">
        <v>12272.71</v>
      </c>
      <c r="T37" s="4">
        <f t="shared" si="3"/>
        <v>49090.84</v>
      </c>
      <c r="V37" s="39"/>
      <c r="W37" s="1"/>
      <c r="X37" s="1"/>
    </row>
    <row r="38" spans="1:24" ht="12.75">
      <c r="A38" t="s">
        <v>52</v>
      </c>
      <c r="B38" t="s">
        <v>53</v>
      </c>
      <c r="C38" s="61" t="s">
        <v>345</v>
      </c>
      <c r="D38" s="18">
        <v>217.2</v>
      </c>
      <c r="F38" s="58">
        <v>0</v>
      </c>
      <c r="H38" s="18">
        <f t="shared" si="0"/>
        <v>0</v>
      </c>
      <c r="J38" s="63">
        <v>11978.09</v>
      </c>
      <c r="N38" s="1">
        <f t="shared" si="2"/>
        <v>0</v>
      </c>
      <c r="P38" s="4">
        <f t="shared" si="1"/>
        <v>0</v>
      </c>
      <c r="Q38" s="22"/>
      <c r="R38" s="49">
        <v>21.5</v>
      </c>
      <c r="S38" s="63">
        <v>11978.09</v>
      </c>
      <c r="T38" s="4">
        <f t="shared" si="3"/>
        <v>257528.935</v>
      </c>
      <c r="V38" s="39"/>
      <c r="W38" s="1"/>
      <c r="X38" s="1"/>
    </row>
    <row r="39" spans="1:24" ht="12.75">
      <c r="A39" t="s">
        <v>54</v>
      </c>
      <c r="B39" t="s">
        <v>53</v>
      </c>
      <c r="C39" s="61" t="s">
        <v>346</v>
      </c>
      <c r="D39" s="18">
        <v>280</v>
      </c>
      <c r="F39" s="58">
        <v>0</v>
      </c>
      <c r="H39" s="18">
        <f t="shared" si="0"/>
        <v>0</v>
      </c>
      <c r="J39" s="63">
        <v>10586.3</v>
      </c>
      <c r="N39" s="1">
        <f t="shared" si="2"/>
        <v>0</v>
      </c>
      <c r="P39" s="4">
        <f t="shared" si="1"/>
        <v>0</v>
      </c>
      <c r="Q39" s="22"/>
      <c r="R39" s="49">
        <v>14.5</v>
      </c>
      <c r="S39" s="63">
        <v>10586.3</v>
      </c>
      <c r="T39" s="4">
        <f t="shared" si="3"/>
        <v>153501.34999999998</v>
      </c>
      <c r="V39" s="39"/>
      <c r="W39" s="1"/>
      <c r="X39" s="1"/>
    </row>
    <row r="40" spans="1:24" ht="12.75">
      <c r="A40" t="s">
        <v>55</v>
      </c>
      <c r="B40" t="s">
        <v>56</v>
      </c>
      <c r="C40" s="61" t="s">
        <v>347</v>
      </c>
      <c r="D40" s="18">
        <v>449.5</v>
      </c>
      <c r="F40" s="58">
        <v>0</v>
      </c>
      <c r="H40" s="18">
        <f t="shared" si="0"/>
        <v>0</v>
      </c>
      <c r="J40" s="63">
        <v>8457</v>
      </c>
      <c r="N40" s="1">
        <f t="shared" si="2"/>
        <v>0</v>
      </c>
      <c r="P40" s="4">
        <f t="shared" si="1"/>
        <v>0</v>
      </c>
      <c r="Q40" s="22"/>
      <c r="R40" s="49">
        <v>22</v>
      </c>
      <c r="S40" s="63">
        <v>8457</v>
      </c>
      <c r="T40" s="4">
        <f t="shared" si="3"/>
        <v>186054</v>
      </c>
      <c r="V40" s="39"/>
      <c r="W40" s="1"/>
      <c r="X40" s="1"/>
    </row>
    <row r="41" spans="1:24" ht="12.75">
      <c r="A41" t="s">
        <v>57</v>
      </c>
      <c r="B41" t="s">
        <v>58</v>
      </c>
      <c r="C41" s="61" t="s">
        <v>348</v>
      </c>
      <c r="D41" s="18">
        <v>361.2</v>
      </c>
      <c r="F41" s="58">
        <v>0</v>
      </c>
      <c r="H41" s="18">
        <f t="shared" si="0"/>
        <v>0</v>
      </c>
      <c r="J41" s="63">
        <v>9581.72</v>
      </c>
      <c r="N41" s="1">
        <f t="shared" si="2"/>
        <v>0</v>
      </c>
      <c r="P41" s="4">
        <f t="shared" si="1"/>
        <v>0</v>
      </c>
      <c r="Q41" s="22"/>
      <c r="R41" s="49">
        <v>12</v>
      </c>
      <c r="S41" s="63">
        <v>9581.72</v>
      </c>
      <c r="T41" s="4">
        <f t="shared" si="3"/>
        <v>114980.63999999998</v>
      </c>
      <c r="V41" s="39"/>
      <c r="W41" s="1"/>
      <c r="X41" s="1"/>
    </row>
    <row r="42" spans="1:24" ht="12.75">
      <c r="A42" t="s">
        <v>59</v>
      </c>
      <c r="B42" t="s">
        <v>60</v>
      </c>
      <c r="C42" s="61" t="s">
        <v>349</v>
      </c>
      <c r="D42" s="18">
        <v>4705.200000000001</v>
      </c>
      <c r="F42" s="58">
        <v>406.8</v>
      </c>
      <c r="H42" s="18">
        <f t="shared" si="0"/>
        <v>406.8</v>
      </c>
      <c r="J42" s="63">
        <v>7438.91</v>
      </c>
      <c r="L42" s="1">
        <v>7019.71</v>
      </c>
      <c r="N42" s="1">
        <f>(G42*L42)+(H42*J42)</f>
        <v>3026148.588</v>
      </c>
      <c r="P42" s="4">
        <f t="shared" si="1"/>
        <v>3026148.588</v>
      </c>
      <c r="Q42" s="22"/>
      <c r="R42" s="49">
        <v>123.5</v>
      </c>
      <c r="S42" s="63">
        <v>7438.91</v>
      </c>
      <c r="T42" s="4">
        <f t="shared" si="3"/>
        <v>918705.385</v>
      </c>
      <c r="V42" s="39"/>
      <c r="W42" s="1"/>
      <c r="X42" s="1"/>
    </row>
    <row r="43" spans="1:24" ht="12.75">
      <c r="A43" t="s">
        <v>61</v>
      </c>
      <c r="B43" t="s">
        <v>62</v>
      </c>
      <c r="C43" s="61" t="s">
        <v>350</v>
      </c>
      <c r="D43" s="18">
        <v>87117.9</v>
      </c>
      <c r="F43" s="58">
        <v>19049.9</v>
      </c>
      <c r="H43" s="18">
        <f t="shared" si="0"/>
        <v>19049.9</v>
      </c>
      <c r="J43" s="63">
        <v>7921.47</v>
      </c>
      <c r="N43" s="1">
        <f t="shared" si="2"/>
        <v>150903211.35300002</v>
      </c>
      <c r="P43" s="4">
        <f t="shared" si="1"/>
        <v>150903211.35300002</v>
      </c>
      <c r="Q43" s="22"/>
      <c r="R43" s="49">
        <v>3168.5</v>
      </c>
      <c r="S43" s="63">
        <v>7921.47</v>
      </c>
      <c r="T43" s="4">
        <f t="shared" si="3"/>
        <v>25099177.695</v>
      </c>
      <c r="V43" s="39"/>
      <c r="W43" s="1"/>
      <c r="X43" s="1"/>
    </row>
    <row r="44" spans="1:24" ht="12.75">
      <c r="A44" t="s">
        <v>63</v>
      </c>
      <c r="B44" t="s">
        <v>64</v>
      </c>
      <c r="C44" s="61" t="s">
        <v>351</v>
      </c>
      <c r="D44" s="18">
        <v>284</v>
      </c>
      <c r="F44" s="58">
        <v>0</v>
      </c>
      <c r="H44" s="18">
        <f t="shared" si="0"/>
        <v>0</v>
      </c>
      <c r="J44" s="63">
        <v>10147.39</v>
      </c>
      <c r="N44" s="1">
        <f t="shared" si="2"/>
        <v>0</v>
      </c>
      <c r="P44" s="4">
        <f t="shared" si="1"/>
        <v>0</v>
      </c>
      <c r="Q44" s="22"/>
      <c r="R44" s="49">
        <v>6</v>
      </c>
      <c r="S44" s="63">
        <v>10147.39</v>
      </c>
      <c r="T44" s="4">
        <f t="shared" si="3"/>
        <v>60884.34</v>
      </c>
      <c r="V44" s="39"/>
      <c r="W44" s="1"/>
      <c r="X44" s="1"/>
    </row>
    <row r="45" spans="1:24" ht="12.75">
      <c r="A45" t="s">
        <v>65</v>
      </c>
      <c r="B45" t="s">
        <v>66</v>
      </c>
      <c r="C45" s="61" t="s">
        <v>352</v>
      </c>
      <c r="D45" s="18">
        <v>63977.8</v>
      </c>
      <c r="F45" s="58">
        <v>14371.1</v>
      </c>
      <c r="G45" s="18">
        <v>2102</v>
      </c>
      <c r="H45" s="18">
        <f t="shared" si="0"/>
        <v>12269.1</v>
      </c>
      <c r="J45" s="63">
        <v>7393.05</v>
      </c>
      <c r="L45" s="1">
        <v>7019.71</v>
      </c>
      <c r="N45" s="1">
        <f>H45*J45</f>
        <v>90706069.75500001</v>
      </c>
      <c r="O45" s="1">
        <f>G45*L45</f>
        <v>14755430.42</v>
      </c>
      <c r="P45" s="4">
        <f t="shared" si="1"/>
        <v>105461500.17500001</v>
      </c>
      <c r="Q45" s="22"/>
      <c r="R45" s="49">
        <v>136.5</v>
      </c>
      <c r="S45" s="63">
        <v>7393.05</v>
      </c>
      <c r="T45" s="4">
        <f t="shared" si="3"/>
        <v>1009151.3250000001</v>
      </c>
      <c r="V45" s="39"/>
      <c r="W45" s="1"/>
      <c r="X45" s="1"/>
    </row>
    <row r="46" spans="1:24" ht="12.75">
      <c r="A46" t="s">
        <v>67</v>
      </c>
      <c r="B46" t="s">
        <v>68</v>
      </c>
      <c r="C46" s="61" t="s">
        <v>353</v>
      </c>
      <c r="D46" s="18">
        <v>6595.4</v>
      </c>
      <c r="F46" s="58">
        <v>332</v>
      </c>
      <c r="H46" s="18">
        <f t="shared" si="0"/>
        <v>332</v>
      </c>
      <c r="J46" s="63">
        <v>7941.77</v>
      </c>
      <c r="N46" s="1">
        <f t="shared" si="2"/>
        <v>2636667.64</v>
      </c>
      <c r="P46" s="4">
        <f t="shared" si="1"/>
        <v>2636667.64</v>
      </c>
      <c r="Q46" s="22"/>
      <c r="R46" s="49">
        <v>117</v>
      </c>
      <c r="S46" s="63">
        <v>7941.77</v>
      </c>
      <c r="T46" s="4">
        <f t="shared" si="3"/>
        <v>929187.0900000001</v>
      </c>
      <c r="V46" s="39"/>
      <c r="W46" s="1"/>
      <c r="X46" s="1"/>
    </row>
    <row r="47" spans="1:24" ht="12.75">
      <c r="A47" t="s">
        <v>69</v>
      </c>
      <c r="B47" t="s">
        <v>70</v>
      </c>
      <c r="C47" s="61" t="s">
        <v>354</v>
      </c>
      <c r="D47" s="18">
        <v>2337.2</v>
      </c>
      <c r="F47" s="58">
        <v>414.2</v>
      </c>
      <c r="H47" s="18">
        <f t="shared" si="0"/>
        <v>414.2</v>
      </c>
      <c r="J47" s="63">
        <v>7552.6</v>
      </c>
      <c r="N47" s="1">
        <f t="shared" si="2"/>
        <v>3128286.92</v>
      </c>
      <c r="P47" s="4">
        <f t="shared" si="1"/>
        <v>3128286.92</v>
      </c>
      <c r="Q47" s="22"/>
      <c r="R47" s="49">
        <v>15.5</v>
      </c>
      <c r="S47" s="63">
        <v>7552.6</v>
      </c>
      <c r="T47" s="4">
        <f t="shared" si="3"/>
        <v>117065.3</v>
      </c>
      <c r="V47" s="39"/>
      <c r="W47" s="1"/>
      <c r="X47" s="1"/>
    </row>
    <row r="48" spans="1:24" ht="12.75">
      <c r="A48" t="s">
        <v>71</v>
      </c>
      <c r="B48" t="s">
        <v>70</v>
      </c>
      <c r="C48" s="61" t="s">
        <v>355</v>
      </c>
      <c r="D48" s="18">
        <v>263.5</v>
      </c>
      <c r="F48" s="58">
        <v>0</v>
      </c>
      <c r="H48" s="18">
        <f t="shared" si="0"/>
        <v>0</v>
      </c>
      <c r="J48" s="63">
        <v>11258.26</v>
      </c>
      <c r="N48" s="1">
        <f t="shared" si="2"/>
        <v>0</v>
      </c>
      <c r="P48" s="4">
        <f t="shared" si="1"/>
        <v>0</v>
      </c>
      <c r="Q48" s="22"/>
      <c r="R48" s="49">
        <v>4.5</v>
      </c>
      <c r="S48" s="63">
        <v>11258.26</v>
      </c>
      <c r="T48" s="4">
        <f t="shared" si="3"/>
        <v>50662.17</v>
      </c>
      <c r="V48" s="39"/>
      <c r="W48" s="1"/>
      <c r="X48" s="1"/>
    </row>
    <row r="49" spans="1:24" ht="12.75">
      <c r="A49" t="s">
        <v>73</v>
      </c>
      <c r="B49" t="s">
        <v>70</v>
      </c>
      <c r="C49" s="61" t="s">
        <v>356</v>
      </c>
      <c r="D49" s="18">
        <v>302.1</v>
      </c>
      <c r="F49" s="58">
        <v>0</v>
      </c>
      <c r="H49" s="18">
        <f t="shared" si="0"/>
        <v>0</v>
      </c>
      <c r="J49" s="63">
        <v>10623.25</v>
      </c>
      <c r="N49" s="1">
        <f t="shared" si="2"/>
        <v>0</v>
      </c>
      <c r="P49" s="4">
        <f t="shared" si="1"/>
        <v>0</v>
      </c>
      <c r="Q49" s="22"/>
      <c r="R49" s="49">
        <v>10</v>
      </c>
      <c r="S49" s="63">
        <v>10623.25</v>
      </c>
      <c r="T49" s="4">
        <f t="shared" si="3"/>
        <v>106232.5</v>
      </c>
      <c r="V49" s="39"/>
      <c r="W49" s="1"/>
      <c r="X49" s="1"/>
    </row>
    <row r="50" spans="1:24" ht="12.75">
      <c r="A50" t="s">
        <v>74</v>
      </c>
      <c r="B50" t="s">
        <v>70</v>
      </c>
      <c r="C50" s="61" t="s">
        <v>357</v>
      </c>
      <c r="D50" s="18">
        <v>211.9</v>
      </c>
      <c r="F50" s="58">
        <v>0</v>
      </c>
      <c r="H50" s="18">
        <f t="shared" si="0"/>
        <v>0</v>
      </c>
      <c r="J50" s="63">
        <v>12388.93</v>
      </c>
      <c r="N50" s="1">
        <f t="shared" si="2"/>
        <v>0</v>
      </c>
      <c r="P50" s="4">
        <f t="shared" si="1"/>
        <v>0</v>
      </c>
      <c r="Q50" s="22"/>
      <c r="R50" s="49">
        <v>5</v>
      </c>
      <c r="S50" s="63">
        <v>12388.93</v>
      </c>
      <c r="T50" s="4">
        <f t="shared" si="3"/>
        <v>61944.65</v>
      </c>
      <c r="V50" s="39"/>
      <c r="W50" s="1"/>
      <c r="X50" s="1"/>
    </row>
    <row r="51" spans="1:24" ht="12.75">
      <c r="A51" t="s">
        <v>75</v>
      </c>
      <c r="B51" t="s">
        <v>70</v>
      </c>
      <c r="C51" s="61" t="s">
        <v>358</v>
      </c>
      <c r="D51" s="18">
        <v>50</v>
      </c>
      <c r="F51" s="58">
        <v>0</v>
      </c>
      <c r="H51" s="18">
        <f t="shared" si="0"/>
        <v>0</v>
      </c>
      <c r="J51" s="63">
        <v>16240.07</v>
      </c>
      <c r="N51" s="1">
        <f t="shared" si="2"/>
        <v>0</v>
      </c>
      <c r="P51" s="4">
        <f t="shared" si="1"/>
        <v>0</v>
      </c>
      <c r="Q51" s="22"/>
      <c r="R51" s="49">
        <v>0</v>
      </c>
      <c r="S51" s="63">
        <v>16240.07</v>
      </c>
      <c r="T51" s="4">
        <f t="shared" si="3"/>
        <v>0</v>
      </c>
      <c r="V51" s="39"/>
      <c r="W51" s="1"/>
      <c r="X51" s="1"/>
    </row>
    <row r="52" spans="1:24" ht="12.75">
      <c r="A52" t="s">
        <v>76</v>
      </c>
      <c r="B52" t="s">
        <v>77</v>
      </c>
      <c r="C52" s="61" t="s">
        <v>359</v>
      </c>
      <c r="D52" s="18">
        <v>435.7</v>
      </c>
      <c r="F52" s="58">
        <v>0</v>
      </c>
      <c r="H52" s="18">
        <f t="shared" si="0"/>
        <v>0</v>
      </c>
      <c r="J52" s="63">
        <v>8779.09</v>
      </c>
      <c r="N52" s="1">
        <f t="shared" si="2"/>
        <v>0</v>
      </c>
      <c r="P52" s="4">
        <f t="shared" si="1"/>
        <v>0</v>
      </c>
      <c r="Q52" s="22"/>
      <c r="R52" s="49">
        <v>11</v>
      </c>
      <c r="S52" s="63">
        <v>8779.09</v>
      </c>
      <c r="T52" s="4">
        <f t="shared" si="3"/>
        <v>96569.99</v>
      </c>
      <c r="V52" s="39"/>
      <c r="W52" s="1"/>
      <c r="X52" s="1"/>
    </row>
    <row r="53" spans="1:24" ht="12.75">
      <c r="A53" t="s">
        <v>78</v>
      </c>
      <c r="B53" t="s">
        <v>77</v>
      </c>
      <c r="C53" s="61" t="s">
        <v>360</v>
      </c>
      <c r="D53" s="18">
        <v>11452</v>
      </c>
      <c r="F53" s="58">
        <v>2309.3</v>
      </c>
      <c r="H53" s="18">
        <f t="shared" si="0"/>
        <v>2309.3</v>
      </c>
      <c r="J53" s="63">
        <v>7797.19</v>
      </c>
      <c r="N53" s="1">
        <f t="shared" si="2"/>
        <v>18006050.867</v>
      </c>
      <c r="P53" s="4">
        <f t="shared" si="1"/>
        <v>18006050.867</v>
      </c>
      <c r="Q53" s="22"/>
      <c r="R53" s="49">
        <v>242</v>
      </c>
      <c r="S53" s="63">
        <v>7797.19</v>
      </c>
      <c r="T53" s="4">
        <f t="shared" si="3"/>
        <v>1886919.98</v>
      </c>
      <c r="V53" s="39"/>
      <c r="W53" s="1"/>
      <c r="X53" s="1"/>
    </row>
    <row r="54" spans="1:24" ht="12.75">
      <c r="A54" t="s">
        <v>79</v>
      </c>
      <c r="B54" t="s">
        <v>77</v>
      </c>
      <c r="C54" s="61" t="s">
        <v>361</v>
      </c>
      <c r="D54" s="18">
        <v>9048.2</v>
      </c>
      <c r="F54" s="58">
        <v>131.1</v>
      </c>
      <c r="H54" s="18">
        <f t="shared" si="0"/>
        <v>131.1</v>
      </c>
      <c r="J54" s="63">
        <v>7275.15</v>
      </c>
      <c r="N54" s="1">
        <f t="shared" si="2"/>
        <v>953772.1649999999</v>
      </c>
      <c r="P54" s="4">
        <f t="shared" si="1"/>
        <v>953772.1649999999</v>
      </c>
      <c r="Q54" s="22"/>
      <c r="R54" s="49">
        <v>88</v>
      </c>
      <c r="S54" s="63">
        <v>7275.15</v>
      </c>
      <c r="T54" s="4">
        <f t="shared" si="3"/>
        <v>640213.2</v>
      </c>
      <c r="V54" s="39"/>
      <c r="W54" s="1"/>
      <c r="X54" s="1"/>
    </row>
    <row r="55" spans="1:24" ht="12.75">
      <c r="A55" t="s">
        <v>80</v>
      </c>
      <c r="B55" t="s">
        <v>77</v>
      </c>
      <c r="C55" s="61" t="s">
        <v>362</v>
      </c>
      <c r="D55" s="18">
        <v>7826.5</v>
      </c>
      <c r="F55" s="58">
        <v>0</v>
      </c>
      <c r="H55" s="18">
        <f t="shared" si="0"/>
        <v>0</v>
      </c>
      <c r="J55" s="63">
        <v>7275.15</v>
      </c>
      <c r="N55" s="1">
        <f t="shared" si="2"/>
        <v>0</v>
      </c>
      <c r="P55" s="4">
        <f t="shared" si="1"/>
        <v>0</v>
      </c>
      <c r="Q55" s="22"/>
      <c r="R55" s="49">
        <v>131</v>
      </c>
      <c r="S55" s="63">
        <v>7275.15</v>
      </c>
      <c r="T55" s="4">
        <f t="shared" si="3"/>
        <v>953044.6499999999</v>
      </c>
      <c r="V55" s="39"/>
      <c r="W55" s="1"/>
      <c r="X55" s="1"/>
    </row>
    <row r="56" spans="1:24" ht="12.75">
      <c r="A56" t="s">
        <v>81</v>
      </c>
      <c r="B56" t="s">
        <v>77</v>
      </c>
      <c r="C56" s="61" t="s">
        <v>363</v>
      </c>
      <c r="D56" s="18">
        <v>26627.2</v>
      </c>
      <c r="F56" s="58">
        <v>1839.2</v>
      </c>
      <c r="H56" s="18">
        <f t="shared" si="0"/>
        <v>1839.2</v>
      </c>
      <c r="J56" s="63">
        <v>7558.75</v>
      </c>
      <c r="N56" s="1">
        <f t="shared" si="2"/>
        <v>13902053</v>
      </c>
      <c r="P56" s="4">
        <f t="shared" si="1"/>
        <v>13902053</v>
      </c>
      <c r="Q56" s="22"/>
      <c r="R56" s="49">
        <v>411.5</v>
      </c>
      <c r="S56" s="63">
        <v>7558.75</v>
      </c>
      <c r="T56" s="4">
        <f t="shared" si="3"/>
        <v>3110425.625</v>
      </c>
      <c r="V56" s="39"/>
      <c r="W56" s="1"/>
      <c r="X56" s="1"/>
    </row>
    <row r="57" spans="1:24" ht="12.75">
      <c r="A57" t="s">
        <v>82</v>
      </c>
      <c r="B57" t="s">
        <v>77</v>
      </c>
      <c r="C57" s="61" t="s">
        <v>364</v>
      </c>
      <c r="D57" s="18">
        <v>4945.9</v>
      </c>
      <c r="F57" s="58">
        <v>1287.5</v>
      </c>
      <c r="H57" s="18">
        <f t="shared" si="0"/>
        <v>1287.5</v>
      </c>
      <c r="J57" s="63">
        <v>7275.15</v>
      </c>
      <c r="N57" s="1">
        <f t="shared" si="2"/>
        <v>9366755.625</v>
      </c>
      <c r="P57" s="4">
        <f t="shared" si="1"/>
        <v>9366755.625</v>
      </c>
      <c r="Q57" s="22"/>
      <c r="R57" s="49">
        <v>6</v>
      </c>
      <c r="S57" s="63">
        <v>7275.15</v>
      </c>
      <c r="T57" s="4">
        <f t="shared" si="3"/>
        <v>43650.899999999994</v>
      </c>
      <c r="V57" s="39"/>
      <c r="W57" s="1"/>
      <c r="X57" s="1"/>
    </row>
    <row r="58" spans="1:24" ht="12.75">
      <c r="A58" t="s">
        <v>83</v>
      </c>
      <c r="B58" t="s">
        <v>77</v>
      </c>
      <c r="C58" s="61" t="s">
        <v>365</v>
      </c>
      <c r="D58" s="18">
        <v>1405.3999999999999</v>
      </c>
      <c r="F58" s="58">
        <v>0</v>
      </c>
      <c r="H58" s="18">
        <f t="shared" si="0"/>
        <v>0</v>
      </c>
      <c r="J58" s="63">
        <v>7758.16</v>
      </c>
      <c r="N58" s="1">
        <f t="shared" si="2"/>
        <v>0</v>
      </c>
      <c r="P58" s="4">
        <f t="shared" si="1"/>
        <v>0</v>
      </c>
      <c r="Q58" s="22"/>
      <c r="R58" s="49">
        <v>14</v>
      </c>
      <c r="S58" s="63">
        <v>7758.16</v>
      </c>
      <c r="T58" s="4">
        <f t="shared" si="3"/>
        <v>108614.23999999999</v>
      </c>
      <c r="V58" s="39"/>
      <c r="W58" s="1"/>
      <c r="X58" s="1"/>
    </row>
    <row r="59" spans="1:24" ht="12.75">
      <c r="A59" t="s">
        <v>84</v>
      </c>
      <c r="B59" t="s">
        <v>77</v>
      </c>
      <c r="C59" s="82" t="s">
        <v>366</v>
      </c>
      <c r="D59" s="18">
        <v>24330.6</v>
      </c>
      <c r="F59" s="58">
        <v>3465.4</v>
      </c>
      <c r="G59" s="18">
        <v>447.5</v>
      </c>
      <c r="H59" s="18">
        <f t="shared" si="0"/>
        <v>3017.9</v>
      </c>
      <c r="J59" s="63">
        <v>7267.71</v>
      </c>
      <c r="L59" s="1">
        <v>7019.71</v>
      </c>
      <c r="N59" s="1">
        <f t="shared" si="2"/>
        <v>21933222.009</v>
      </c>
      <c r="O59" s="1">
        <f>G59*L59</f>
        <v>3141320.225</v>
      </c>
      <c r="P59" s="4">
        <f t="shared" si="1"/>
        <v>25074542.234</v>
      </c>
      <c r="Q59" s="22"/>
      <c r="R59" s="49">
        <v>39</v>
      </c>
      <c r="S59" s="63">
        <v>7267.71</v>
      </c>
      <c r="T59" s="4">
        <f t="shared" si="3"/>
        <v>283440.69</v>
      </c>
      <c r="V59" s="39"/>
      <c r="W59" s="1"/>
      <c r="X59" s="1"/>
    </row>
    <row r="60" spans="1:24" ht="12.75">
      <c r="A60" t="s">
        <v>85</v>
      </c>
      <c r="B60" t="s">
        <v>77</v>
      </c>
      <c r="C60" s="61" t="s">
        <v>367</v>
      </c>
      <c r="D60" s="18">
        <v>976.5</v>
      </c>
      <c r="F60" s="58">
        <v>0</v>
      </c>
      <c r="H60" s="18">
        <f t="shared" si="0"/>
        <v>0</v>
      </c>
      <c r="J60" s="63">
        <v>8141.1</v>
      </c>
      <c r="N60" s="1">
        <f t="shared" si="2"/>
        <v>0</v>
      </c>
      <c r="P60" s="4">
        <f t="shared" si="1"/>
        <v>0</v>
      </c>
      <c r="Q60" s="22"/>
      <c r="R60" s="49">
        <v>41.5</v>
      </c>
      <c r="S60" s="63">
        <v>8141.1</v>
      </c>
      <c r="T60" s="4">
        <f t="shared" si="3"/>
        <v>337855.65</v>
      </c>
      <c r="V60" s="39"/>
      <c r="W60" s="1"/>
      <c r="X60" s="1"/>
    </row>
    <row r="61" spans="1:24" ht="12.75">
      <c r="A61" t="s">
        <v>86</v>
      </c>
      <c r="B61" t="s">
        <v>77</v>
      </c>
      <c r="C61" s="61" t="s">
        <v>368</v>
      </c>
      <c r="D61" s="18">
        <v>636.7</v>
      </c>
      <c r="F61" s="58">
        <v>0</v>
      </c>
      <c r="H61" s="18">
        <f t="shared" si="0"/>
        <v>0</v>
      </c>
      <c r="J61" s="63">
        <v>8321.53</v>
      </c>
      <c r="N61" s="1">
        <f t="shared" si="2"/>
        <v>0</v>
      </c>
      <c r="P61" s="4">
        <f t="shared" si="1"/>
        <v>0</v>
      </c>
      <c r="Q61" s="22"/>
      <c r="R61" s="49">
        <v>9</v>
      </c>
      <c r="S61" s="63">
        <v>8321.53</v>
      </c>
      <c r="T61" s="4">
        <f t="shared" si="3"/>
        <v>74893.77</v>
      </c>
      <c r="V61" s="39"/>
      <c r="W61" s="1"/>
      <c r="X61" s="1"/>
    </row>
    <row r="62" spans="1:24" ht="12.75">
      <c r="A62" t="s">
        <v>87</v>
      </c>
      <c r="B62" t="s">
        <v>77</v>
      </c>
      <c r="C62" s="61" t="s">
        <v>369</v>
      </c>
      <c r="D62" s="18">
        <v>257.2</v>
      </c>
      <c r="F62" s="58">
        <v>0</v>
      </c>
      <c r="H62" s="18">
        <f t="shared" si="0"/>
        <v>0</v>
      </c>
      <c r="J62" s="63">
        <v>11448.11</v>
      </c>
      <c r="N62" s="1">
        <f t="shared" si="2"/>
        <v>0</v>
      </c>
      <c r="P62" s="4">
        <f t="shared" si="1"/>
        <v>0</v>
      </c>
      <c r="Q62" s="22"/>
      <c r="R62" s="49">
        <v>6</v>
      </c>
      <c r="S62" s="63">
        <v>11448.11</v>
      </c>
      <c r="T62" s="4">
        <f t="shared" si="3"/>
        <v>68688.66</v>
      </c>
      <c r="V62" s="39"/>
      <c r="W62" s="1"/>
      <c r="X62" s="1"/>
    </row>
    <row r="63" spans="1:24" ht="12.75">
      <c r="A63" t="s">
        <v>88</v>
      </c>
      <c r="B63" t="s">
        <v>77</v>
      </c>
      <c r="C63" s="61" t="s">
        <v>370</v>
      </c>
      <c r="D63" s="18">
        <v>6301.1</v>
      </c>
      <c r="F63" s="58">
        <v>912.8</v>
      </c>
      <c r="H63" s="18">
        <f t="shared" si="0"/>
        <v>912.8</v>
      </c>
      <c r="J63" s="63">
        <v>7275.15</v>
      </c>
      <c r="N63" s="1">
        <f t="shared" si="2"/>
        <v>6640756.919999999</v>
      </c>
      <c r="P63" s="4">
        <f t="shared" si="1"/>
        <v>6640756.919999999</v>
      </c>
      <c r="Q63" s="22"/>
      <c r="R63" s="49">
        <v>25.5</v>
      </c>
      <c r="S63" s="63">
        <v>7275.15</v>
      </c>
      <c r="T63" s="4">
        <f t="shared" si="3"/>
        <v>185516.32499999998</v>
      </c>
      <c r="V63" s="39"/>
      <c r="W63" s="1"/>
      <c r="X63" s="1"/>
    </row>
    <row r="64" spans="1:24" ht="12.75">
      <c r="A64" t="s">
        <v>89</v>
      </c>
      <c r="B64" t="s">
        <v>77</v>
      </c>
      <c r="C64" s="61" t="s">
        <v>371</v>
      </c>
      <c r="D64" s="18">
        <v>22501.5</v>
      </c>
      <c r="F64" s="58">
        <v>7653.7</v>
      </c>
      <c r="G64" s="18">
        <v>3773.5</v>
      </c>
      <c r="H64" s="18">
        <f t="shared" si="0"/>
        <v>3880.2</v>
      </c>
      <c r="J64" s="63">
        <v>7289.75</v>
      </c>
      <c r="L64" s="1">
        <v>7019.71</v>
      </c>
      <c r="N64" s="1">
        <f t="shared" si="2"/>
        <v>28285687.95</v>
      </c>
      <c r="O64" s="1">
        <f>G64*L64</f>
        <v>26488875.685</v>
      </c>
      <c r="P64" s="4">
        <f t="shared" si="1"/>
        <v>54774563.635</v>
      </c>
      <c r="Q64" s="22"/>
      <c r="R64" s="49">
        <v>62.5</v>
      </c>
      <c r="S64" s="63">
        <v>7289.75</v>
      </c>
      <c r="T64" s="4">
        <f t="shared" si="3"/>
        <v>455609.375</v>
      </c>
      <c r="V64" s="39"/>
      <c r="W64" s="1"/>
      <c r="X64" s="1"/>
    </row>
    <row r="65" spans="1:24" ht="12.75">
      <c r="A65" t="s">
        <v>90</v>
      </c>
      <c r="B65" t="s">
        <v>77</v>
      </c>
      <c r="C65" s="61" t="s">
        <v>372</v>
      </c>
      <c r="D65" s="18">
        <v>194.6</v>
      </c>
      <c r="F65" s="58">
        <v>0</v>
      </c>
      <c r="H65" s="18">
        <f t="shared" si="0"/>
        <v>0</v>
      </c>
      <c r="J65" s="63">
        <v>12742.16</v>
      </c>
      <c r="N65" s="1">
        <f t="shared" si="2"/>
        <v>0</v>
      </c>
      <c r="P65" s="4">
        <f t="shared" si="1"/>
        <v>0</v>
      </c>
      <c r="Q65" s="22"/>
      <c r="R65" s="49">
        <v>2.5</v>
      </c>
      <c r="S65" s="63">
        <v>12742.16</v>
      </c>
      <c r="T65" s="4">
        <f t="shared" si="3"/>
        <v>31855.4</v>
      </c>
      <c r="V65" s="39"/>
      <c r="W65" s="1"/>
      <c r="X65" s="1"/>
    </row>
    <row r="66" spans="1:24" ht="12.75">
      <c r="A66" t="s">
        <v>91</v>
      </c>
      <c r="B66" t="s">
        <v>77</v>
      </c>
      <c r="C66" s="61" t="s">
        <v>373</v>
      </c>
      <c r="D66" s="18">
        <v>282.4</v>
      </c>
      <c r="F66" s="58">
        <v>0</v>
      </c>
      <c r="H66" s="18">
        <f t="shared" si="0"/>
        <v>0</v>
      </c>
      <c r="J66" s="63">
        <v>10630.67</v>
      </c>
      <c r="N66" s="1">
        <f t="shared" si="2"/>
        <v>0</v>
      </c>
      <c r="P66" s="4">
        <f t="shared" si="1"/>
        <v>0</v>
      </c>
      <c r="Q66" s="22"/>
      <c r="R66" s="49">
        <v>7</v>
      </c>
      <c r="S66" s="63">
        <v>10630.67</v>
      </c>
      <c r="T66" s="4">
        <f t="shared" si="3"/>
        <v>74414.69</v>
      </c>
      <c r="V66" s="39"/>
      <c r="W66" s="1"/>
      <c r="X66" s="1"/>
    </row>
    <row r="67" spans="1:24" ht="12.75">
      <c r="A67" t="s">
        <v>92</v>
      </c>
      <c r="B67" t="s">
        <v>93</v>
      </c>
      <c r="C67" s="61" t="s">
        <v>374</v>
      </c>
      <c r="D67" s="18">
        <v>3670.2</v>
      </c>
      <c r="F67" s="58">
        <v>241.2</v>
      </c>
      <c r="H67" s="18">
        <f t="shared" si="0"/>
        <v>241.2</v>
      </c>
      <c r="J67" s="63">
        <v>7275.15</v>
      </c>
      <c r="N67" s="1">
        <f t="shared" si="2"/>
        <v>1754766.18</v>
      </c>
      <c r="P67" s="4">
        <f t="shared" si="1"/>
        <v>1754766.18</v>
      </c>
      <c r="Q67" s="22"/>
      <c r="R67" s="49">
        <v>138.5</v>
      </c>
      <c r="S67" s="63">
        <v>7275.15</v>
      </c>
      <c r="T67" s="4">
        <f t="shared" si="3"/>
        <v>1007608.2749999999</v>
      </c>
      <c r="V67" s="39"/>
      <c r="W67" s="1"/>
      <c r="X67" s="1"/>
    </row>
    <row r="68" spans="1:24" ht="12.75">
      <c r="A68" t="s">
        <v>94</v>
      </c>
      <c r="B68" t="s">
        <v>93</v>
      </c>
      <c r="C68" s="61" t="s">
        <v>375</v>
      </c>
      <c r="D68" s="18">
        <v>1355.6</v>
      </c>
      <c r="F68" s="58">
        <v>0</v>
      </c>
      <c r="H68" s="18">
        <f aca="true" t="shared" si="4" ref="H68:H131">F68-G68</f>
        <v>0</v>
      </c>
      <c r="J68" s="63">
        <v>7608.66</v>
      </c>
      <c r="N68" s="1">
        <f t="shared" si="2"/>
        <v>0</v>
      </c>
      <c r="P68" s="4">
        <f aca="true" t="shared" si="5" ref="P68:P131">N68+O68</f>
        <v>0</v>
      </c>
      <c r="Q68" s="22"/>
      <c r="R68" s="49">
        <v>33</v>
      </c>
      <c r="S68" s="63">
        <v>7608.66</v>
      </c>
      <c r="T68" s="4">
        <f t="shared" si="3"/>
        <v>251085.78</v>
      </c>
      <c r="V68" s="39"/>
      <c r="W68" s="1"/>
      <c r="X68" s="1"/>
    </row>
    <row r="69" spans="1:24" ht="12.75">
      <c r="A69" t="s">
        <v>95</v>
      </c>
      <c r="B69" t="s">
        <v>93</v>
      </c>
      <c r="C69" s="61" t="s">
        <v>376</v>
      </c>
      <c r="D69" s="18">
        <v>199.9</v>
      </c>
      <c r="F69" s="58">
        <v>0</v>
      </c>
      <c r="H69" s="18">
        <f t="shared" si="4"/>
        <v>0</v>
      </c>
      <c r="J69" s="63">
        <v>12370.4</v>
      </c>
      <c r="N69" s="1">
        <f aca="true" t="shared" si="6" ref="N69:N132">H69*J69</f>
        <v>0</v>
      </c>
      <c r="P69" s="4">
        <f t="shared" si="5"/>
        <v>0</v>
      </c>
      <c r="Q69" s="22"/>
      <c r="R69" s="49">
        <v>7</v>
      </c>
      <c r="S69" s="63">
        <v>12370.4</v>
      </c>
      <c r="T69" s="4">
        <f aca="true" t="shared" si="7" ref="T69:T132">R69*S69</f>
        <v>86592.8</v>
      </c>
      <c r="V69" s="39"/>
      <c r="W69" s="1"/>
      <c r="X69" s="1"/>
    </row>
    <row r="70" spans="1:24" ht="12.75">
      <c r="A70" t="s">
        <v>96</v>
      </c>
      <c r="B70" t="s">
        <v>97</v>
      </c>
      <c r="C70" s="61" t="s">
        <v>377</v>
      </c>
      <c r="D70" s="18">
        <v>5485.6</v>
      </c>
      <c r="F70" s="58">
        <v>129.1</v>
      </c>
      <c r="H70" s="18">
        <f t="shared" si="4"/>
        <v>129.1</v>
      </c>
      <c r="J70" s="63">
        <v>7910.39</v>
      </c>
      <c r="N70" s="1">
        <f t="shared" si="6"/>
        <v>1021231.349</v>
      </c>
      <c r="P70" s="4">
        <f t="shared" si="5"/>
        <v>1021231.349</v>
      </c>
      <c r="Q70" s="22"/>
      <c r="R70" s="49">
        <v>136.5</v>
      </c>
      <c r="S70" s="63">
        <v>7910.39</v>
      </c>
      <c r="T70" s="4">
        <f t="shared" si="7"/>
        <v>1079768.235</v>
      </c>
      <c r="V70" s="39"/>
      <c r="W70" s="1"/>
      <c r="X70" s="1"/>
    </row>
    <row r="71" spans="1:24" ht="12.75">
      <c r="A71" t="s">
        <v>98</v>
      </c>
      <c r="B71" t="s">
        <v>97</v>
      </c>
      <c r="C71" s="61" t="s">
        <v>378</v>
      </c>
      <c r="D71" s="18">
        <v>4715.1</v>
      </c>
      <c r="F71" s="58">
        <v>0</v>
      </c>
      <c r="H71" s="18">
        <f t="shared" si="4"/>
        <v>0</v>
      </c>
      <c r="J71" s="63">
        <v>7390.53</v>
      </c>
      <c r="N71" s="1">
        <f t="shared" si="6"/>
        <v>0</v>
      </c>
      <c r="P71" s="4">
        <f t="shared" si="5"/>
        <v>0</v>
      </c>
      <c r="Q71" s="22"/>
      <c r="R71" s="49">
        <v>65</v>
      </c>
      <c r="S71" s="63">
        <v>7390.53</v>
      </c>
      <c r="T71" s="4">
        <f t="shared" si="7"/>
        <v>480384.45</v>
      </c>
      <c r="V71" s="39"/>
      <c r="W71" s="1"/>
      <c r="X71" s="1"/>
    </row>
    <row r="72" spans="1:24" ht="12.75">
      <c r="A72" t="s">
        <v>99</v>
      </c>
      <c r="B72" t="s">
        <v>97</v>
      </c>
      <c r="C72" s="61" t="s">
        <v>379</v>
      </c>
      <c r="D72" s="18">
        <v>1103.4</v>
      </c>
      <c r="F72" s="58">
        <v>0</v>
      </c>
      <c r="H72" s="18">
        <f t="shared" si="4"/>
        <v>0</v>
      </c>
      <c r="J72" s="63">
        <v>8171.2</v>
      </c>
      <c r="N72" s="1">
        <f t="shared" si="6"/>
        <v>0</v>
      </c>
      <c r="P72" s="4">
        <f t="shared" si="5"/>
        <v>0</v>
      </c>
      <c r="Q72" s="22"/>
      <c r="R72" s="49">
        <v>49.5</v>
      </c>
      <c r="S72" s="63">
        <v>8171.2</v>
      </c>
      <c r="T72" s="4">
        <f t="shared" si="7"/>
        <v>404474.39999999997</v>
      </c>
      <c r="V72" s="39"/>
      <c r="W72" s="1"/>
      <c r="X72" s="1"/>
    </row>
    <row r="73" spans="1:24" ht="12.75">
      <c r="A73" t="s">
        <v>100</v>
      </c>
      <c r="B73" t="s">
        <v>101</v>
      </c>
      <c r="C73" s="61" t="s">
        <v>380</v>
      </c>
      <c r="D73" s="18">
        <v>440</v>
      </c>
      <c r="F73" s="58">
        <v>0</v>
      </c>
      <c r="H73" s="18">
        <f t="shared" si="4"/>
        <v>0</v>
      </c>
      <c r="J73" s="63">
        <v>9125.52</v>
      </c>
      <c r="N73" s="1">
        <f t="shared" si="6"/>
        <v>0</v>
      </c>
      <c r="P73" s="4">
        <f t="shared" si="5"/>
        <v>0</v>
      </c>
      <c r="Q73" s="22"/>
      <c r="R73" s="49">
        <v>3.5</v>
      </c>
      <c r="S73" s="63">
        <v>9125.52</v>
      </c>
      <c r="T73" s="4">
        <f t="shared" si="7"/>
        <v>31939.32</v>
      </c>
      <c r="V73" s="39"/>
      <c r="W73" s="1"/>
      <c r="X73" s="1"/>
    </row>
    <row r="74" spans="1:24" ht="12.75">
      <c r="A74" t="s">
        <v>102</v>
      </c>
      <c r="B74" t="s">
        <v>103</v>
      </c>
      <c r="C74" s="61" t="s">
        <v>381</v>
      </c>
      <c r="D74" s="18">
        <v>428.09999999999997</v>
      </c>
      <c r="F74" s="58">
        <v>0</v>
      </c>
      <c r="H74" s="18">
        <f t="shared" si="4"/>
        <v>0</v>
      </c>
      <c r="J74" s="63">
        <v>9316.28</v>
      </c>
      <c r="N74" s="1">
        <f t="shared" si="6"/>
        <v>0</v>
      </c>
      <c r="P74" s="4">
        <f t="shared" si="5"/>
        <v>0</v>
      </c>
      <c r="Q74" s="22"/>
      <c r="R74" s="49">
        <v>10</v>
      </c>
      <c r="S74" s="63">
        <v>9316.28</v>
      </c>
      <c r="T74" s="4">
        <f t="shared" si="7"/>
        <v>93162.8</v>
      </c>
      <c r="V74" s="39"/>
      <c r="W74" s="1"/>
      <c r="X74" s="1"/>
    </row>
    <row r="75" spans="1:24" ht="12.75">
      <c r="A75" t="s">
        <v>104</v>
      </c>
      <c r="B75" t="s">
        <v>103</v>
      </c>
      <c r="C75" s="61" t="s">
        <v>382</v>
      </c>
      <c r="D75" s="18">
        <v>1225.8</v>
      </c>
      <c r="F75" s="58">
        <v>0</v>
      </c>
      <c r="H75" s="18">
        <f t="shared" si="4"/>
        <v>0</v>
      </c>
      <c r="J75" s="63">
        <v>7679.92</v>
      </c>
      <c r="N75" s="1">
        <f t="shared" si="6"/>
        <v>0</v>
      </c>
      <c r="P75" s="4">
        <f t="shared" si="5"/>
        <v>0</v>
      </c>
      <c r="Q75" s="22"/>
      <c r="R75" s="49">
        <v>19</v>
      </c>
      <c r="S75" s="63">
        <v>7679.92</v>
      </c>
      <c r="T75" s="4">
        <f t="shared" si="7"/>
        <v>145918.48</v>
      </c>
      <c r="V75" s="39"/>
      <c r="W75" s="1"/>
      <c r="X75" s="1"/>
    </row>
    <row r="76" spans="1:24" ht="12.75">
      <c r="A76" t="s">
        <v>105</v>
      </c>
      <c r="B76" t="s">
        <v>106</v>
      </c>
      <c r="C76" s="61" t="s">
        <v>383</v>
      </c>
      <c r="D76" s="18">
        <v>1959.2</v>
      </c>
      <c r="F76" s="58">
        <v>42.6</v>
      </c>
      <c r="H76" s="18">
        <f t="shared" si="4"/>
        <v>42.6</v>
      </c>
      <c r="J76" s="63">
        <v>7581.05</v>
      </c>
      <c r="N76" s="1">
        <f t="shared" si="6"/>
        <v>322952.73000000004</v>
      </c>
      <c r="P76" s="4">
        <f t="shared" si="5"/>
        <v>322952.73000000004</v>
      </c>
      <c r="Q76" s="22"/>
      <c r="R76" s="49">
        <v>30.5</v>
      </c>
      <c r="S76" s="63">
        <v>7581.05</v>
      </c>
      <c r="T76" s="4">
        <f t="shared" si="7"/>
        <v>231222.025</v>
      </c>
      <c r="V76" s="39"/>
      <c r="W76" s="1"/>
      <c r="X76" s="1"/>
    </row>
    <row r="77" spans="1:24" ht="12.75">
      <c r="A77" t="s">
        <v>107</v>
      </c>
      <c r="B77" t="s">
        <v>108</v>
      </c>
      <c r="C77" s="61" t="s">
        <v>384</v>
      </c>
      <c r="D77" s="18">
        <v>92.6</v>
      </c>
      <c r="F77" s="58">
        <v>0</v>
      </c>
      <c r="H77" s="18">
        <f t="shared" si="4"/>
        <v>0</v>
      </c>
      <c r="J77" s="63">
        <v>15555.28</v>
      </c>
      <c r="N77" s="1">
        <f t="shared" si="6"/>
        <v>0</v>
      </c>
      <c r="P77" s="4">
        <f t="shared" si="5"/>
        <v>0</v>
      </c>
      <c r="Q77" s="22"/>
      <c r="R77" s="49">
        <v>4</v>
      </c>
      <c r="S77" s="63">
        <v>15555.28</v>
      </c>
      <c r="T77" s="4">
        <f t="shared" si="7"/>
        <v>62221.12</v>
      </c>
      <c r="V77" s="39"/>
      <c r="W77" s="1"/>
      <c r="X77" s="1"/>
    </row>
    <row r="78" spans="1:24" ht="12.75">
      <c r="A78" t="s">
        <v>109</v>
      </c>
      <c r="B78" t="s">
        <v>110</v>
      </c>
      <c r="C78" s="61" t="s">
        <v>385</v>
      </c>
      <c r="D78" s="18">
        <v>525.9</v>
      </c>
      <c r="F78" s="58">
        <v>0</v>
      </c>
      <c r="H78" s="18">
        <f t="shared" si="4"/>
        <v>0</v>
      </c>
      <c r="J78" s="63">
        <v>8494.06</v>
      </c>
      <c r="N78" s="1">
        <f t="shared" si="6"/>
        <v>0</v>
      </c>
      <c r="P78" s="4">
        <f t="shared" si="5"/>
        <v>0</v>
      </c>
      <c r="Q78" s="22"/>
      <c r="R78" s="49">
        <v>20</v>
      </c>
      <c r="S78" s="63">
        <v>8494.06</v>
      </c>
      <c r="T78" s="4">
        <f t="shared" si="7"/>
        <v>169881.19999999998</v>
      </c>
      <c r="V78" s="39"/>
      <c r="W78" s="1"/>
      <c r="X78" s="1"/>
    </row>
    <row r="79" spans="1:24" ht="12.75">
      <c r="A79" t="s">
        <v>111</v>
      </c>
      <c r="B79" t="s">
        <v>110</v>
      </c>
      <c r="C79" s="61" t="s">
        <v>386</v>
      </c>
      <c r="D79" s="18">
        <v>214.2</v>
      </c>
      <c r="F79" s="58">
        <v>0</v>
      </c>
      <c r="H79" s="18">
        <f t="shared" si="4"/>
        <v>0</v>
      </c>
      <c r="J79" s="63">
        <v>11546.82</v>
      </c>
      <c r="N79" s="1">
        <f t="shared" si="6"/>
        <v>0</v>
      </c>
      <c r="P79" s="4">
        <f t="shared" si="5"/>
        <v>0</v>
      </c>
      <c r="Q79" s="22"/>
      <c r="R79" s="49">
        <v>7.5</v>
      </c>
      <c r="S79" s="63">
        <v>11546.82</v>
      </c>
      <c r="T79" s="4">
        <f t="shared" si="7"/>
        <v>86601.15</v>
      </c>
      <c r="V79" s="39"/>
      <c r="W79" s="1"/>
      <c r="X79" s="1"/>
    </row>
    <row r="80" spans="1:24" ht="12.75">
      <c r="A80" t="s">
        <v>112</v>
      </c>
      <c r="B80" t="s">
        <v>113</v>
      </c>
      <c r="C80" s="61" t="s">
        <v>387</v>
      </c>
      <c r="D80" s="18">
        <v>175</v>
      </c>
      <c r="F80" s="58">
        <v>0</v>
      </c>
      <c r="H80" s="18">
        <f t="shared" si="4"/>
        <v>0</v>
      </c>
      <c r="J80" s="63">
        <v>13144.14</v>
      </c>
      <c r="N80" s="1">
        <f t="shared" si="6"/>
        <v>0</v>
      </c>
      <c r="P80" s="4">
        <f t="shared" si="5"/>
        <v>0</v>
      </c>
      <c r="Q80" s="22"/>
      <c r="R80" s="49">
        <v>5</v>
      </c>
      <c r="S80" s="63">
        <v>13144.14</v>
      </c>
      <c r="T80" s="4">
        <f t="shared" si="7"/>
        <v>65720.7</v>
      </c>
      <c r="V80" s="39"/>
      <c r="W80" s="1"/>
      <c r="X80" s="1"/>
    </row>
    <row r="81" spans="1:24" ht="12.75">
      <c r="A81" t="s">
        <v>114</v>
      </c>
      <c r="B81" t="s">
        <v>115</v>
      </c>
      <c r="C81" s="61" t="s">
        <v>388</v>
      </c>
      <c r="D81" s="18">
        <v>80996.3</v>
      </c>
      <c r="F81" s="58">
        <v>7868.8</v>
      </c>
      <c r="H81" s="18">
        <f t="shared" si="4"/>
        <v>7868.8</v>
      </c>
      <c r="J81" s="63">
        <v>7475.28</v>
      </c>
      <c r="L81" s="1">
        <v>7019.71</v>
      </c>
      <c r="N81" s="1">
        <f t="shared" si="6"/>
        <v>58821483.264</v>
      </c>
      <c r="O81" s="1">
        <f>G81*L81</f>
        <v>0</v>
      </c>
      <c r="P81" s="4">
        <f t="shared" si="5"/>
        <v>58821483.264</v>
      </c>
      <c r="Q81" s="22"/>
      <c r="R81" s="49">
        <v>811.5</v>
      </c>
      <c r="S81" s="63">
        <v>7475.28</v>
      </c>
      <c r="T81" s="4">
        <f t="shared" si="7"/>
        <v>6066189.72</v>
      </c>
      <c r="V81" s="39"/>
      <c r="W81" s="1"/>
      <c r="X81" s="1"/>
    </row>
    <row r="82" spans="1:24" ht="12.75">
      <c r="A82" t="s">
        <v>116</v>
      </c>
      <c r="B82" t="s">
        <v>72</v>
      </c>
      <c r="C82" s="61" t="s">
        <v>389</v>
      </c>
      <c r="D82" s="18">
        <v>168.9</v>
      </c>
      <c r="F82" s="58">
        <v>0</v>
      </c>
      <c r="H82" s="18">
        <f t="shared" si="4"/>
        <v>0</v>
      </c>
      <c r="J82" s="63">
        <v>12480.09</v>
      </c>
      <c r="N82" s="1">
        <f t="shared" si="6"/>
        <v>0</v>
      </c>
      <c r="P82" s="4">
        <f t="shared" si="5"/>
        <v>0</v>
      </c>
      <c r="Q82" s="22"/>
      <c r="R82" s="49">
        <v>4.5</v>
      </c>
      <c r="S82" s="63">
        <v>12480.09</v>
      </c>
      <c r="T82" s="4">
        <f t="shared" si="7"/>
        <v>56160.405</v>
      </c>
      <c r="V82" s="39"/>
      <c r="W82" s="1"/>
      <c r="X82" s="1"/>
    </row>
    <row r="83" spans="1:24" ht="12.75">
      <c r="A83" t="s">
        <v>117</v>
      </c>
      <c r="B83" t="s">
        <v>72</v>
      </c>
      <c r="C83" s="61" t="s">
        <v>390</v>
      </c>
      <c r="D83" s="18">
        <v>59.5</v>
      </c>
      <c r="F83" s="58">
        <v>0</v>
      </c>
      <c r="H83" s="18">
        <f t="shared" si="4"/>
        <v>0</v>
      </c>
      <c r="J83" s="63">
        <v>14832.7</v>
      </c>
      <c r="N83" s="1">
        <f t="shared" si="6"/>
        <v>0</v>
      </c>
      <c r="P83" s="4">
        <f t="shared" si="5"/>
        <v>0</v>
      </c>
      <c r="Q83" s="22"/>
      <c r="R83" s="49">
        <v>3</v>
      </c>
      <c r="S83" s="63">
        <v>14832.7</v>
      </c>
      <c r="T83" s="4">
        <f t="shared" si="7"/>
        <v>44498.100000000006</v>
      </c>
      <c r="V83" s="39"/>
      <c r="W83" s="1"/>
      <c r="X83" s="1"/>
    </row>
    <row r="84" spans="1:24" ht="12.75">
      <c r="A84" t="s">
        <v>118</v>
      </c>
      <c r="B84" t="s">
        <v>44</v>
      </c>
      <c r="C84" s="61" t="s">
        <v>391</v>
      </c>
      <c r="D84" s="18">
        <v>167</v>
      </c>
      <c r="F84" s="58">
        <v>0</v>
      </c>
      <c r="H84" s="18">
        <f t="shared" si="4"/>
        <v>0</v>
      </c>
      <c r="J84" s="63">
        <v>12589.21</v>
      </c>
      <c r="N84" s="1">
        <f t="shared" si="6"/>
        <v>0</v>
      </c>
      <c r="P84" s="4">
        <f t="shared" si="5"/>
        <v>0</v>
      </c>
      <c r="Q84" s="22"/>
      <c r="R84" s="49">
        <v>3</v>
      </c>
      <c r="S84" s="63">
        <v>12589.21</v>
      </c>
      <c r="T84" s="4">
        <f t="shared" si="7"/>
        <v>37767.63</v>
      </c>
      <c r="V84" s="39"/>
      <c r="W84" s="1"/>
      <c r="X84" s="1"/>
    </row>
    <row r="85" spans="1:24" ht="12.75">
      <c r="A85" t="s">
        <v>119</v>
      </c>
      <c r="B85" t="s">
        <v>44</v>
      </c>
      <c r="C85" s="61" t="s">
        <v>392</v>
      </c>
      <c r="D85" s="18">
        <v>100.39999999999999</v>
      </c>
      <c r="F85" s="58">
        <v>0</v>
      </c>
      <c r="H85" s="18">
        <f t="shared" si="4"/>
        <v>0</v>
      </c>
      <c r="J85" s="63">
        <v>13786.69</v>
      </c>
      <c r="N85" s="1">
        <f t="shared" si="6"/>
        <v>0</v>
      </c>
      <c r="P85" s="4">
        <f t="shared" si="5"/>
        <v>0</v>
      </c>
      <c r="Q85" s="22"/>
      <c r="R85" s="49">
        <v>3</v>
      </c>
      <c r="S85" s="63">
        <v>13786.69</v>
      </c>
      <c r="T85" s="4">
        <f t="shared" si="7"/>
        <v>41360.07</v>
      </c>
      <c r="V85" s="39"/>
      <c r="W85" s="1"/>
      <c r="X85" s="1"/>
    </row>
    <row r="86" spans="1:24" ht="12.75">
      <c r="A86" t="s">
        <v>120</v>
      </c>
      <c r="B86" t="s">
        <v>44</v>
      </c>
      <c r="C86" s="61" t="s">
        <v>393</v>
      </c>
      <c r="D86" s="18">
        <v>202.5</v>
      </c>
      <c r="F86" s="58">
        <v>0</v>
      </c>
      <c r="H86" s="18">
        <f t="shared" si="4"/>
        <v>0</v>
      </c>
      <c r="J86" s="63">
        <v>11734.1</v>
      </c>
      <c r="N86" s="1">
        <f t="shared" si="6"/>
        <v>0</v>
      </c>
      <c r="P86" s="4">
        <f t="shared" si="5"/>
        <v>0</v>
      </c>
      <c r="Q86" s="22"/>
      <c r="R86" s="49">
        <v>7</v>
      </c>
      <c r="S86" s="63">
        <v>11734.1</v>
      </c>
      <c r="T86" s="4">
        <f t="shared" si="7"/>
        <v>82138.7</v>
      </c>
      <c r="V86" s="39"/>
      <c r="W86" s="1"/>
      <c r="X86" s="1"/>
    </row>
    <row r="87" spans="1:24" ht="12.75">
      <c r="A87" t="s">
        <v>121</v>
      </c>
      <c r="B87" t="s">
        <v>44</v>
      </c>
      <c r="C87" s="61" t="s">
        <v>394</v>
      </c>
      <c r="D87" s="18">
        <v>111</v>
      </c>
      <c r="F87" s="58">
        <v>0</v>
      </c>
      <c r="H87" s="18">
        <f t="shared" si="4"/>
        <v>0</v>
      </c>
      <c r="J87" s="63">
        <v>14244.82</v>
      </c>
      <c r="N87" s="1">
        <f t="shared" si="6"/>
        <v>0</v>
      </c>
      <c r="P87" s="4">
        <f t="shared" si="5"/>
        <v>0</v>
      </c>
      <c r="Q87" s="22"/>
      <c r="R87" s="49">
        <v>4</v>
      </c>
      <c r="S87" s="63">
        <v>14244.82</v>
      </c>
      <c r="T87" s="4">
        <f t="shared" si="7"/>
        <v>56979.28</v>
      </c>
      <c r="V87" s="39"/>
      <c r="W87" s="1"/>
      <c r="X87" s="1"/>
    </row>
    <row r="88" spans="1:24" ht="12.75">
      <c r="A88" t="s">
        <v>122</v>
      </c>
      <c r="B88" t="s">
        <v>44</v>
      </c>
      <c r="C88" s="61" t="s">
        <v>395</v>
      </c>
      <c r="D88" s="18">
        <v>719</v>
      </c>
      <c r="F88" s="58">
        <v>0</v>
      </c>
      <c r="H88" s="18">
        <f t="shared" si="4"/>
        <v>0</v>
      </c>
      <c r="J88" s="63">
        <v>7890.21</v>
      </c>
      <c r="N88" s="1">
        <f t="shared" si="6"/>
        <v>0</v>
      </c>
      <c r="P88" s="4">
        <f t="shared" si="5"/>
        <v>0</v>
      </c>
      <c r="Q88" s="22"/>
      <c r="R88" s="49">
        <v>11.5</v>
      </c>
      <c r="S88" s="63">
        <v>7890.21</v>
      </c>
      <c r="T88" s="4">
        <f t="shared" si="7"/>
        <v>90737.415</v>
      </c>
      <c r="V88" s="39"/>
      <c r="W88" s="1"/>
      <c r="X88" s="1"/>
    </row>
    <row r="89" spans="1:24" ht="12.75">
      <c r="A89" t="s">
        <v>123</v>
      </c>
      <c r="B89" t="s">
        <v>124</v>
      </c>
      <c r="C89" s="61" t="s">
        <v>396</v>
      </c>
      <c r="D89" s="18">
        <v>973.2</v>
      </c>
      <c r="F89" s="58">
        <v>0</v>
      </c>
      <c r="H89" s="18">
        <f t="shared" si="4"/>
        <v>0</v>
      </c>
      <c r="J89" s="63">
        <v>7999.9</v>
      </c>
      <c r="N89" s="1">
        <f t="shared" si="6"/>
        <v>0</v>
      </c>
      <c r="P89" s="4">
        <f t="shared" si="5"/>
        <v>0</v>
      </c>
      <c r="Q89" s="22"/>
      <c r="R89" s="49">
        <v>37.5</v>
      </c>
      <c r="S89" s="63">
        <v>7999.9</v>
      </c>
      <c r="T89" s="4">
        <f t="shared" si="7"/>
        <v>299996.25</v>
      </c>
      <c r="V89" s="39"/>
      <c r="W89" s="1"/>
      <c r="X89" s="1"/>
    </row>
    <row r="90" spans="1:24" ht="12.75">
      <c r="A90" t="s">
        <v>125</v>
      </c>
      <c r="B90" t="s">
        <v>126</v>
      </c>
      <c r="C90" s="61" t="s">
        <v>397</v>
      </c>
      <c r="D90" s="18">
        <v>4998.6</v>
      </c>
      <c r="F90" s="58">
        <v>108.8</v>
      </c>
      <c r="H90" s="18">
        <f t="shared" si="4"/>
        <v>108.8</v>
      </c>
      <c r="J90" s="63">
        <v>7525.72</v>
      </c>
      <c r="N90" s="1">
        <f t="shared" si="6"/>
        <v>818798.336</v>
      </c>
      <c r="P90" s="4">
        <f t="shared" si="5"/>
        <v>818798.336</v>
      </c>
      <c r="Q90" s="22"/>
      <c r="R90" s="49">
        <v>119</v>
      </c>
      <c r="S90" s="63">
        <v>7525.72</v>
      </c>
      <c r="T90" s="4">
        <f t="shared" si="7"/>
        <v>895560.68</v>
      </c>
      <c r="V90" s="39"/>
      <c r="W90" s="1"/>
      <c r="X90" s="1"/>
    </row>
    <row r="91" spans="1:24" ht="12.75">
      <c r="A91" t="s">
        <v>127</v>
      </c>
      <c r="B91" t="s">
        <v>126</v>
      </c>
      <c r="C91" s="61" t="s">
        <v>398</v>
      </c>
      <c r="D91" s="18">
        <v>1323.7</v>
      </c>
      <c r="F91" s="58">
        <v>0</v>
      </c>
      <c r="H91" s="18">
        <f t="shared" si="4"/>
        <v>0</v>
      </c>
      <c r="J91" s="63">
        <v>7933.82</v>
      </c>
      <c r="N91" s="1">
        <f t="shared" si="6"/>
        <v>0</v>
      </c>
      <c r="P91" s="4">
        <f t="shared" si="5"/>
        <v>0</v>
      </c>
      <c r="Q91" s="22"/>
      <c r="R91" s="49">
        <v>14</v>
      </c>
      <c r="S91" s="63">
        <v>7933.82</v>
      </c>
      <c r="T91" s="4">
        <f t="shared" si="7"/>
        <v>111073.48</v>
      </c>
      <c r="V91" s="39"/>
      <c r="W91" s="1"/>
      <c r="X91" s="1"/>
    </row>
    <row r="92" spans="1:24" ht="12.75">
      <c r="A92" t="s">
        <v>128</v>
      </c>
      <c r="B92" t="s">
        <v>126</v>
      </c>
      <c r="C92" s="61" t="s">
        <v>399</v>
      </c>
      <c r="D92" s="18">
        <v>823.5</v>
      </c>
      <c r="F92" s="58">
        <v>0</v>
      </c>
      <c r="H92" s="18">
        <f t="shared" si="4"/>
        <v>0</v>
      </c>
      <c r="J92" s="63">
        <v>8675.57</v>
      </c>
      <c r="N92" s="1">
        <f t="shared" si="6"/>
        <v>0</v>
      </c>
      <c r="P92" s="4">
        <f t="shared" si="5"/>
        <v>0</v>
      </c>
      <c r="Q92" s="22"/>
      <c r="R92" s="49">
        <v>21</v>
      </c>
      <c r="S92" s="63">
        <v>8675.57</v>
      </c>
      <c r="T92" s="4">
        <f t="shared" si="7"/>
        <v>182186.97</v>
      </c>
      <c r="V92" s="39"/>
      <c r="W92" s="1"/>
      <c r="X92" s="1"/>
    </row>
    <row r="93" spans="1:24" ht="12.75">
      <c r="A93" t="s">
        <v>129</v>
      </c>
      <c r="B93" t="s">
        <v>130</v>
      </c>
      <c r="C93" s="61" t="s">
        <v>400</v>
      </c>
      <c r="D93" s="18">
        <v>28354.7</v>
      </c>
      <c r="F93" s="58">
        <v>2115.9</v>
      </c>
      <c r="H93" s="18">
        <f t="shared" si="4"/>
        <v>2115.9</v>
      </c>
      <c r="J93" s="63">
        <v>7272.97</v>
      </c>
      <c r="N93" s="1">
        <f t="shared" si="6"/>
        <v>15388877.223000001</v>
      </c>
      <c r="P93" s="4">
        <f t="shared" si="5"/>
        <v>15388877.223000001</v>
      </c>
      <c r="Q93" s="22"/>
      <c r="R93" s="49">
        <v>184.5</v>
      </c>
      <c r="S93" s="63">
        <v>7272.97</v>
      </c>
      <c r="T93" s="4">
        <f t="shared" si="7"/>
        <v>1341862.965</v>
      </c>
      <c r="V93" s="39"/>
      <c r="W93" s="1"/>
      <c r="X93" s="1"/>
    </row>
    <row r="94" spans="1:24" ht="12.75">
      <c r="A94" t="s">
        <v>131</v>
      </c>
      <c r="B94" t="s">
        <v>130</v>
      </c>
      <c r="C94" s="61" t="s">
        <v>401</v>
      </c>
      <c r="D94" s="18">
        <v>15229.7</v>
      </c>
      <c r="F94" s="58">
        <v>1290.3</v>
      </c>
      <c r="G94" s="18">
        <v>1</v>
      </c>
      <c r="H94" s="18">
        <f t="shared" si="4"/>
        <v>1289.3</v>
      </c>
      <c r="J94" s="63">
        <v>7274.89</v>
      </c>
      <c r="N94" s="1">
        <f t="shared" si="6"/>
        <v>9379515.677</v>
      </c>
      <c r="P94" s="4">
        <f t="shared" si="5"/>
        <v>9379515.677</v>
      </c>
      <c r="Q94" s="22"/>
      <c r="R94" s="49">
        <v>134.5</v>
      </c>
      <c r="S94" s="63">
        <v>7274.89</v>
      </c>
      <c r="T94" s="4">
        <f t="shared" si="7"/>
        <v>978472.7050000001</v>
      </c>
      <c r="V94" s="39"/>
      <c r="W94" s="1"/>
      <c r="X94" s="1"/>
    </row>
    <row r="95" spans="1:24" ht="12.75">
      <c r="A95" t="s">
        <v>132</v>
      </c>
      <c r="B95" t="s">
        <v>130</v>
      </c>
      <c r="C95" s="61" t="s">
        <v>402</v>
      </c>
      <c r="D95" s="18">
        <v>1071.9</v>
      </c>
      <c r="F95" s="58">
        <v>0</v>
      </c>
      <c r="H95" s="18">
        <f t="shared" si="4"/>
        <v>0</v>
      </c>
      <c r="J95" s="63">
        <v>8060.34</v>
      </c>
      <c r="N95" s="1">
        <f t="shared" si="6"/>
        <v>0</v>
      </c>
      <c r="P95" s="4">
        <f t="shared" si="5"/>
        <v>0</v>
      </c>
      <c r="Q95" s="22"/>
      <c r="R95" s="49">
        <v>15</v>
      </c>
      <c r="S95" s="63">
        <v>8060.34</v>
      </c>
      <c r="T95" s="4">
        <f t="shared" si="7"/>
        <v>120905.1</v>
      </c>
      <c r="V95" s="39"/>
      <c r="W95" s="1"/>
      <c r="X95" s="1"/>
    </row>
    <row r="96" spans="1:24" ht="12.75">
      <c r="A96" t="s">
        <v>133</v>
      </c>
      <c r="B96" t="s">
        <v>34</v>
      </c>
      <c r="C96" s="61" t="s">
        <v>403</v>
      </c>
      <c r="D96" s="18">
        <v>1044.6</v>
      </c>
      <c r="F96" s="58">
        <v>0</v>
      </c>
      <c r="H96" s="18">
        <f t="shared" si="4"/>
        <v>0</v>
      </c>
      <c r="J96" s="63">
        <v>8205.42</v>
      </c>
      <c r="N96" s="1">
        <f t="shared" si="6"/>
        <v>0</v>
      </c>
      <c r="P96" s="4">
        <f t="shared" si="5"/>
        <v>0</v>
      </c>
      <c r="Q96" s="22"/>
      <c r="R96" s="49">
        <v>52.5</v>
      </c>
      <c r="S96" s="63">
        <v>8205.42</v>
      </c>
      <c r="T96" s="4">
        <f t="shared" si="7"/>
        <v>430784.55</v>
      </c>
      <c r="V96" s="39"/>
      <c r="W96" s="1"/>
      <c r="X96" s="1"/>
    </row>
    <row r="97" spans="1:24" ht="12.75">
      <c r="A97" t="s">
        <v>134</v>
      </c>
      <c r="B97" t="s">
        <v>34</v>
      </c>
      <c r="C97" s="61" t="s">
        <v>404</v>
      </c>
      <c r="D97" s="18">
        <v>181.5</v>
      </c>
      <c r="F97" s="58">
        <v>0</v>
      </c>
      <c r="H97" s="18">
        <f t="shared" si="4"/>
        <v>0</v>
      </c>
      <c r="J97" s="63">
        <v>12795.6</v>
      </c>
      <c r="N97" s="1">
        <f t="shared" si="6"/>
        <v>0</v>
      </c>
      <c r="P97" s="4">
        <f t="shared" si="5"/>
        <v>0</v>
      </c>
      <c r="Q97" s="22"/>
      <c r="R97" s="49">
        <v>3.5</v>
      </c>
      <c r="S97" s="63">
        <v>12795.6</v>
      </c>
      <c r="T97" s="4">
        <f t="shared" si="7"/>
        <v>44784.6</v>
      </c>
      <c r="V97" s="39"/>
      <c r="W97" s="1"/>
      <c r="X97" s="1"/>
    </row>
    <row r="98" spans="1:24" ht="12.75">
      <c r="A98" t="s">
        <v>135</v>
      </c>
      <c r="B98" t="s">
        <v>34</v>
      </c>
      <c r="C98" s="61" t="s">
        <v>405</v>
      </c>
      <c r="D98" s="18">
        <v>353.3</v>
      </c>
      <c r="F98" s="58">
        <v>0</v>
      </c>
      <c r="H98" s="18">
        <f t="shared" si="4"/>
        <v>0</v>
      </c>
      <c r="J98" s="63">
        <v>9361.99</v>
      </c>
      <c r="N98" s="1">
        <f t="shared" si="6"/>
        <v>0</v>
      </c>
      <c r="P98" s="4">
        <f t="shared" si="5"/>
        <v>0</v>
      </c>
      <c r="Q98" s="22"/>
      <c r="R98" s="49">
        <v>5</v>
      </c>
      <c r="S98" s="63">
        <v>9361.99</v>
      </c>
      <c r="T98" s="4">
        <f t="shared" si="7"/>
        <v>46809.95</v>
      </c>
      <c r="V98" s="39"/>
      <c r="W98" s="1"/>
      <c r="X98" s="1"/>
    </row>
    <row r="99" spans="1:24" ht="12.75">
      <c r="A99" t="s">
        <v>136</v>
      </c>
      <c r="B99" t="s">
        <v>34</v>
      </c>
      <c r="C99" s="61" t="s">
        <v>406</v>
      </c>
      <c r="D99" s="18">
        <v>112.2</v>
      </c>
      <c r="F99" s="58">
        <v>0</v>
      </c>
      <c r="H99" s="18">
        <f t="shared" si="4"/>
        <v>0</v>
      </c>
      <c r="J99" s="63">
        <v>14233.69</v>
      </c>
      <c r="N99" s="1">
        <f t="shared" si="6"/>
        <v>0</v>
      </c>
      <c r="P99" s="4">
        <f t="shared" si="5"/>
        <v>0</v>
      </c>
      <c r="Q99" s="22"/>
      <c r="R99" s="49">
        <v>4.5</v>
      </c>
      <c r="S99" s="63">
        <v>14233.69</v>
      </c>
      <c r="T99" s="4">
        <f t="shared" si="7"/>
        <v>64051.605</v>
      </c>
      <c r="V99" s="39"/>
      <c r="W99" s="1"/>
      <c r="X99" s="1"/>
    </row>
    <row r="100" spans="1:24" ht="12.75">
      <c r="A100" t="s">
        <v>137</v>
      </c>
      <c r="B100" t="s">
        <v>34</v>
      </c>
      <c r="C100" s="61" t="s">
        <v>407</v>
      </c>
      <c r="D100" s="18">
        <v>448.4</v>
      </c>
      <c r="F100" s="58">
        <v>0</v>
      </c>
      <c r="H100" s="18">
        <f t="shared" si="4"/>
        <v>0</v>
      </c>
      <c r="J100" s="63">
        <v>7233.24</v>
      </c>
      <c r="N100" s="1">
        <f t="shared" si="6"/>
        <v>0</v>
      </c>
      <c r="P100" s="4">
        <f t="shared" si="5"/>
        <v>0</v>
      </c>
      <c r="Q100" s="22"/>
      <c r="R100" s="49">
        <v>0</v>
      </c>
      <c r="S100" s="63">
        <v>7233.24</v>
      </c>
      <c r="T100" s="4">
        <f t="shared" si="7"/>
        <v>0</v>
      </c>
      <c r="V100" s="39"/>
      <c r="W100" s="1"/>
      <c r="X100" s="1"/>
    </row>
    <row r="101" spans="1:24" ht="12.75">
      <c r="A101" t="s">
        <v>138</v>
      </c>
      <c r="B101" t="s">
        <v>34</v>
      </c>
      <c r="C101" s="61" t="s">
        <v>408</v>
      </c>
      <c r="D101" s="18">
        <v>51.7</v>
      </c>
      <c r="F101" s="58">
        <v>0</v>
      </c>
      <c r="H101" s="18">
        <f t="shared" si="4"/>
        <v>0</v>
      </c>
      <c r="J101" s="63">
        <v>14514.86</v>
      </c>
      <c r="N101" s="1">
        <f t="shared" si="6"/>
        <v>0</v>
      </c>
      <c r="P101" s="4">
        <f t="shared" si="5"/>
        <v>0</v>
      </c>
      <c r="Q101" s="22"/>
      <c r="R101" s="49">
        <v>1.5</v>
      </c>
      <c r="S101" s="63">
        <v>14514.86</v>
      </c>
      <c r="T101" s="4">
        <f t="shared" si="7"/>
        <v>21772.29</v>
      </c>
      <c r="V101" s="39"/>
      <c r="W101" s="1"/>
      <c r="X101" s="1"/>
    </row>
    <row r="102" spans="1:24" ht="12.75">
      <c r="A102" t="s">
        <v>139</v>
      </c>
      <c r="B102" t="s">
        <v>140</v>
      </c>
      <c r="C102" s="61" t="s">
        <v>409</v>
      </c>
      <c r="D102" s="18">
        <v>166</v>
      </c>
      <c r="F102" s="58">
        <v>0</v>
      </c>
      <c r="H102" s="18">
        <f t="shared" si="4"/>
        <v>0</v>
      </c>
      <c r="J102" s="63">
        <v>12859.37</v>
      </c>
      <c r="N102" s="1">
        <f t="shared" si="6"/>
        <v>0</v>
      </c>
      <c r="P102" s="4">
        <f t="shared" si="5"/>
        <v>0</v>
      </c>
      <c r="Q102" s="22"/>
      <c r="R102" s="49">
        <v>2.5</v>
      </c>
      <c r="S102" s="63">
        <v>12859.37</v>
      </c>
      <c r="T102" s="4">
        <f t="shared" si="7"/>
        <v>32148.425000000003</v>
      </c>
      <c r="V102" s="39"/>
      <c r="W102" s="1"/>
      <c r="X102" s="1"/>
    </row>
    <row r="103" spans="1:24" ht="12.75">
      <c r="A103" t="s">
        <v>141</v>
      </c>
      <c r="B103" t="s">
        <v>140</v>
      </c>
      <c r="C103" s="61" t="s">
        <v>410</v>
      </c>
      <c r="D103" s="18">
        <v>485</v>
      </c>
      <c r="F103" s="58">
        <v>0</v>
      </c>
      <c r="H103" s="18">
        <f t="shared" si="4"/>
        <v>0</v>
      </c>
      <c r="J103" s="63">
        <v>8420.59</v>
      </c>
      <c r="N103" s="1">
        <f t="shared" si="6"/>
        <v>0</v>
      </c>
      <c r="P103" s="4">
        <f t="shared" si="5"/>
        <v>0</v>
      </c>
      <c r="Q103" s="22"/>
      <c r="R103" s="49">
        <v>10</v>
      </c>
      <c r="S103" s="63">
        <v>8420.59</v>
      </c>
      <c r="T103" s="4">
        <f t="shared" si="7"/>
        <v>84205.9</v>
      </c>
      <c r="V103" s="39"/>
      <c r="W103" s="1"/>
      <c r="X103" s="1"/>
    </row>
    <row r="104" spans="1:24" ht="12.75">
      <c r="A104" t="s">
        <v>142</v>
      </c>
      <c r="B104" t="s">
        <v>140</v>
      </c>
      <c r="C104" s="61" t="s">
        <v>411</v>
      </c>
      <c r="D104" s="18">
        <v>50</v>
      </c>
      <c r="F104" s="58">
        <v>0</v>
      </c>
      <c r="H104" s="18">
        <f t="shared" si="4"/>
        <v>0</v>
      </c>
      <c r="J104" s="63">
        <v>15607.99</v>
      </c>
      <c r="N104" s="1">
        <f t="shared" si="6"/>
        <v>0</v>
      </c>
      <c r="P104" s="4">
        <f t="shared" si="5"/>
        <v>0</v>
      </c>
      <c r="Q104" s="22"/>
      <c r="R104" s="49">
        <v>0.5</v>
      </c>
      <c r="S104" s="63">
        <v>15607.99</v>
      </c>
      <c r="T104" s="4">
        <f t="shared" si="7"/>
        <v>7803.995</v>
      </c>
      <c r="V104" s="39"/>
      <c r="W104" s="1"/>
      <c r="X104" s="1"/>
    </row>
    <row r="105" spans="1:24" ht="12.75">
      <c r="A105" t="s">
        <v>143</v>
      </c>
      <c r="B105" t="s">
        <v>144</v>
      </c>
      <c r="C105" s="61" t="s">
        <v>412</v>
      </c>
      <c r="D105" s="18">
        <v>2126.1</v>
      </c>
      <c r="F105" s="58">
        <v>0</v>
      </c>
      <c r="H105" s="18">
        <f t="shared" si="4"/>
        <v>0</v>
      </c>
      <c r="J105" s="63">
        <v>7390.77</v>
      </c>
      <c r="N105" s="1">
        <f t="shared" si="6"/>
        <v>0</v>
      </c>
      <c r="P105" s="4">
        <f t="shared" si="5"/>
        <v>0</v>
      </c>
      <c r="Q105" s="22"/>
      <c r="R105" s="49">
        <v>60.5</v>
      </c>
      <c r="S105" s="63">
        <v>7390.77</v>
      </c>
      <c r="T105" s="4">
        <f t="shared" si="7"/>
        <v>447141.585</v>
      </c>
      <c r="V105" s="39"/>
      <c r="W105" s="1"/>
      <c r="X105" s="1"/>
    </row>
    <row r="106" spans="1:24" ht="12.75">
      <c r="A106" t="s">
        <v>145</v>
      </c>
      <c r="B106" t="s">
        <v>144</v>
      </c>
      <c r="C106" s="61" t="s">
        <v>413</v>
      </c>
      <c r="D106" s="18">
        <v>183.6</v>
      </c>
      <c r="F106" s="58">
        <v>0</v>
      </c>
      <c r="H106" s="18">
        <f t="shared" si="4"/>
        <v>0</v>
      </c>
      <c r="J106" s="63">
        <v>12461.21</v>
      </c>
      <c r="N106" s="1">
        <f t="shared" si="6"/>
        <v>0</v>
      </c>
      <c r="P106" s="4">
        <f t="shared" si="5"/>
        <v>0</v>
      </c>
      <c r="Q106" s="22"/>
      <c r="R106" s="49">
        <v>5.5</v>
      </c>
      <c r="S106" s="63">
        <v>12461.21</v>
      </c>
      <c r="T106" s="4">
        <f t="shared" si="7"/>
        <v>68536.655</v>
      </c>
      <c r="V106" s="39"/>
      <c r="W106" s="1"/>
      <c r="X106" s="1"/>
    </row>
    <row r="107" spans="1:24" ht="12.75">
      <c r="A107" t="s">
        <v>146</v>
      </c>
      <c r="B107" t="s">
        <v>144</v>
      </c>
      <c r="C107" s="61" t="s">
        <v>414</v>
      </c>
      <c r="D107" s="18">
        <v>306.2</v>
      </c>
      <c r="F107" s="58">
        <v>0</v>
      </c>
      <c r="H107" s="18">
        <f t="shared" si="4"/>
        <v>0</v>
      </c>
      <c r="J107" s="63">
        <v>10127.43</v>
      </c>
      <c r="N107" s="1">
        <f t="shared" si="6"/>
        <v>0</v>
      </c>
      <c r="P107" s="4">
        <f t="shared" si="5"/>
        <v>0</v>
      </c>
      <c r="Q107" s="22"/>
      <c r="R107" s="49">
        <v>4</v>
      </c>
      <c r="S107" s="63">
        <v>10127.43</v>
      </c>
      <c r="T107" s="4">
        <f t="shared" si="7"/>
        <v>40509.72</v>
      </c>
      <c r="V107" s="39"/>
      <c r="W107" s="1"/>
      <c r="X107" s="1"/>
    </row>
    <row r="108" spans="1:24" ht="12.75">
      <c r="A108" t="s">
        <v>147</v>
      </c>
      <c r="B108" t="s">
        <v>144</v>
      </c>
      <c r="C108" s="61" t="s">
        <v>415</v>
      </c>
      <c r="D108" s="18">
        <v>160.9</v>
      </c>
      <c r="F108" s="58">
        <v>0</v>
      </c>
      <c r="H108" s="18">
        <f t="shared" si="4"/>
        <v>0</v>
      </c>
      <c r="J108" s="63">
        <v>13079.54</v>
      </c>
      <c r="N108" s="1">
        <f t="shared" si="6"/>
        <v>0</v>
      </c>
      <c r="P108" s="4">
        <f t="shared" si="5"/>
        <v>0</v>
      </c>
      <c r="Q108" s="22"/>
      <c r="R108" s="49">
        <v>2</v>
      </c>
      <c r="S108" s="63">
        <v>13079.54</v>
      </c>
      <c r="T108" s="4">
        <f t="shared" si="7"/>
        <v>26159.08</v>
      </c>
      <c r="V108" s="39"/>
      <c r="W108" s="1"/>
      <c r="X108" s="1"/>
    </row>
    <row r="109" spans="1:24" ht="12.75">
      <c r="A109" t="s">
        <v>148</v>
      </c>
      <c r="B109" t="s">
        <v>149</v>
      </c>
      <c r="C109" s="61" t="s">
        <v>416</v>
      </c>
      <c r="D109" s="18">
        <v>162</v>
      </c>
      <c r="F109" s="58">
        <v>0</v>
      </c>
      <c r="H109" s="18">
        <f t="shared" si="4"/>
        <v>0</v>
      </c>
      <c r="J109" s="63">
        <v>13050.75</v>
      </c>
      <c r="N109" s="1">
        <f t="shared" si="6"/>
        <v>0</v>
      </c>
      <c r="P109" s="4">
        <f t="shared" si="5"/>
        <v>0</v>
      </c>
      <c r="Q109" s="22"/>
      <c r="R109" s="49">
        <v>5.5</v>
      </c>
      <c r="S109" s="63">
        <v>13050.75</v>
      </c>
      <c r="T109" s="4">
        <f t="shared" si="7"/>
        <v>71779.125</v>
      </c>
      <c r="V109" s="39"/>
      <c r="W109" s="1"/>
      <c r="X109" s="1"/>
    </row>
    <row r="110" spans="1:24" ht="12.75">
      <c r="A110" t="s">
        <v>150</v>
      </c>
      <c r="B110" t="s">
        <v>149</v>
      </c>
      <c r="C110" s="61" t="s">
        <v>417</v>
      </c>
      <c r="D110" s="18">
        <v>443.2</v>
      </c>
      <c r="F110" s="58">
        <v>0</v>
      </c>
      <c r="H110" s="18">
        <f t="shared" si="4"/>
        <v>0</v>
      </c>
      <c r="J110" s="63">
        <v>8611.4</v>
      </c>
      <c r="N110" s="1">
        <f t="shared" si="6"/>
        <v>0</v>
      </c>
      <c r="P110" s="4">
        <f t="shared" si="5"/>
        <v>0</v>
      </c>
      <c r="Q110" s="22"/>
      <c r="R110" s="49">
        <v>13</v>
      </c>
      <c r="S110" s="63">
        <v>8611.4</v>
      </c>
      <c r="T110" s="4">
        <f t="shared" si="7"/>
        <v>111948.2</v>
      </c>
      <c r="V110" s="39"/>
      <c r="W110" s="1"/>
      <c r="X110" s="1"/>
    </row>
    <row r="111" spans="1:24" ht="12.75">
      <c r="A111" t="s">
        <v>151</v>
      </c>
      <c r="B111" t="s">
        <v>149</v>
      </c>
      <c r="C111" s="61" t="s">
        <v>418</v>
      </c>
      <c r="D111" s="18">
        <v>21099</v>
      </c>
      <c r="F111" s="58">
        <v>1100.9</v>
      </c>
      <c r="H111" s="18">
        <f t="shared" si="4"/>
        <v>1100.9</v>
      </c>
      <c r="J111" s="63">
        <v>7274.96</v>
      </c>
      <c r="N111" s="1">
        <f t="shared" si="6"/>
        <v>8009003.464000001</v>
      </c>
      <c r="P111" s="4">
        <f t="shared" si="5"/>
        <v>8009003.464000001</v>
      </c>
      <c r="Q111" s="22"/>
      <c r="R111" s="49">
        <v>422.5</v>
      </c>
      <c r="S111" s="63">
        <v>7274.96</v>
      </c>
      <c r="T111" s="4">
        <f t="shared" si="7"/>
        <v>3073670.6</v>
      </c>
      <c r="V111" s="39"/>
      <c r="W111" s="1"/>
      <c r="X111" s="1"/>
    </row>
    <row r="112" spans="1:24" ht="12.75">
      <c r="A112" t="s">
        <v>152</v>
      </c>
      <c r="B112" t="s">
        <v>153</v>
      </c>
      <c r="C112" s="61" t="s">
        <v>419</v>
      </c>
      <c r="D112" s="18">
        <v>80.6</v>
      </c>
      <c r="F112" s="58">
        <v>0</v>
      </c>
      <c r="H112" s="18">
        <f t="shared" si="4"/>
        <v>0</v>
      </c>
      <c r="J112" s="63">
        <v>15369.5</v>
      </c>
      <c r="N112" s="1">
        <f t="shared" si="6"/>
        <v>0</v>
      </c>
      <c r="P112" s="4">
        <f t="shared" si="5"/>
        <v>0</v>
      </c>
      <c r="Q112" s="22"/>
      <c r="R112" s="49">
        <v>3</v>
      </c>
      <c r="S112" s="63">
        <v>15369.5</v>
      </c>
      <c r="T112" s="4">
        <f t="shared" si="7"/>
        <v>46108.5</v>
      </c>
      <c r="V112" s="39"/>
      <c r="W112" s="1"/>
      <c r="X112" s="1"/>
    </row>
    <row r="113" spans="1:24" ht="12.75">
      <c r="A113" t="s">
        <v>154</v>
      </c>
      <c r="B113" t="s">
        <v>155</v>
      </c>
      <c r="C113" s="61" t="s">
        <v>420</v>
      </c>
      <c r="D113" s="18">
        <v>2069.5</v>
      </c>
      <c r="F113" s="58">
        <v>0</v>
      </c>
      <c r="H113" s="18">
        <f t="shared" si="4"/>
        <v>0</v>
      </c>
      <c r="J113" s="63">
        <v>7275.15</v>
      </c>
      <c r="N113" s="1">
        <f t="shared" si="6"/>
        <v>0</v>
      </c>
      <c r="P113" s="4">
        <f t="shared" si="5"/>
        <v>0</v>
      </c>
      <c r="Q113" s="22"/>
      <c r="R113" s="49">
        <v>83.5</v>
      </c>
      <c r="S113" s="63">
        <v>7275.15</v>
      </c>
      <c r="T113" s="4">
        <f t="shared" si="7"/>
        <v>607475.025</v>
      </c>
      <c r="V113" s="39"/>
      <c r="W113" s="1"/>
      <c r="X113" s="1"/>
    </row>
    <row r="114" spans="1:24" ht="12.75">
      <c r="A114" t="s">
        <v>156</v>
      </c>
      <c r="B114" t="s">
        <v>157</v>
      </c>
      <c r="C114" s="61" t="s">
        <v>421</v>
      </c>
      <c r="D114" s="18">
        <v>2705.5</v>
      </c>
      <c r="F114" s="58">
        <v>278.3</v>
      </c>
      <c r="H114" s="18">
        <f t="shared" si="4"/>
        <v>278.3</v>
      </c>
      <c r="J114" s="63">
        <v>7411.68</v>
      </c>
      <c r="N114" s="1">
        <f t="shared" si="6"/>
        <v>2062670.5440000002</v>
      </c>
      <c r="P114" s="4">
        <f t="shared" si="5"/>
        <v>2062670.5440000002</v>
      </c>
      <c r="Q114" s="22"/>
      <c r="R114" s="49">
        <v>94.5</v>
      </c>
      <c r="S114" s="63">
        <v>7411.68</v>
      </c>
      <c r="T114" s="4">
        <f t="shared" si="7"/>
        <v>700403.76</v>
      </c>
      <c r="V114" s="39"/>
      <c r="W114" s="1"/>
      <c r="X114" s="1"/>
    </row>
    <row r="115" spans="1:24" ht="12.75">
      <c r="A115" t="s">
        <v>158</v>
      </c>
      <c r="B115" t="s">
        <v>157</v>
      </c>
      <c r="C115" s="61" t="s">
        <v>422</v>
      </c>
      <c r="D115" s="18">
        <v>695.9000000000001</v>
      </c>
      <c r="F115" s="58">
        <v>0</v>
      </c>
      <c r="H115" s="18">
        <f t="shared" si="4"/>
        <v>0</v>
      </c>
      <c r="J115" s="63">
        <v>8130.64</v>
      </c>
      <c r="N115" s="1">
        <f t="shared" si="6"/>
        <v>0</v>
      </c>
      <c r="P115" s="4">
        <f t="shared" si="5"/>
        <v>0</v>
      </c>
      <c r="Q115" s="22"/>
      <c r="R115" s="49">
        <v>10.5</v>
      </c>
      <c r="S115" s="63">
        <v>8130.64</v>
      </c>
      <c r="T115" s="4">
        <f t="shared" si="7"/>
        <v>85371.72</v>
      </c>
      <c r="V115" s="39"/>
      <c r="W115" s="1"/>
      <c r="X115" s="1"/>
    </row>
    <row r="116" spans="1:24" ht="12.75">
      <c r="A116" t="s">
        <v>159</v>
      </c>
      <c r="B116" t="s">
        <v>157</v>
      </c>
      <c r="C116" s="61" t="s">
        <v>423</v>
      </c>
      <c r="D116" s="18">
        <v>462.4</v>
      </c>
      <c r="F116" s="58">
        <v>0</v>
      </c>
      <c r="H116" s="18">
        <f t="shared" si="4"/>
        <v>0</v>
      </c>
      <c r="J116" s="63">
        <v>8524</v>
      </c>
      <c r="N116" s="1">
        <f t="shared" si="6"/>
        <v>0</v>
      </c>
      <c r="P116" s="4">
        <f t="shared" si="5"/>
        <v>0</v>
      </c>
      <c r="Q116" s="22"/>
      <c r="R116" s="49">
        <v>18</v>
      </c>
      <c r="S116" s="63">
        <v>8524</v>
      </c>
      <c r="T116" s="4">
        <f t="shared" si="7"/>
        <v>153432</v>
      </c>
      <c r="V116" s="39"/>
      <c r="W116" s="1"/>
      <c r="X116" s="1"/>
    </row>
    <row r="117" spans="1:24" ht="12.75">
      <c r="A117" t="s">
        <v>160</v>
      </c>
      <c r="B117" t="s">
        <v>161</v>
      </c>
      <c r="C117" s="61" t="s">
        <v>424</v>
      </c>
      <c r="D117" s="18">
        <v>5870.3</v>
      </c>
      <c r="F117" s="58">
        <v>190.5</v>
      </c>
      <c r="H117" s="18">
        <f t="shared" si="4"/>
        <v>190.5</v>
      </c>
      <c r="J117" s="63">
        <v>7565.93</v>
      </c>
      <c r="N117" s="1">
        <f t="shared" si="6"/>
        <v>1441309.665</v>
      </c>
      <c r="P117" s="4">
        <f t="shared" si="5"/>
        <v>1441309.665</v>
      </c>
      <c r="Q117" s="22"/>
      <c r="R117" s="49">
        <v>114.5</v>
      </c>
      <c r="S117" s="63">
        <v>7565.93</v>
      </c>
      <c r="T117" s="4">
        <f t="shared" si="7"/>
        <v>866298.985</v>
      </c>
      <c r="V117" s="39"/>
      <c r="W117" s="1"/>
      <c r="X117" s="1"/>
    </row>
    <row r="118" spans="1:24" ht="12.75">
      <c r="A118" t="s">
        <v>162</v>
      </c>
      <c r="B118" t="s">
        <v>161</v>
      </c>
      <c r="C118" s="61" t="s">
        <v>425</v>
      </c>
      <c r="D118" s="18">
        <v>280.1</v>
      </c>
      <c r="F118" s="58">
        <v>76.2</v>
      </c>
      <c r="H118" s="18">
        <f t="shared" si="4"/>
        <v>76.2</v>
      </c>
      <c r="J118" s="63">
        <v>12351.36</v>
      </c>
      <c r="N118" s="1">
        <f t="shared" si="6"/>
        <v>941173.6320000001</v>
      </c>
      <c r="P118" s="4">
        <f t="shared" si="5"/>
        <v>941173.6320000001</v>
      </c>
      <c r="Q118" s="22"/>
      <c r="R118" s="49">
        <v>10.5</v>
      </c>
      <c r="S118" s="63">
        <v>12351.36</v>
      </c>
      <c r="T118" s="4">
        <f t="shared" si="7"/>
        <v>129689.28</v>
      </c>
      <c r="V118" s="39"/>
      <c r="W118" s="1"/>
      <c r="X118" s="1"/>
    </row>
    <row r="119" spans="1:24" ht="12.75">
      <c r="A119" t="s">
        <v>163</v>
      </c>
      <c r="B119" t="s">
        <v>164</v>
      </c>
      <c r="C119" s="61" t="s">
        <v>426</v>
      </c>
      <c r="D119" s="18">
        <v>1471.5</v>
      </c>
      <c r="F119" s="58">
        <v>0</v>
      </c>
      <c r="H119" s="18">
        <f t="shared" si="4"/>
        <v>0</v>
      </c>
      <c r="J119" s="63">
        <v>7873.33</v>
      </c>
      <c r="N119" s="1">
        <f t="shared" si="6"/>
        <v>0</v>
      </c>
      <c r="P119" s="4">
        <f t="shared" si="5"/>
        <v>0</v>
      </c>
      <c r="Q119" s="22"/>
      <c r="R119" s="49">
        <v>31</v>
      </c>
      <c r="S119" s="63">
        <v>7873.33</v>
      </c>
      <c r="T119" s="4">
        <f t="shared" si="7"/>
        <v>244073.23</v>
      </c>
      <c r="V119" s="39"/>
      <c r="W119" s="1"/>
      <c r="X119" s="1"/>
    </row>
    <row r="120" spans="1:24" ht="12.75">
      <c r="A120" t="s">
        <v>165</v>
      </c>
      <c r="B120" t="s">
        <v>164</v>
      </c>
      <c r="C120" s="61" t="s">
        <v>427</v>
      </c>
      <c r="D120" s="18">
        <v>3112.1</v>
      </c>
      <c r="F120" s="58">
        <v>0</v>
      </c>
      <c r="H120" s="18">
        <f t="shared" si="4"/>
        <v>0</v>
      </c>
      <c r="J120" s="63">
        <v>7710.08</v>
      </c>
      <c r="N120" s="1">
        <f t="shared" si="6"/>
        <v>0</v>
      </c>
      <c r="P120" s="4">
        <f t="shared" si="5"/>
        <v>0</v>
      </c>
      <c r="Q120" s="22"/>
      <c r="R120" s="49">
        <v>103.5</v>
      </c>
      <c r="S120" s="63">
        <v>7710.08</v>
      </c>
      <c r="T120" s="4">
        <f t="shared" si="7"/>
        <v>797993.28</v>
      </c>
      <c r="V120" s="39"/>
      <c r="W120" s="1"/>
      <c r="X120" s="1"/>
    </row>
    <row r="121" spans="1:24" ht="12.75">
      <c r="A121" t="s">
        <v>166</v>
      </c>
      <c r="B121" t="s">
        <v>164</v>
      </c>
      <c r="C121" s="61" t="s">
        <v>428</v>
      </c>
      <c r="D121" s="18">
        <v>214</v>
      </c>
      <c r="F121" s="58">
        <v>0</v>
      </c>
      <c r="H121" s="18">
        <f t="shared" si="4"/>
        <v>0</v>
      </c>
      <c r="J121" s="63">
        <v>12169.71</v>
      </c>
      <c r="N121" s="1">
        <f t="shared" si="6"/>
        <v>0</v>
      </c>
      <c r="P121" s="4">
        <f t="shared" si="5"/>
        <v>0</v>
      </c>
      <c r="Q121" s="22"/>
      <c r="R121" s="49">
        <v>7</v>
      </c>
      <c r="S121" s="63">
        <v>12169.71</v>
      </c>
      <c r="T121" s="4">
        <f t="shared" si="7"/>
        <v>85187.97</v>
      </c>
      <c r="V121" s="39"/>
      <c r="W121" s="1"/>
      <c r="X121" s="1"/>
    </row>
    <row r="122" spans="1:24" ht="12.75">
      <c r="A122" t="s">
        <v>167</v>
      </c>
      <c r="B122" t="s">
        <v>164</v>
      </c>
      <c r="C122" s="61" t="s">
        <v>429</v>
      </c>
      <c r="D122" s="18">
        <v>574.2</v>
      </c>
      <c r="F122" s="58">
        <v>0</v>
      </c>
      <c r="H122" s="18">
        <f t="shared" si="4"/>
        <v>0</v>
      </c>
      <c r="J122" s="63">
        <v>8326.3</v>
      </c>
      <c r="N122" s="1">
        <f t="shared" si="6"/>
        <v>0</v>
      </c>
      <c r="P122" s="4">
        <f t="shared" si="5"/>
        <v>0</v>
      </c>
      <c r="Q122" s="22"/>
      <c r="R122" s="49">
        <v>24</v>
      </c>
      <c r="S122" s="63">
        <v>8326.3</v>
      </c>
      <c r="T122" s="4">
        <f t="shared" si="7"/>
        <v>199831.19999999998</v>
      </c>
      <c r="V122" s="39"/>
      <c r="W122" s="1"/>
      <c r="X122" s="1"/>
    </row>
    <row r="123" spans="1:24" ht="12.75">
      <c r="A123" t="s">
        <v>168</v>
      </c>
      <c r="B123" t="s">
        <v>169</v>
      </c>
      <c r="C123" s="61" t="s">
        <v>430</v>
      </c>
      <c r="D123" s="18">
        <v>1429.3</v>
      </c>
      <c r="F123" s="58">
        <v>0</v>
      </c>
      <c r="H123" s="18">
        <f t="shared" si="4"/>
        <v>0</v>
      </c>
      <c r="J123" s="63">
        <v>8006.4</v>
      </c>
      <c r="N123" s="1">
        <f t="shared" si="6"/>
        <v>0</v>
      </c>
      <c r="P123" s="4">
        <f t="shared" si="5"/>
        <v>0</v>
      </c>
      <c r="Q123" s="22"/>
      <c r="R123" s="49">
        <v>45.5</v>
      </c>
      <c r="S123" s="63">
        <v>8006.4</v>
      </c>
      <c r="T123" s="4">
        <f t="shared" si="7"/>
        <v>364291.2</v>
      </c>
      <c r="V123" s="39"/>
      <c r="W123" s="1"/>
      <c r="X123" s="1"/>
    </row>
    <row r="124" spans="1:24" ht="12.75">
      <c r="A124" t="s">
        <v>170</v>
      </c>
      <c r="B124" t="s">
        <v>169</v>
      </c>
      <c r="C124" s="61" t="s">
        <v>431</v>
      </c>
      <c r="D124" s="18">
        <v>799.6</v>
      </c>
      <c r="F124" s="58">
        <v>0</v>
      </c>
      <c r="H124" s="18">
        <f t="shared" si="4"/>
        <v>0</v>
      </c>
      <c r="J124" s="63">
        <v>8440.07</v>
      </c>
      <c r="N124" s="1">
        <f t="shared" si="6"/>
        <v>0</v>
      </c>
      <c r="P124" s="4">
        <f t="shared" si="5"/>
        <v>0</v>
      </c>
      <c r="Q124" s="22"/>
      <c r="R124" s="49">
        <v>26.5</v>
      </c>
      <c r="S124" s="63">
        <v>8440.07</v>
      </c>
      <c r="T124" s="4">
        <f t="shared" si="7"/>
        <v>223661.85499999998</v>
      </c>
      <c r="V124" s="39"/>
      <c r="W124" s="1"/>
      <c r="X124" s="1"/>
    </row>
    <row r="125" spans="1:24" ht="12.75">
      <c r="A125" t="s">
        <v>171</v>
      </c>
      <c r="B125" t="s">
        <v>169</v>
      </c>
      <c r="C125" s="61" t="s">
        <v>432</v>
      </c>
      <c r="D125" s="18">
        <v>133.2</v>
      </c>
      <c r="F125" s="58">
        <v>0</v>
      </c>
      <c r="H125" s="18">
        <f t="shared" si="4"/>
        <v>0</v>
      </c>
      <c r="J125" s="63">
        <v>14378.12</v>
      </c>
      <c r="N125" s="1">
        <f t="shared" si="6"/>
        <v>0</v>
      </c>
      <c r="P125" s="4">
        <f t="shared" si="5"/>
        <v>0</v>
      </c>
      <c r="Q125" s="22"/>
      <c r="R125" s="49">
        <v>0</v>
      </c>
      <c r="S125" s="63">
        <v>14378.12</v>
      </c>
      <c r="T125" s="4">
        <f t="shared" si="7"/>
        <v>0</v>
      </c>
      <c r="V125" s="39"/>
      <c r="W125" s="1"/>
      <c r="X125" s="1"/>
    </row>
    <row r="126" spans="1:24" ht="12.75">
      <c r="A126" t="s">
        <v>172</v>
      </c>
      <c r="B126" t="s">
        <v>169</v>
      </c>
      <c r="C126" s="61" t="s">
        <v>433</v>
      </c>
      <c r="D126" s="18">
        <v>394</v>
      </c>
      <c r="F126" s="58">
        <v>0</v>
      </c>
      <c r="H126" s="18">
        <f t="shared" si="4"/>
        <v>0</v>
      </c>
      <c r="J126" s="63">
        <v>9125.56</v>
      </c>
      <c r="N126" s="1">
        <f t="shared" si="6"/>
        <v>0</v>
      </c>
      <c r="P126" s="4">
        <f t="shared" si="5"/>
        <v>0</v>
      </c>
      <c r="Q126" s="22"/>
      <c r="R126" s="49">
        <v>9.5</v>
      </c>
      <c r="S126" s="63">
        <v>9125.56</v>
      </c>
      <c r="T126" s="4">
        <f t="shared" si="7"/>
        <v>86692.81999999999</v>
      </c>
      <c r="V126" s="39"/>
      <c r="W126" s="1"/>
      <c r="X126" s="1"/>
    </row>
    <row r="127" spans="1:24" ht="12.75">
      <c r="A127" t="s">
        <v>173</v>
      </c>
      <c r="B127" t="s">
        <v>169</v>
      </c>
      <c r="C127" s="61" t="s">
        <v>434</v>
      </c>
      <c r="D127" s="18">
        <v>198.8</v>
      </c>
      <c r="F127" s="58">
        <v>0</v>
      </c>
      <c r="H127" s="18">
        <f t="shared" si="4"/>
        <v>0</v>
      </c>
      <c r="J127" s="63">
        <v>12243.88</v>
      </c>
      <c r="N127" s="1">
        <f t="shared" si="6"/>
        <v>0</v>
      </c>
      <c r="P127" s="4">
        <f t="shared" si="5"/>
        <v>0</v>
      </c>
      <c r="Q127" s="22"/>
      <c r="R127" s="49">
        <v>5.5</v>
      </c>
      <c r="S127" s="63">
        <v>12243.88</v>
      </c>
      <c r="T127" s="4">
        <f t="shared" si="7"/>
        <v>67341.34</v>
      </c>
      <c r="V127" s="39"/>
      <c r="W127" s="1"/>
      <c r="X127" s="1"/>
    </row>
    <row r="128" spans="1:24" ht="12.75">
      <c r="A128" t="s">
        <v>174</v>
      </c>
      <c r="B128" t="s">
        <v>169</v>
      </c>
      <c r="C128" s="61" t="s">
        <v>435</v>
      </c>
      <c r="D128" s="18">
        <v>361.5</v>
      </c>
      <c r="F128" s="58">
        <v>0</v>
      </c>
      <c r="H128" s="18">
        <f t="shared" si="4"/>
        <v>0</v>
      </c>
      <c r="J128" s="63">
        <v>9397.6</v>
      </c>
      <c r="N128" s="1">
        <f t="shared" si="6"/>
        <v>0</v>
      </c>
      <c r="P128" s="4">
        <f t="shared" si="5"/>
        <v>0</v>
      </c>
      <c r="Q128" s="22"/>
      <c r="R128" s="49">
        <v>0</v>
      </c>
      <c r="S128" s="63">
        <v>9397.6</v>
      </c>
      <c r="T128" s="4">
        <f t="shared" si="7"/>
        <v>0</v>
      </c>
      <c r="V128" s="39"/>
      <c r="W128" s="1"/>
      <c r="X128" s="1"/>
    </row>
    <row r="129" spans="1:24" ht="12.75">
      <c r="A129" t="s">
        <v>175</v>
      </c>
      <c r="B129" t="s">
        <v>176</v>
      </c>
      <c r="C129" s="61" t="s">
        <v>436</v>
      </c>
      <c r="D129" s="18">
        <v>171</v>
      </c>
      <c r="F129" s="58">
        <v>0</v>
      </c>
      <c r="H129" s="18">
        <f t="shared" si="4"/>
        <v>0</v>
      </c>
      <c r="J129" s="63">
        <v>14508.38</v>
      </c>
      <c r="N129" s="1">
        <f t="shared" si="6"/>
        <v>0</v>
      </c>
      <c r="P129" s="4">
        <f t="shared" si="5"/>
        <v>0</v>
      </c>
      <c r="Q129" s="22"/>
      <c r="R129" s="49">
        <v>4</v>
      </c>
      <c r="S129" s="63">
        <v>14508.38</v>
      </c>
      <c r="T129" s="4">
        <f t="shared" si="7"/>
        <v>58033.52</v>
      </c>
      <c r="V129" s="39"/>
      <c r="W129" s="1"/>
      <c r="X129" s="1"/>
    </row>
    <row r="130" spans="1:24" ht="12.75">
      <c r="A130" t="s">
        <v>177</v>
      </c>
      <c r="B130" t="s">
        <v>176</v>
      </c>
      <c r="C130" s="61" t="s">
        <v>437</v>
      </c>
      <c r="D130" s="18">
        <v>325</v>
      </c>
      <c r="F130" s="58">
        <v>0</v>
      </c>
      <c r="H130" s="18">
        <f t="shared" si="4"/>
        <v>0</v>
      </c>
      <c r="J130" s="63">
        <v>10785.61</v>
      </c>
      <c r="N130" s="1">
        <f t="shared" si="6"/>
        <v>0</v>
      </c>
      <c r="P130" s="4">
        <f t="shared" si="5"/>
        <v>0</v>
      </c>
      <c r="Q130" s="22"/>
      <c r="R130" s="49">
        <v>6</v>
      </c>
      <c r="S130" s="63">
        <v>10785.61</v>
      </c>
      <c r="T130" s="4">
        <f t="shared" si="7"/>
        <v>64713.66</v>
      </c>
      <c r="V130" s="39"/>
      <c r="W130" s="1"/>
      <c r="X130" s="1"/>
    </row>
    <row r="131" spans="1:24" ht="12.75">
      <c r="A131" t="s">
        <v>178</v>
      </c>
      <c r="B131" t="s">
        <v>179</v>
      </c>
      <c r="C131" s="61" t="s">
        <v>438</v>
      </c>
      <c r="D131" s="18">
        <v>923.7</v>
      </c>
      <c r="F131" s="58">
        <v>0</v>
      </c>
      <c r="H131" s="18">
        <f t="shared" si="4"/>
        <v>0</v>
      </c>
      <c r="J131" s="63">
        <v>8167.81</v>
      </c>
      <c r="N131" s="1">
        <f t="shared" si="6"/>
        <v>0</v>
      </c>
      <c r="P131" s="4">
        <f t="shared" si="5"/>
        <v>0</v>
      </c>
      <c r="Q131" s="22"/>
      <c r="R131" s="49">
        <v>20.5</v>
      </c>
      <c r="S131" s="63">
        <v>8167.81</v>
      </c>
      <c r="T131" s="4">
        <f t="shared" si="7"/>
        <v>167440.105</v>
      </c>
      <c r="V131" s="39"/>
      <c r="W131" s="1"/>
      <c r="X131" s="1"/>
    </row>
    <row r="132" spans="1:24" ht="12.75">
      <c r="A132" t="s">
        <v>180</v>
      </c>
      <c r="B132" t="s">
        <v>179</v>
      </c>
      <c r="C132" s="61" t="s">
        <v>439</v>
      </c>
      <c r="D132" s="18">
        <v>664.2</v>
      </c>
      <c r="F132" s="58">
        <v>152.2</v>
      </c>
      <c r="G132" s="18">
        <v>5.5</v>
      </c>
      <c r="H132" s="18">
        <f aca="true" t="shared" si="8" ref="H132:H204">F132-G132</f>
        <v>146.7</v>
      </c>
      <c r="J132" s="63">
        <v>8539.75</v>
      </c>
      <c r="L132" s="1">
        <v>7019.71</v>
      </c>
      <c r="N132" s="1">
        <f t="shared" si="6"/>
        <v>1252781.325</v>
      </c>
      <c r="O132" s="1">
        <f>G132*L132</f>
        <v>38608.405</v>
      </c>
      <c r="P132" s="4">
        <f aca="true" t="shared" si="9" ref="P132:P182">N132+O132</f>
        <v>1291389.73</v>
      </c>
      <c r="Q132" s="22"/>
      <c r="R132" s="49">
        <v>29.5</v>
      </c>
      <c r="S132" s="63">
        <v>8539.75</v>
      </c>
      <c r="T132" s="4">
        <f t="shared" si="7"/>
        <v>251922.625</v>
      </c>
      <c r="V132" s="39"/>
      <c r="W132" s="1"/>
      <c r="X132" s="1"/>
    </row>
    <row r="133" spans="1:24" ht="12.75">
      <c r="A133" t="s">
        <v>181</v>
      </c>
      <c r="B133" t="s">
        <v>182</v>
      </c>
      <c r="C133" s="61" t="s">
        <v>440</v>
      </c>
      <c r="D133" s="18">
        <v>587.4</v>
      </c>
      <c r="F133" s="58">
        <v>0</v>
      </c>
      <c r="H133" s="18">
        <f t="shared" si="8"/>
        <v>0</v>
      </c>
      <c r="J133" s="63">
        <v>8073.27</v>
      </c>
      <c r="N133" s="1">
        <f aca="true" t="shared" si="10" ref="N133:N204">H133*J133</f>
        <v>0</v>
      </c>
      <c r="P133" s="4">
        <f t="shared" si="9"/>
        <v>0</v>
      </c>
      <c r="Q133" s="22"/>
      <c r="R133" s="49">
        <v>12.5</v>
      </c>
      <c r="S133" s="63">
        <v>8073.27</v>
      </c>
      <c r="T133" s="4">
        <f aca="true" t="shared" si="11" ref="T133:T205">R133*S133</f>
        <v>100915.875</v>
      </c>
      <c r="V133" s="39"/>
      <c r="W133" s="1"/>
      <c r="X133" s="1"/>
    </row>
    <row r="134" spans="1:24" ht="12.75">
      <c r="A134" t="s">
        <v>183</v>
      </c>
      <c r="B134" t="s">
        <v>182</v>
      </c>
      <c r="C134" s="61" t="s">
        <v>441</v>
      </c>
      <c r="D134" s="18">
        <v>311</v>
      </c>
      <c r="F134" s="58">
        <v>0</v>
      </c>
      <c r="H134" s="18">
        <f t="shared" si="8"/>
        <v>0</v>
      </c>
      <c r="J134" s="63">
        <v>9416.44</v>
      </c>
      <c r="N134" s="1">
        <f t="shared" si="10"/>
        <v>0</v>
      </c>
      <c r="P134" s="4">
        <f t="shared" si="9"/>
        <v>0</v>
      </c>
      <c r="Q134" s="22"/>
      <c r="R134" s="49">
        <v>7.5</v>
      </c>
      <c r="S134" s="63">
        <v>9416.44</v>
      </c>
      <c r="T134" s="4">
        <f t="shared" si="11"/>
        <v>70623.3</v>
      </c>
      <c r="V134" s="39"/>
      <c r="W134" s="1"/>
      <c r="X134" s="1"/>
    </row>
    <row r="135" spans="1:24" ht="12.75">
      <c r="A135" t="s">
        <v>184</v>
      </c>
      <c r="B135" t="s">
        <v>185</v>
      </c>
      <c r="C135" s="61" t="s">
        <v>442</v>
      </c>
      <c r="D135" s="18">
        <v>1658.4</v>
      </c>
      <c r="F135" s="58">
        <v>129.7</v>
      </c>
      <c r="H135" s="18">
        <f t="shared" si="8"/>
        <v>129.7</v>
      </c>
      <c r="J135" s="63">
        <v>9909.75</v>
      </c>
      <c r="N135" s="1">
        <f t="shared" si="10"/>
        <v>1285294.575</v>
      </c>
      <c r="P135" s="4">
        <f t="shared" si="9"/>
        <v>1285294.575</v>
      </c>
      <c r="Q135" s="22"/>
      <c r="R135" s="49">
        <v>22.5</v>
      </c>
      <c r="S135" s="63">
        <v>9909.75</v>
      </c>
      <c r="T135" s="4">
        <f t="shared" si="11"/>
        <v>222969.375</v>
      </c>
      <c r="V135" s="39"/>
      <c r="W135" s="1"/>
      <c r="X135" s="1"/>
    </row>
    <row r="136" spans="1:24" ht="12.75">
      <c r="A136" t="s">
        <v>186</v>
      </c>
      <c r="B136" t="s">
        <v>187</v>
      </c>
      <c r="C136" s="61" t="s">
        <v>443</v>
      </c>
      <c r="D136" s="18">
        <v>193.4</v>
      </c>
      <c r="F136" s="58">
        <v>0</v>
      </c>
      <c r="H136" s="18">
        <f t="shared" si="8"/>
        <v>0</v>
      </c>
      <c r="J136" s="63">
        <v>12078.83</v>
      </c>
      <c r="N136" s="1">
        <f t="shared" si="10"/>
        <v>0</v>
      </c>
      <c r="P136" s="4">
        <f t="shared" si="9"/>
        <v>0</v>
      </c>
      <c r="Q136" s="22"/>
      <c r="R136" s="49">
        <v>2.5</v>
      </c>
      <c r="S136" s="63">
        <v>12078.83</v>
      </c>
      <c r="T136" s="4">
        <f t="shared" si="11"/>
        <v>30197.075</v>
      </c>
      <c r="V136" s="39"/>
      <c r="W136" s="1"/>
      <c r="X136" s="1"/>
    </row>
    <row r="137" spans="1:24" ht="12.75">
      <c r="A137" t="s">
        <v>188</v>
      </c>
      <c r="B137" t="s">
        <v>187</v>
      </c>
      <c r="C137" s="61" t="s">
        <v>444</v>
      </c>
      <c r="D137" s="18">
        <v>1483.3999999999999</v>
      </c>
      <c r="F137" s="58">
        <v>124.6</v>
      </c>
      <c r="H137" s="18">
        <f t="shared" si="8"/>
        <v>124.6</v>
      </c>
      <c r="J137" s="63">
        <v>7675.64</v>
      </c>
      <c r="N137" s="1">
        <f t="shared" si="10"/>
        <v>956384.744</v>
      </c>
      <c r="P137" s="4">
        <f t="shared" si="9"/>
        <v>956384.744</v>
      </c>
      <c r="Q137" s="22"/>
      <c r="R137" s="49">
        <v>51</v>
      </c>
      <c r="S137" s="63">
        <v>7675.64</v>
      </c>
      <c r="T137" s="4">
        <f t="shared" si="11"/>
        <v>391457.64</v>
      </c>
      <c r="V137" s="39"/>
      <c r="W137" s="1"/>
      <c r="X137" s="1"/>
    </row>
    <row r="138" spans="1:24" ht="12.75">
      <c r="A138" t="s">
        <v>189</v>
      </c>
      <c r="B138" t="s">
        <v>187</v>
      </c>
      <c r="C138" s="61" t="s">
        <v>445</v>
      </c>
      <c r="D138" s="18">
        <v>287.8</v>
      </c>
      <c r="F138" s="58">
        <v>0</v>
      </c>
      <c r="H138" s="18">
        <f t="shared" si="8"/>
        <v>0</v>
      </c>
      <c r="J138" s="63">
        <v>9787.53</v>
      </c>
      <c r="N138" s="1">
        <f t="shared" si="10"/>
        <v>0</v>
      </c>
      <c r="P138" s="4">
        <f t="shared" si="9"/>
        <v>0</v>
      </c>
      <c r="Q138" s="22"/>
      <c r="R138" s="49">
        <v>9.5</v>
      </c>
      <c r="S138" s="63">
        <v>9787.53</v>
      </c>
      <c r="T138" s="4">
        <f t="shared" si="11"/>
        <v>92981.535</v>
      </c>
      <c r="V138" s="39"/>
      <c r="W138" s="1"/>
      <c r="X138" s="1"/>
    </row>
    <row r="139" spans="1:24" ht="12.75">
      <c r="A139" t="s">
        <v>190</v>
      </c>
      <c r="B139" t="s">
        <v>187</v>
      </c>
      <c r="C139" s="61" t="s">
        <v>446</v>
      </c>
      <c r="D139" s="18">
        <v>237.6</v>
      </c>
      <c r="F139" s="58">
        <v>0</v>
      </c>
      <c r="H139" s="18">
        <f t="shared" si="8"/>
        <v>0</v>
      </c>
      <c r="J139" s="63">
        <v>10835.62</v>
      </c>
      <c r="N139" s="1">
        <f t="shared" si="10"/>
        <v>0</v>
      </c>
      <c r="P139" s="4">
        <f t="shared" si="9"/>
        <v>0</v>
      </c>
      <c r="Q139" s="22"/>
      <c r="R139" s="49">
        <v>6</v>
      </c>
      <c r="S139" s="63">
        <v>10835.62</v>
      </c>
      <c r="T139" s="4">
        <f t="shared" si="11"/>
        <v>65013.72</v>
      </c>
      <c r="V139" s="39"/>
      <c r="W139" s="1"/>
      <c r="X139" s="1"/>
    </row>
    <row r="140" spans="1:24" ht="12.75">
      <c r="A140" t="s">
        <v>191</v>
      </c>
      <c r="B140" t="s">
        <v>192</v>
      </c>
      <c r="C140" s="61" t="s">
        <v>447</v>
      </c>
      <c r="D140" s="18">
        <v>16746</v>
      </c>
      <c r="F140" s="58">
        <v>1465.9</v>
      </c>
      <c r="H140" s="18">
        <f t="shared" si="8"/>
        <v>1465.9</v>
      </c>
      <c r="J140" s="63">
        <v>7876.84</v>
      </c>
      <c r="N140" s="1">
        <f t="shared" si="10"/>
        <v>11546659.756000001</v>
      </c>
      <c r="P140" s="4">
        <f t="shared" si="9"/>
        <v>11546659.756000001</v>
      </c>
      <c r="Q140" s="22"/>
      <c r="R140" s="49">
        <v>722.5</v>
      </c>
      <c r="S140" s="63">
        <v>7876.84</v>
      </c>
      <c r="T140" s="4">
        <f t="shared" si="11"/>
        <v>5691016.9</v>
      </c>
      <c r="V140" s="39"/>
      <c r="W140" s="1"/>
      <c r="X140" s="1"/>
    </row>
    <row r="141" spans="1:24" ht="12.75">
      <c r="A141" t="s">
        <v>193</v>
      </c>
      <c r="B141" t="s">
        <v>192</v>
      </c>
      <c r="C141" s="61" t="s">
        <v>448</v>
      </c>
      <c r="D141" s="18">
        <v>9430.8</v>
      </c>
      <c r="F141" s="58">
        <v>845.3</v>
      </c>
      <c r="H141" s="18">
        <f t="shared" si="8"/>
        <v>845.3</v>
      </c>
      <c r="J141" s="63">
        <v>7274.69</v>
      </c>
      <c r="L141" s="1">
        <v>7019.71</v>
      </c>
      <c r="N141" s="1">
        <f t="shared" si="10"/>
        <v>6149295.4569999995</v>
      </c>
      <c r="O141" s="1">
        <f>G141*L141</f>
        <v>0</v>
      </c>
      <c r="P141" s="4">
        <f t="shared" si="9"/>
        <v>6149295.4569999995</v>
      </c>
      <c r="Q141" s="22"/>
      <c r="R141" s="49">
        <v>91.5</v>
      </c>
      <c r="S141" s="63">
        <v>7274.69</v>
      </c>
      <c r="T141" s="4">
        <f t="shared" si="11"/>
        <v>665634.135</v>
      </c>
      <c r="V141" s="39"/>
      <c r="W141" s="1"/>
      <c r="X141" s="1"/>
    </row>
    <row r="142" spans="1:24" ht="12.75">
      <c r="A142" t="s">
        <v>194</v>
      </c>
      <c r="B142" t="s">
        <v>195</v>
      </c>
      <c r="C142" s="61" t="s">
        <v>449</v>
      </c>
      <c r="D142" s="18">
        <v>691.2</v>
      </c>
      <c r="F142" s="58">
        <v>0</v>
      </c>
      <c r="H142" s="18">
        <f t="shared" si="8"/>
        <v>0</v>
      </c>
      <c r="J142" s="63">
        <v>7939.6</v>
      </c>
      <c r="N142" s="1">
        <f t="shared" si="10"/>
        <v>0</v>
      </c>
      <c r="P142" s="4">
        <f t="shared" si="9"/>
        <v>0</v>
      </c>
      <c r="Q142" s="22"/>
      <c r="R142" s="49">
        <v>16</v>
      </c>
      <c r="S142" s="63">
        <v>7939.6</v>
      </c>
      <c r="T142" s="4">
        <f t="shared" si="11"/>
        <v>127033.6</v>
      </c>
      <c r="V142" s="39"/>
      <c r="W142" s="1"/>
      <c r="X142" s="1"/>
    </row>
    <row r="143" spans="1:24" ht="12.75">
      <c r="A143" t="s">
        <v>196</v>
      </c>
      <c r="B143" t="s">
        <v>195</v>
      </c>
      <c r="C143" s="61" t="s">
        <v>450</v>
      </c>
      <c r="D143" s="18">
        <v>487.90000000000003</v>
      </c>
      <c r="F143" s="58">
        <v>0</v>
      </c>
      <c r="H143" s="18">
        <f t="shared" si="8"/>
        <v>0</v>
      </c>
      <c r="J143" s="63">
        <v>8073.22</v>
      </c>
      <c r="N143" s="1">
        <f t="shared" si="10"/>
        <v>0</v>
      </c>
      <c r="P143" s="4">
        <f t="shared" si="9"/>
        <v>0</v>
      </c>
      <c r="Q143" s="22"/>
      <c r="R143" s="49">
        <v>10.5</v>
      </c>
      <c r="S143" s="63">
        <v>8073.22</v>
      </c>
      <c r="T143" s="4">
        <f t="shared" si="11"/>
        <v>84768.81</v>
      </c>
      <c r="V143" s="39"/>
      <c r="W143" s="1"/>
      <c r="X143" s="1"/>
    </row>
    <row r="144" spans="1:24" ht="12.75">
      <c r="A144" t="s">
        <v>197</v>
      </c>
      <c r="B144" t="s">
        <v>198</v>
      </c>
      <c r="C144" s="61" t="s">
        <v>451</v>
      </c>
      <c r="D144" s="18">
        <v>438.90000000000003</v>
      </c>
      <c r="F144" s="58">
        <v>0</v>
      </c>
      <c r="H144" s="18">
        <f t="shared" si="8"/>
        <v>0</v>
      </c>
      <c r="J144" s="63">
        <v>8629.92</v>
      </c>
      <c r="N144" s="1">
        <f t="shared" si="10"/>
        <v>0</v>
      </c>
      <c r="P144" s="4">
        <f t="shared" si="9"/>
        <v>0</v>
      </c>
      <c r="Q144" s="22"/>
      <c r="R144" s="49">
        <v>20.5</v>
      </c>
      <c r="S144" s="63">
        <v>8629.92</v>
      </c>
      <c r="T144" s="4">
        <f t="shared" si="11"/>
        <v>176913.36000000002</v>
      </c>
      <c r="V144" s="39"/>
      <c r="W144" s="1"/>
      <c r="X144" s="1"/>
    </row>
    <row r="145" spans="1:24" ht="12.75">
      <c r="A145" t="s">
        <v>199</v>
      </c>
      <c r="B145" t="s">
        <v>198</v>
      </c>
      <c r="C145" s="61" t="s">
        <v>452</v>
      </c>
      <c r="D145" s="18">
        <v>1114</v>
      </c>
      <c r="F145" s="58">
        <v>0</v>
      </c>
      <c r="H145" s="18">
        <f t="shared" si="8"/>
        <v>0</v>
      </c>
      <c r="J145" s="63">
        <v>7730.94</v>
      </c>
      <c r="N145" s="1">
        <f t="shared" si="10"/>
        <v>0</v>
      </c>
      <c r="P145" s="4">
        <f t="shared" si="9"/>
        <v>0</v>
      </c>
      <c r="Q145" s="22"/>
      <c r="R145" s="49">
        <v>22</v>
      </c>
      <c r="S145" s="63">
        <v>7730.94</v>
      </c>
      <c r="T145" s="4">
        <f t="shared" si="11"/>
        <v>170080.68</v>
      </c>
      <c r="V145" s="39"/>
      <c r="W145" s="1"/>
      <c r="X145" s="1"/>
    </row>
    <row r="146" spans="1:24" ht="12.75">
      <c r="A146" t="s">
        <v>200</v>
      </c>
      <c r="B146" t="s">
        <v>198</v>
      </c>
      <c r="C146" s="61" t="s">
        <v>453</v>
      </c>
      <c r="D146" s="18">
        <v>406.79999999999995</v>
      </c>
      <c r="F146" s="58">
        <v>0</v>
      </c>
      <c r="H146" s="18">
        <f t="shared" si="8"/>
        <v>0</v>
      </c>
      <c r="J146" s="63">
        <v>8720.28</v>
      </c>
      <c r="N146" s="1">
        <f t="shared" si="10"/>
        <v>0</v>
      </c>
      <c r="P146" s="4">
        <f t="shared" si="9"/>
        <v>0</v>
      </c>
      <c r="Q146" s="22"/>
      <c r="R146" s="49">
        <v>12.5</v>
      </c>
      <c r="S146" s="63">
        <v>8720.28</v>
      </c>
      <c r="T146" s="4">
        <f t="shared" si="11"/>
        <v>109003.50000000001</v>
      </c>
      <c r="V146" s="39"/>
      <c r="W146" s="1"/>
      <c r="X146" s="1"/>
    </row>
    <row r="147" spans="1:24" ht="12.75">
      <c r="A147" t="s">
        <v>201</v>
      </c>
      <c r="B147" t="s">
        <v>202</v>
      </c>
      <c r="C147" s="61" t="s">
        <v>454</v>
      </c>
      <c r="D147" s="18">
        <v>401.8</v>
      </c>
      <c r="F147" s="58">
        <v>0</v>
      </c>
      <c r="H147" s="18">
        <f t="shared" si="8"/>
        <v>0</v>
      </c>
      <c r="J147" s="63">
        <v>9631.35</v>
      </c>
      <c r="N147" s="1">
        <f t="shared" si="10"/>
        <v>0</v>
      </c>
      <c r="P147" s="4">
        <f t="shared" si="9"/>
        <v>0</v>
      </c>
      <c r="Q147" s="22"/>
      <c r="R147" s="49">
        <v>7.5</v>
      </c>
      <c r="S147" s="63">
        <v>9631.35</v>
      </c>
      <c r="T147" s="4">
        <f t="shared" si="11"/>
        <v>72235.125</v>
      </c>
      <c r="V147" s="39"/>
      <c r="W147" s="1"/>
      <c r="X147" s="1"/>
    </row>
    <row r="148" spans="1:24" ht="12.75">
      <c r="A148" t="s">
        <v>203</v>
      </c>
      <c r="B148" t="s">
        <v>202</v>
      </c>
      <c r="C148" s="61" t="s">
        <v>455</v>
      </c>
      <c r="D148" s="18">
        <v>2576.5</v>
      </c>
      <c r="F148" s="58">
        <v>87.8</v>
      </c>
      <c r="H148" s="18">
        <f t="shared" si="8"/>
        <v>87.8</v>
      </c>
      <c r="J148" s="63">
        <v>7639.6</v>
      </c>
      <c r="N148" s="1">
        <f t="shared" si="10"/>
        <v>670756.88</v>
      </c>
      <c r="P148" s="4">
        <f t="shared" si="9"/>
        <v>670756.88</v>
      </c>
      <c r="Q148" s="22"/>
      <c r="R148" s="49">
        <v>24.5</v>
      </c>
      <c r="S148" s="63">
        <v>7639.6</v>
      </c>
      <c r="T148" s="4">
        <f t="shared" si="11"/>
        <v>187170.2</v>
      </c>
      <c r="V148" s="39"/>
      <c r="W148" s="1"/>
      <c r="X148" s="1"/>
    </row>
    <row r="149" spans="1:24" ht="12.75">
      <c r="A149" t="s">
        <v>204</v>
      </c>
      <c r="B149" t="s">
        <v>202</v>
      </c>
      <c r="C149" s="61" t="s">
        <v>456</v>
      </c>
      <c r="D149" s="18">
        <v>341.90000000000003</v>
      </c>
      <c r="F149" s="58">
        <v>0</v>
      </c>
      <c r="H149" s="18">
        <f t="shared" si="8"/>
        <v>0</v>
      </c>
      <c r="J149" s="63">
        <v>10516.54</v>
      </c>
      <c r="N149" s="1">
        <f t="shared" si="10"/>
        <v>0</v>
      </c>
      <c r="P149" s="4">
        <f t="shared" si="9"/>
        <v>0</v>
      </c>
      <c r="Q149" s="22"/>
      <c r="R149" s="49">
        <v>9</v>
      </c>
      <c r="S149" s="63">
        <v>10516.54</v>
      </c>
      <c r="T149" s="4">
        <f t="shared" si="11"/>
        <v>94648.86000000002</v>
      </c>
      <c r="V149" s="39"/>
      <c r="W149" s="1"/>
      <c r="X149" s="1"/>
    </row>
    <row r="150" spans="1:24" ht="12.75">
      <c r="A150" t="s">
        <v>205</v>
      </c>
      <c r="B150" t="s">
        <v>206</v>
      </c>
      <c r="C150" s="61" t="s">
        <v>457</v>
      </c>
      <c r="D150" s="18">
        <v>123.1</v>
      </c>
      <c r="F150" s="58">
        <v>0</v>
      </c>
      <c r="H150" s="18">
        <f t="shared" si="8"/>
        <v>0</v>
      </c>
      <c r="J150" s="63">
        <v>14186.52</v>
      </c>
      <c r="N150" s="1">
        <f t="shared" si="10"/>
        <v>0</v>
      </c>
      <c r="P150" s="4">
        <f t="shared" si="9"/>
        <v>0</v>
      </c>
      <c r="Q150" s="22"/>
      <c r="R150" s="49">
        <v>5.5</v>
      </c>
      <c r="S150" s="63">
        <v>14186.52</v>
      </c>
      <c r="T150" s="4">
        <f t="shared" si="11"/>
        <v>78025.86</v>
      </c>
      <c r="V150" s="39"/>
      <c r="W150" s="1"/>
      <c r="X150" s="1"/>
    </row>
    <row r="151" spans="1:24" ht="12.75">
      <c r="A151" t="s">
        <v>207</v>
      </c>
      <c r="B151" t="s">
        <v>206</v>
      </c>
      <c r="C151" s="61" t="s">
        <v>458</v>
      </c>
      <c r="D151" s="18">
        <v>219.9</v>
      </c>
      <c r="F151" s="58">
        <v>82.1</v>
      </c>
      <c r="H151" s="18">
        <f t="shared" si="8"/>
        <v>82.1</v>
      </c>
      <c r="J151" s="63">
        <v>13356.74</v>
      </c>
      <c r="N151" s="1">
        <f t="shared" si="10"/>
        <v>1096588.3539999998</v>
      </c>
      <c r="P151" s="4">
        <f t="shared" si="9"/>
        <v>1096588.3539999998</v>
      </c>
      <c r="Q151" s="22"/>
      <c r="R151" s="49">
        <v>8.5</v>
      </c>
      <c r="S151" s="63">
        <v>13356.74</v>
      </c>
      <c r="T151" s="4">
        <f t="shared" si="11"/>
        <v>113532.29</v>
      </c>
      <c r="V151" s="39"/>
      <c r="W151" s="1"/>
      <c r="X151" s="1"/>
    </row>
    <row r="152" spans="1:24" ht="12.75">
      <c r="A152" t="s">
        <v>208</v>
      </c>
      <c r="B152" t="s">
        <v>206</v>
      </c>
      <c r="C152" s="61" t="s">
        <v>459</v>
      </c>
      <c r="D152" s="18">
        <v>647.0999999999999</v>
      </c>
      <c r="F152" s="58">
        <v>0</v>
      </c>
      <c r="H152" s="18">
        <f t="shared" si="8"/>
        <v>0</v>
      </c>
      <c r="J152" s="63">
        <v>8832.4</v>
      </c>
      <c r="N152" s="1">
        <f t="shared" si="10"/>
        <v>0</v>
      </c>
      <c r="P152" s="4">
        <f t="shared" si="9"/>
        <v>0</v>
      </c>
      <c r="Q152" s="22"/>
      <c r="R152" s="49">
        <v>51</v>
      </c>
      <c r="S152" s="63">
        <v>8832.4</v>
      </c>
      <c r="T152" s="4">
        <f t="shared" si="11"/>
        <v>450452.39999999997</v>
      </c>
      <c r="V152" s="39"/>
      <c r="W152" s="1"/>
      <c r="X152" s="1"/>
    </row>
    <row r="153" spans="1:24" ht="12.75">
      <c r="A153" t="s">
        <v>209</v>
      </c>
      <c r="B153" t="s">
        <v>210</v>
      </c>
      <c r="C153" s="61" t="s">
        <v>460</v>
      </c>
      <c r="D153" s="18">
        <v>67.4</v>
      </c>
      <c r="F153" s="58">
        <v>0</v>
      </c>
      <c r="H153" s="18">
        <f t="shared" si="8"/>
        <v>0</v>
      </c>
      <c r="J153" s="63">
        <v>16163.74</v>
      </c>
      <c r="N153" s="1">
        <f t="shared" si="10"/>
        <v>0</v>
      </c>
      <c r="P153" s="4">
        <f t="shared" si="9"/>
        <v>0</v>
      </c>
      <c r="Q153" s="22"/>
      <c r="R153" s="49">
        <v>3</v>
      </c>
      <c r="S153" s="63">
        <v>16163.74</v>
      </c>
      <c r="T153" s="4">
        <f t="shared" si="11"/>
        <v>48491.22</v>
      </c>
      <c r="V153" s="39"/>
      <c r="W153" s="1"/>
      <c r="X153" s="1"/>
    </row>
    <row r="154" spans="1:24" ht="12.75">
      <c r="A154" t="s">
        <v>211</v>
      </c>
      <c r="B154" t="s">
        <v>212</v>
      </c>
      <c r="C154" s="61" t="s">
        <v>461</v>
      </c>
      <c r="D154" s="18">
        <v>900.2</v>
      </c>
      <c r="F154" s="58">
        <v>0</v>
      </c>
      <c r="H154" s="18">
        <f t="shared" si="8"/>
        <v>0</v>
      </c>
      <c r="J154" s="63">
        <v>10206.8</v>
      </c>
      <c r="N154" s="1">
        <f t="shared" si="10"/>
        <v>0</v>
      </c>
      <c r="P154" s="4">
        <f t="shared" si="9"/>
        <v>0</v>
      </c>
      <c r="Q154" s="22"/>
      <c r="R154" s="49">
        <v>18.5</v>
      </c>
      <c r="S154" s="63">
        <v>10206.8</v>
      </c>
      <c r="T154" s="4">
        <f t="shared" si="11"/>
        <v>188825.8</v>
      </c>
      <c r="V154" s="39"/>
      <c r="W154" s="1"/>
      <c r="X154" s="1"/>
    </row>
    <row r="155" spans="1:24" ht="12.75">
      <c r="A155" t="s">
        <v>213</v>
      </c>
      <c r="B155" t="s">
        <v>212</v>
      </c>
      <c r="C155" s="61" t="s">
        <v>462</v>
      </c>
      <c r="D155" s="18">
        <v>244.6</v>
      </c>
      <c r="F155" s="58">
        <v>0</v>
      </c>
      <c r="H155" s="18">
        <f t="shared" si="8"/>
        <v>0</v>
      </c>
      <c r="J155" s="63">
        <v>11921.42</v>
      </c>
      <c r="N155" s="1">
        <f t="shared" si="10"/>
        <v>0</v>
      </c>
      <c r="P155" s="4">
        <f t="shared" si="9"/>
        <v>0</v>
      </c>
      <c r="Q155" s="22"/>
      <c r="R155" s="49">
        <v>10</v>
      </c>
      <c r="S155" s="63">
        <v>11921.42</v>
      </c>
      <c r="T155" s="4">
        <f t="shared" si="11"/>
        <v>119214.2</v>
      </c>
      <c r="V155" s="39"/>
      <c r="W155" s="1"/>
      <c r="X155" s="1"/>
    </row>
    <row r="156" spans="1:24" ht="12.75">
      <c r="A156" t="s">
        <v>214</v>
      </c>
      <c r="B156" t="s">
        <v>215</v>
      </c>
      <c r="C156" s="61" t="s">
        <v>463</v>
      </c>
      <c r="D156" s="18">
        <v>498.4</v>
      </c>
      <c r="F156" s="58">
        <v>0</v>
      </c>
      <c r="H156" s="18">
        <f t="shared" si="8"/>
        <v>0</v>
      </c>
      <c r="J156" s="63">
        <v>7753.01</v>
      </c>
      <c r="N156" s="1">
        <f t="shared" si="10"/>
        <v>0</v>
      </c>
      <c r="P156" s="4">
        <f t="shared" si="9"/>
        <v>0</v>
      </c>
      <c r="Q156" s="22"/>
      <c r="R156" s="49">
        <v>7.5</v>
      </c>
      <c r="S156" s="63">
        <v>7753.01</v>
      </c>
      <c r="T156" s="4">
        <f t="shared" si="11"/>
        <v>58147.575000000004</v>
      </c>
      <c r="V156" s="39"/>
      <c r="W156" s="1"/>
      <c r="X156" s="1"/>
    </row>
    <row r="157" spans="1:24" ht="12.75">
      <c r="A157" t="s">
        <v>216</v>
      </c>
      <c r="B157" t="s">
        <v>215</v>
      </c>
      <c r="C157" s="61" t="s">
        <v>464</v>
      </c>
      <c r="D157" s="18">
        <v>127.7</v>
      </c>
      <c r="F157" s="58">
        <v>0</v>
      </c>
      <c r="H157" s="18">
        <f t="shared" si="8"/>
        <v>0</v>
      </c>
      <c r="J157" s="63">
        <v>13815.5</v>
      </c>
      <c r="N157" s="1">
        <f t="shared" si="10"/>
        <v>0</v>
      </c>
      <c r="P157" s="4">
        <f t="shared" si="9"/>
        <v>0</v>
      </c>
      <c r="Q157" s="22"/>
      <c r="R157" s="49">
        <v>6</v>
      </c>
      <c r="S157" s="63">
        <v>13815.5</v>
      </c>
      <c r="T157" s="4">
        <f t="shared" si="11"/>
        <v>82893</v>
      </c>
      <c r="V157" s="39"/>
      <c r="W157" s="1"/>
      <c r="X157" s="1"/>
    </row>
    <row r="158" spans="1:24" ht="12.75">
      <c r="A158" t="s">
        <v>217</v>
      </c>
      <c r="B158" t="s">
        <v>218</v>
      </c>
      <c r="C158" s="61" t="s">
        <v>465</v>
      </c>
      <c r="D158" s="18">
        <v>3394.8</v>
      </c>
      <c r="F158" s="58">
        <v>0</v>
      </c>
      <c r="H158" s="18">
        <f t="shared" si="8"/>
        <v>0</v>
      </c>
      <c r="J158" s="63">
        <v>7918.13</v>
      </c>
      <c r="N158" s="1">
        <f t="shared" si="10"/>
        <v>0</v>
      </c>
      <c r="P158" s="4">
        <f t="shared" si="9"/>
        <v>0</v>
      </c>
      <c r="Q158" s="22"/>
      <c r="R158" s="49">
        <v>57.5</v>
      </c>
      <c r="S158" s="63">
        <v>7918.13</v>
      </c>
      <c r="T158" s="4">
        <f t="shared" si="11"/>
        <v>455292.47500000003</v>
      </c>
      <c r="V158" s="39"/>
      <c r="W158" s="1"/>
      <c r="X158" s="1"/>
    </row>
    <row r="159" spans="1:24" ht="12.75">
      <c r="A159" t="s">
        <v>219</v>
      </c>
      <c r="B159" t="s">
        <v>220</v>
      </c>
      <c r="C159" s="61" t="s">
        <v>466</v>
      </c>
      <c r="D159" s="18">
        <v>346.6</v>
      </c>
      <c r="F159" s="58">
        <v>0</v>
      </c>
      <c r="H159" s="18">
        <f t="shared" si="8"/>
        <v>0</v>
      </c>
      <c r="J159" s="63">
        <v>10048.41</v>
      </c>
      <c r="N159" s="1">
        <f t="shared" si="10"/>
        <v>0</v>
      </c>
      <c r="P159" s="4">
        <f t="shared" si="9"/>
        <v>0</v>
      </c>
      <c r="Q159" s="22"/>
      <c r="R159" s="49">
        <v>18.5</v>
      </c>
      <c r="S159" s="63">
        <v>10048.41</v>
      </c>
      <c r="T159" s="4">
        <f t="shared" si="11"/>
        <v>185895.585</v>
      </c>
      <c r="V159" s="39"/>
      <c r="W159" s="1"/>
      <c r="X159" s="1"/>
    </row>
    <row r="160" spans="1:24" ht="12.75">
      <c r="A160" t="s">
        <v>221</v>
      </c>
      <c r="B160" t="s">
        <v>220</v>
      </c>
      <c r="C160" s="61" t="s">
        <v>467</v>
      </c>
      <c r="D160" s="18">
        <v>2347.7999999999997</v>
      </c>
      <c r="F160" s="58">
        <v>0</v>
      </c>
      <c r="H160" s="18">
        <f t="shared" si="8"/>
        <v>0</v>
      </c>
      <c r="J160" s="63">
        <v>7350.11</v>
      </c>
      <c r="N160" s="1">
        <f t="shared" si="10"/>
        <v>0</v>
      </c>
      <c r="P160" s="4">
        <f t="shared" si="9"/>
        <v>0</v>
      </c>
      <c r="Q160" s="22"/>
      <c r="R160" s="49">
        <v>32</v>
      </c>
      <c r="S160" s="63">
        <v>7350.11</v>
      </c>
      <c r="T160" s="4">
        <f t="shared" si="11"/>
        <v>235203.52</v>
      </c>
      <c r="V160" s="39"/>
      <c r="W160" s="1"/>
      <c r="X160" s="1"/>
    </row>
    <row r="161" spans="1:24" ht="12.75">
      <c r="A161" t="s">
        <v>222</v>
      </c>
      <c r="B161" t="s">
        <v>223</v>
      </c>
      <c r="C161" s="61" t="s">
        <v>468</v>
      </c>
      <c r="D161" s="18">
        <v>354.9</v>
      </c>
      <c r="F161" s="58">
        <v>0</v>
      </c>
      <c r="H161" s="18">
        <f t="shared" si="8"/>
        <v>0</v>
      </c>
      <c r="J161" s="63">
        <v>9713.32</v>
      </c>
      <c r="N161" s="1">
        <f t="shared" si="10"/>
        <v>0</v>
      </c>
      <c r="P161" s="4">
        <f t="shared" si="9"/>
        <v>0</v>
      </c>
      <c r="Q161" s="22"/>
      <c r="R161" s="49">
        <v>5</v>
      </c>
      <c r="S161" s="63">
        <v>9713.32</v>
      </c>
      <c r="T161" s="4">
        <f t="shared" si="11"/>
        <v>48566.6</v>
      </c>
      <c r="V161" s="39"/>
      <c r="W161" s="1"/>
      <c r="X161" s="1"/>
    </row>
    <row r="162" spans="1:24" ht="12.75">
      <c r="A162" t="s">
        <v>224</v>
      </c>
      <c r="B162" t="s">
        <v>223</v>
      </c>
      <c r="C162" s="61" t="s">
        <v>469</v>
      </c>
      <c r="D162" s="18">
        <v>100.7</v>
      </c>
      <c r="F162" s="58">
        <v>0</v>
      </c>
      <c r="H162" s="18">
        <f t="shared" si="8"/>
        <v>0</v>
      </c>
      <c r="J162" s="63">
        <v>14739.1</v>
      </c>
      <c r="N162" s="1">
        <f t="shared" si="10"/>
        <v>0</v>
      </c>
      <c r="P162" s="4">
        <f t="shared" si="9"/>
        <v>0</v>
      </c>
      <c r="Q162" s="22"/>
      <c r="R162" s="49">
        <v>4</v>
      </c>
      <c r="S162" s="63">
        <v>14739.1</v>
      </c>
      <c r="T162" s="4">
        <f t="shared" si="11"/>
        <v>58956.4</v>
      </c>
      <c r="V162" s="39"/>
      <c r="W162" s="1"/>
      <c r="X162" s="1"/>
    </row>
    <row r="163" spans="1:24" ht="12.75">
      <c r="A163" t="s">
        <v>225</v>
      </c>
      <c r="B163" t="s">
        <v>223</v>
      </c>
      <c r="C163" s="61" t="s">
        <v>470</v>
      </c>
      <c r="D163" s="18">
        <v>231.70000000000002</v>
      </c>
      <c r="F163" s="58">
        <v>0</v>
      </c>
      <c r="H163" s="18">
        <f t="shared" si="8"/>
        <v>0</v>
      </c>
      <c r="J163" s="63">
        <v>11599.7</v>
      </c>
      <c r="N163" s="1">
        <f t="shared" si="10"/>
        <v>0</v>
      </c>
      <c r="P163" s="4">
        <f t="shared" si="9"/>
        <v>0</v>
      </c>
      <c r="Q163" s="22"/>
      <c r="R163" s="49">
        <v>9</v>
      </c>
      <c r="S163" s="63">
        <v>11599.7</v>
      </c>
      <c r="T163" s="4">
        <f t="shared" si="11"/>
        <v>104397.3</v>
      </c>
      <c r="V163" s="39"/>
      <c r="W163" s="1"/>
      <c r="X163" s="1"/>
    </row>
    <row r="164" spans="1:24" ht="12.75">
      <c r="A164" t="s">
        <v>226</v>
      </c>
      <c r="B164" t="s">
        <v>223</v>
      </c>
      <c r="C164" s="61" t="s">
        <v>471</v>
      </c>
      <c r="D164" s="18">
        <v>117.1</v>
      </c>
      <c r="F164" s="58">
        <v>0</v>
      </c>
      <c r="H164" s="18">
        <f t="shared" si="8"/>
        <v>0</v>
      </c>
      <c r="J164" s="63">
        <v>14323.86</v>
      </c>
      <c r="N164" s="1">
        <f t="shared" si="10"/>
        <v>0</v>
      </c>
      <c r="P164" s="4">
        <f t="shared" si="9"/>
        <v>0</v>
      </c>
      <c r="Q164" s="22"/>
      <c r="R164" s="49">
        <v>0</v>
      </c>
      <c r="S164" s="63">
        <v>14323.86</v>
      </c>
      <c r="T164" s="4">
        <f t="shared" si="11"/>
        <v>0</v>
      </c>
      <c r="V164" s="39"/>
      <c r="W164" s="1"/>
      <c r="X164" s="1"/>
    </row>
    <row r="165" spans="1:24" ht="12.75">
      <c r="A165" t="s">
        <v>227</v>
      </c>
      <c r="B165" t="s">
        <v>223</v>
      </c>
      <c r="C165" s="61" t="s">
        <v>472</v>
      </c>
      <c r="D165" s="18">
        <v>94.3</v>
      </c>
      <c r="F165" s="58">
        <v>0</v>
      </c>
      <c r="H165" s="18">
        <f t="shared" si="8"/>
        <v>0</v>
      </c>
      <c r="J165" s="63">
        <v>15028.67</v>
      </c>
      <c r="N165" s="1">
        <f t="shared" si="10"/>
        <v>0</v>
      </c>
      <c r="P165" s="4">
        <f t="shared" si="9"/>
        <v>0</v>
      </c>
      <c r="Q165" s="22"/>
      <c r="R165" s="49">
        <v>4</v>
      </c>
      <c r="S165" s="63">
        <v>15028.67</v>
      </c>
      <c r="T165" s="4">
        <f t="shared" si="11"/>
        <v>60114.68</v>
      </c>
      <c r="V165" s="39"/>
      <c r="W165" s="1"/>
      <c r="X165" s="1"/>
    </row>
    <row r="166" spans="1:24" ht="12.75">
      <c r="A166" t="s">
        <v>228</v>
      </c>
      <c r="B166" t="s">
        <v>229</v>
      </c>
      <c r="C166" s="82" t="s">
        <v>499</v>
      </c>
      <c r="D166" s="18">
        <v>1863.7</v>
      </c>
      <c r="F166" s="58">
        <v>0</v>
      </c>
      <c r="H166" s="18">
        <f t="shared" si="8"/>
        <v>0</v>
      </c>
      <c r="J166" s="63">
        <v>7550.85</v>
      </c>
      <c r="N166" s="1">
        <f t="shared" si="10"/>
        <v>0</v>
      </c>
      <c r="P166" s="4">
        <f t="shared" si="9"/>
        <v>0</v>
      </c>
      <c r="Q166" s="22"/>
      <c r="R166" s="49">
        <v>38.5</v>
      </c>
      <c r="S166" s="63">
        <v>7550.85</v>
      </c>
      <c r="T166" s="4">
        <f t="shared" si="11"/>
        <v>290707.72500000003</v>
      </c>
      <c r="V166" s="39"/>
      <c r="W166" s="1"/>
      <c r="X166" s="1"/>
    </row>
    <row r="167" spans="1:24" ht="12.75">
      <c r="A167" t="s">
        <v>230</v>
      </c>
      <c r="B167" t="s">
        <v>229</v>
      </c>
      <c r="C167" s="61" t="s">
        <v>473</v>
      </c>
      <c r="D167" s="18">
        <v>1902.2</v>
      </c>
      <c r="F167" s="58">
        <v>0</v>
      </c>
      <c r="H167" s="18">
        <f t="shared" si="8"/>
        <v>0</v>
      </c>
      <c r="J167" s="63">
        <v>7369.81</v>
      </c>
      <c r="N167" s="1">
        <f t="shared" si="10"/>
        <v>0</v>
      </c>
      <c r="P167" s="4">
        <f t="shared" si="9"/>
        <v>0</v>
      </c>
      <c r="Q167" s="22"/>
      <c r="R167" s="49">
        <v>32.5</v>
      </c>
      <c r="S167" s="63">
        <v>7369.81</v>
      </c>
      <c r="T167" s="4">
        <f t="shared" si="11"/>
        <v>239518.825</v>
      </c>
      <c r="V167" s="39"/>
      <c r="W167" s="1"/>
      <c r="X167" s="1"/>
    </row>
    <row r="168" spans="1:24" ht="12.75">
      <c r="A168" t="s">
        <v>231</v>
      </c>
      <c r="B168" t="s">
        <v>229</v>
      </c>
      <c r="C168" s="61" t="s">
        <v>474</v>
      </c>
      <c r="D168" s="18">
        <v>2283.2</v>
      </c>
      <c r="F168" s="58">
        <v>178.2</v>
      </c>
      <c r="H168" s="18">
        <f t="shared" si="8"/>
        <v>178.2</v>
      </c>
      <c r="J168" s="63">
        <v>7352.39</v>
      </c>
      <c r="N168" s="1">
        <f t="shared" si="10"/>
        <v>1310195.898</v>
      </c>
      <c r="P168" s="4">
        <f t="shared" si="9"/>
        <v>1310195.898</v>
      </c>
      <c r="Q168" s="22"/>
      <c r="R168" s="49">
        <v>43.5</v>
      </c>
      <c r="S168" s="63">
        <v>7352.39</v>
      </c>
      <c r="T168" s="4">
        <f t="shared" si="11"/>
        <v>319828.965</v>
      </c>
      <c r="V168" s="39"/>
      <c r="W168" s="1"/>
      <c r="X168" s="1"/>
    </row>
    <row r="169" spans="1:24" ht="12.75">
      <c r="A169" t="s">
        <v>232</v>
      </c>
      <c r="B169" t="s">
        <v>229</v>
      </c>
      <c r="C169" s="61" t="s">
        <v>475</v>
      </c>
      <c r="D169" s="18">
        <v>5965.1</v>
      </c>
      <c r="F169" s="58">
        <v>1082.1</v>
      </c>
      <c r="H169" s="18">
        <f t="shared" si="8"/>
        <v>1082.1</v>
      </c>
      <c r="J169" s="63">
        <v>7275.15</v>
      </c>
      <c r="N169" s="1">
        <f t="shared" si="10"/>
        <v>7872439.814999999</v>
      </c>
      <c r="P169" s="4">
        <f t="shared" si="9"/>
        <v>7872439.814999999</v>
      </c>
      <c r="Q169" s="22"/>
      <c r="R169" s="49">
        <v>23</v>
      </c>
      <c r="S169" s="63">
        <v>7275.15</v>
      </c>
      <c r="T169" s="4">
        <f t="shared" si="11"/>
        <v>167328.44999999998</v>
      </c>
      <c r="V169" s="39"/>
      <c r="W169" s="1"/>
      <c r="X169" s="1"/>
    </row>
    <row r="170" spans="1:24" ht="12.75">
      <c r="A170" t="s">
        <v>233</v>
      </c>
      <c r="B170" t="s">
        <v>229</v>
      </c>
      <c r="C170" s="61" t="s">
        <v>476</v>
      </c>
      <c r="D170" s="18">
        <v>3703.4</v>
      </c>
      <c r="F170" s="58">
        <v>386.3</v>
      </c>
      <c r="H170" s="18">
        <f t="shared" si="8"/>
        <v>386.3</v>
      </c>
      <c r="J170" s="63">
        <v>7275.15</v>
      </c>
      <c r="N170" s="1">
        <f t="shared" si="10"/>
        <v>2810390.445</v>
      </c>
      <c r="P170" s="4">
        <f t="shared" si="9"/>
        <v>2810390.445</v>
      </c>
      <c r="Q170" s="22"/>
      <c r="R170" s="49">
        <v>46.5</v>
      </c>
      <c r="S170" s="63">
        <v>7275.15</v>
      </c>
      <c r="T170" s="4">
        <f t="shared" si="11"/>
        <v>338294.475</v>
      </c>
      <c r="V170" s="39"/>
      <c r="W170" s="1"/>
      <c r="X170" s="1"/>
    </row>
    <row r="171" spans="1:24" ht="12.75">
      <c r="A171" t="s">
        <v>234</v>
      </c>
      <c r="B171" t="s">
        <v>229</v>
      </c>
      <c r="C171" s="61" t="s">
        <v>477</v>
      </c>
      <c r="D171" s="18">
        <v>21661.1</v>
      </c>
      <c r="F171" s="58">
        <v>5100.1</v>
      </c>
      <c r="H171" s="18">
        <f t="shared" si="8"/>
        <v>5100.1</v>
      </c>
      <c r="J171" s="63">
        <v>7537.63</v>
      </c>
      <c r="N171" s="1">
        <f t="shared" si="10"/>
        <v>38442666.763000004</v>
      </c>
      <c r="P171" s="4">
        <f t="shared" si="9"/>
        <v>38442666.763000004</v>
      </c>
      <c r="Q171" s="22"/>
      <c r="R171" s="49">
        <v>306.5</v>
      </c>
      <c r="S171" s="63">
        <v>7537.63</v>
      </c>
      <c r="T171" s="4">
        <f t="shared" si="11"/>
        <v>2310283.595</v>
      </c>
      <c r="V171" s="39"/>
      <c r="W171" s="1"/>
      <c r="X171" s="1"/>
    </row>
    <row r="172" spans="1:24" ht="12.75">
      <c r="A172" t="s">
        <v>235</v>
      </c>
      <c r="B172" t="s">
        <v>229</v>
      </c>
      <c r="C172" s="61" t="s">
        <v>478</v>
      </c>
      <c r="D172" s="18">
        <v>1121.8</v>
      </c>
      <c r="F172" s="58">
        <v>0</v>
      </c>
      <c r="H172" s="18">
        <f t="shared" si="8"/>
        <v>0</v>
      </c>
      <c r="J172" s="63">
        <v>7701.08</v>
      </c>
      <c r="N172" s="1">
        <f t="shared" si="10"/>
        <v>0</v>
      </c>
      <c r="P172" s="4">
        <f t="shared" si="9"/>
        <v>0</v>
      </c>
      <c r="Q172" s="22"/>
      <c r="R172" s="49">
        <v>25</v>
      </c>
      <c r="S172" s="63">
        <v>7701.08</v>
      </c>
      <c r="T172" s="4">
        <f t="shared" si="11"/>
        <v>192527</v>
      </c>
      <c r="V172" s="39"/>
      <c r="W172" s="1"/>
      <c r="X172" s="1"/>
    </row>
    <row r="173" spans="1:24" ht="12.75">
      <c r="A173" t="s">
        <v>236</v>
      </c>
      <c r="B173" t="s">
        <v>229</v>
      </c>
      <c r="C173" s="61" t="s">
        <v>479</v>
      </c>
      <c r="D173" s="18">
        <v>2259.9</v>
      </c>
      <c r="F173" s="58">
        <v>0</v>
      </c>
      <c r="H173" s="18">
        <f t="shared" si="8"/>
        <v>0</v>
      </c>
      <c r="J173" s="63">
        <v>7835.16</v>
      </c>
      <c r="N173" s="1">
        <f t="shared" si="10"/>
        <v>0</v>
      </c>
      <c r="P173" s="4">
        <f t="shared" si="9"/>
        <v>0</v>
      </c>
      <c r="Q173" s="22"/>
      <c r="R173" s="49">
        <v>87</v>
      </c>
      <c r="S173" s="63">
        <v>7835.16</v>
      </c>
      <c r="T173" s="4">
        <f t="shared" si="11"/>
        <v>681658.92</v>
      </c>
      <c r="V173" s="39"/>
      <c r="W173" s="1"/>
      <c r="X173" s="1"/>
    </row>
    <row r="174" spans="1:24" ht="12.75">
      <c r="A174" t="s">
        <v>237</v>
      </c>
      <c r="B174" t="s">
        <v>229</v>
      </c>
      <c r="C174" s="61" t="s">
        <v>480</v>
      </c>
      <c r="D174" s="18">
        <v>902.8</v>
      </c>
      <c r="F174" s="58">
        <v>0</v>
      </c>
      <c r="H174" s="18">
        <f t="shared" si="8"/>
        <v>0</v>
      </c>
      <c r="J174" s="63">
        <v>7903.32</v>
      </c>
      <c r="N174" s="1">
        <f t="shared" si="10"/>
        <v>0</v>
      </c>
      <c r="P174" s="4">
        <f t="shared" si="9"/>
        <v>0</v>
      </c>
      <c r="Q174" s="22"/>
      <c r="R174" s="49">
        <v>13</v>
      </c>
      <c r="S174" s="63">
        <v>7903.32</v>
      </c>
      <c r="T174" s="4">
        <f t="shared" si="11"/>
        <v>102743.16</v>
      </c>
      <c r="V174" s="39"/>
      <c r="W174" s="1"/>
      <c r="X174" s="1"/>
    </row>
    <row r="175" spans="1:24" ht="12.75">
      <c r="A175" t="s">
        <v>238</v>
      </c>
      <c r="B175" t="s">
        <v>229</v>
      </c>
      <c r="C175" s="61" t="s">
        <v>481</v>
      </c>
      <c r="D175" s="18">
        <v>166</v>
      </c>
      <c r="F175" s="58">
        <v>0</v>
      </c>
      <c r="H175" s="18">
        <f t="shared" si="8"/>
        <v>0</v>
      </c>
      <c r="J175" s="63">
        <v>13259.87</v>
      </c>
      <c r="N175" s="1">
        <f t="shared" si="10"/>
        <v>0</v>
      </c>
      <c r="P175" s="4">
        <f t="shared" si="9"/>
        <v>0</v>
      </c>
      <c r="Q175" s="22"/>
      <c r="R175" s="49">
        <v>3.5</v>
      </c>
      <c r="S175" s="63">
        <v>13259.87</v>
      </c>
      <c r="T175" s="4">
        <f t="shared" si="11"/>
        <v>46409.545000000006</v>
      </c>
      <c r="V175" s="39"/>
      <c r="W175" s="1"/>
      <c r="X175" s="1"/>
    </row>
    <row r="176" spans="1:24" ht="12.75">
      <c r="A176" t="s">
        <v>239</v>
      </c>
      <c r="B176" t="s">
        <v>229</v>
      </c>
      <c r="C176" s="61" t="s">
        <v>482</v>
      </c>
      <c r="D176" s="18">
        <v>197.60000000000002</v>
      </c>
      <c r="F176" s="58">
        <v>0</v>
      </c>
      <c r="H176" s="18">
        <f t="shared" si="8"/>
        <v>0</v>
      </c>
      <c r="J176" s="63">
        <v>12184.81</v>
      </c>
      <c r="N176" s="1">
        <f t="shared" si="10"/>
        <v>0</v>
      </c>
      <c r="P176" s="4">
        <f t="shared" si="9"/>
        <v>0</v>
      </c>
      <c r="Q176" s="22"/>
      <c r="R176" s="49">
        <v>4.5</v>
      </c>
      <c r="S176" s="63">
        <v>12184.81</v>
      </c>
      <c r="T176" s="4">
        <f t="shared" si="11"/>
        <v>54831.645</v>
      </c>
      <c r="V176" s="39"/>
      <c r="W176" s="1"/>
      <c r="X176" s="1"/>
    </row>
    <row r="177" spans="1:24" ht="12.75">
      <c r="A177" t="s">
        <v>240</v>
      </c>
      <c r="B177" t="s">
        <v>229</v>
      </c>
      <c r="C177" s="61" t="s">
        <v>483</v>
      </c>
      <c r="D177" s="18">
        <v>80.6</v>
      </c>
      <c r="F177" s="58">
        <v>0</v>
      </c>
      <c r="H177" s="18">
        <f t="shared" si="8"/>
        <v>0</v>
      </c>
      <c r="J177" s="63">
        <v>15466.89</v>
      </c>
      <c r="N177" s="1">
        <f t="shared" si="10"/>
        <v>0</v>
      </c>
      <c r="P177" s="4">
        <f t="shared" si="9"/>
        <v>0</v>
      </c>
      <c r="Q177" s="22"/>
      <c r="R177" s="49">
        <v>3</v>
      </c>
      <c r="S177" s="63">
        <v>15466.89</v>
      </c>
      <c r="T177" s="4">
        <f t="shared" si="11"/>
        <v>46400.67</v>
      </c>
      <c r="V177" s="39"/>
      <c r="W177" s="1"/>
      <c r="X177" s="1"/>
    </row>
    <row r="178" spans="1:24" ht="12.75">
      <c r="A178" s="3">
        <v>3200</v>
      </c>
      <c r="B178" t="s">
        <v>241</v>
      </c>
      <c r="C178" s="61" t="s">
        <v>242</v>
      </c>
      <c r="D178" s="18">
        <v>770.5</v>
      </c>
      <c r="F178" s="58">
        <v>0</v>
      </c>
      <c r="H178" s="18">
        <f t="shared" si="8"/>
        <v>0</v>
      </c>
      <c r="J178" s="63">
        <v>8528.27</v>
      </c>
      <c r="N178" s="1">
        <f t="shared" si="10"/>
        <v>0</v>
      </c>
      <c r="P178" s="4">
        <f t="shared" si="9"/>
        <v>0</v>
      </c>
      <c r="Q178" s="22"/>
      <c r="R178" s="49">
        <v>15</v>
      </c>
      <c r="S178" s="63">
        <v>8528.27</v>
      </c>
      <c r="T178" s="4">
        <f t="shared" si="11"/>
        <v>127924.05</v>
      </c>
      <c r="V178" s="39"/>
      <c r="W178" s="1"/>
      <c r="X178" s="1"/>
    </row>
    <row r="179" spans="1:24" ht="12.75">
      <c r="A179" s="3">
        <v>3210</v>
      </c>
      <c r="B179" t="s">
        <v>241</v>
      </c>
      <c r="C179" s="61" t="s">
        <v>243</v>
      </c>
      <c r="D179" s="18">
        <v>669.7</v>
      </c>
      <c r="F179" s="58">
        <v>0</v>
      </c>
      <c r="H179" s="18">
        <f t="shared" si="8"/>
        <v>0</v>
      </c>
      <c r="J179" s="63">
        <v>8208.01</v>
      </c>
      <c r="N179" s="1">
        <f t="shared" si="10"/>
        <v>0</v>
      </c>
      <c r="P179" s="4">
        <f t="shared" si="9"/>
        <v>0</v>
      </c>
      <c r="Q179" s="22"/>
      <c r="R179" s="49">
        <v>11</v>
      </c>
      <c r="S179" s="63">
        <v>8208.01</v>
      </c>
      <c r="T179" s="4">
        <f t="shared" si="11"/>
        <v>90288.11</v>
      </c>
      <c r="V179" s="39"/>
      <c r="W179" s="1"/>
      <c r="X179" s="1"/>
    </row>
    <row r="180" spans="1:24" ht="12.75">
      <c r="A180" s="3">
        <v>3220</v>
      </c>
      <c r="B180" t="s">
        <v>241</v>
      </c>
      <c r="C180" s="61" t="s">
        <v>244</v>
      </c>
      <c r="D180" s="18">
        <v>203.8</v>
      </c>
      <c r="F180" s="58">
        <v>0</v>
      </c>
      <c r="H180" s="18">
        <f t="shared" si="8"/>
        <v>0</v>
      </c>
      <c r="J180" s="63">
        <v>12370.82</v>
      </c>
      <c r="N180" s="1">
        <f t="shared" si="10"/>
        <v>0</v>
      </c>
      <c r="P180" s="4">
        <f t="shared" si="9"/>
        <v>0</v>
      </c>
      <c r="Q180" s="22"/>
      <c r="R180" s="49">
        <v>5.5</v>
      </c>
      <c r="S180" s="63">
        <v>12370.82</v>
      </c>
      <c r="T180" s="4">
        <f t="shared" si="11"/>
        <v>68039.51</v>
      </c>
      <c r="V180" s="39"/>
      <c r="W180" s="1"/>
      <c r="X180" s="1"/>
    </row>
    <row r="181" spans="1:24" ht="12.75">
      <c r="A181" s="3">
        <v>3230</v>
      </c>
      <c r="B181" t="s">
        <v>241</v>
      </c>
      <c r="C181" s="61" t="s">
        <v>245</v>
      </c>
      <c r="D181" s="18">
        <v>64.69999999999999</v>
      </c>
      <c r="F181" s="58">
        <v>0</v>
      </c>
      <c r="H181" s="18">
        <f t="shared" si="8"/>
        <v>0</v>
      </c>
      <c r="J181" s="63">
        <v>16049.19</v>
      </c>
      <c r="N181" s="1">
        <f t="shared" si="10"/>
        <v>0</v>
      </c>
      <c r="P181" s="4">
        <f t="shared" si="9"/>
        <v>0</v>
      </c>
      <c r="Q181" s="22"/>
      <c r="R181" s="49">
        <v>2.5</v>
      </c>
      <c r="S181" s="63">
        <v>16049.19</v>
      </c>
      <c r="T181" s="4">
        <f t="shared" si="11"/>
        <v>40122.975</v>
      </c>
      <c r="V181" s="39"/>
      <c r="W181" s="1"/>
      <c r="X181" s="1"/>
    </row>
    <row r="182" spans="1:23" ht="12.75">
      <c r="A182" s="3">
        <v>8001</v>
      </c>
      <c r="B182" t="s">
        <v>305</v>
      </c>
      <c r="C182" t="s">
        <v>306</v>
      </c>
      <c r="D182" s="18">
        <v>16722.5</v>
      </c>
      <c r="F182" s="18">
        <v>16722.5</v>
      </c>
      <c r="H182" s="18">
        <f t="shared" si="8"/>
        <v>16722.5</v>
      </c>
      <c r="J182" s="1" t="s">
        <v>657</v>
      </c>
      <c r="N182" s="1">
        <v>114390143.71000002</v>
      </c>
      <c r="O182" s="1">
        <f>G182*L182</f>
        <v>0</v>
      </c>
      <c r="P182" s="4">
        <f t="shared" si="9"/>
        <v>114390143.71000002</v>
      </c>
      <c r="Q182" s="22"/>
      <c r="R182" s="101">
        <v>177</v>
      </c>
      <c r="S182" s="11" t="s">
        <v>657</v>
      </c>
      <c r="T182" s="79">
        <f>SUM(T183:T188)</f>
        <v>1378903.52</v>
      </c>
      <c r="V182" s="39"/>
      <c r="W182" s="1"/>
    </row>
    <row r="183" spans="1:23" ht="12.75">
      <c r="A183" s="3"/>
      <c r="C183" s="82" t="s">
        <v>687</v>
      </c>
      <c r="D183" s="18"/>
      <c r="F183" s="18"/>
      <c r="H183" s="18"/>
      <c r="P183" s="4"/>
      <c r="Q183" s="22"/>
      <c r="R183" s="102">
        <v>8.5</v>
      </c>
      <c r="S183" s="103">
        <v>7708.39</v>
      </c>
      <c r="T183" s="104">
        <f aca="true" t="shared" si="12" ref="T183:T191">R183*S183</f>
        <v>65521.315</v>
      </c>
      <c r="V183" s="39"/>
      <c r="W183" s="1"/>
    </row>
    <row r="184" spans="1:23" ht="12.75">
      <c r="A184" s="3"/>
      <c r="C184" s="82" t="s">
        <v>663</v>
      </c>
      <c r="D184" s="18"/>
      <c r="F184" s="18"/>
      <c r="H184" s="18"/>
      <c r="P184" s="4"/>
      <c r="Q184" s="22"/>
      <c r="R184" s="102">
        <v>54</v>
      </c>
      <c r="S184" s="103">
        <v>7904.25</v>
      </c>
      <c r="T184" s="104">
        <f t="shared" si="12"/>
        <v>426829.5</v>
      </c>
      <c r="V184" s="39"/>
      <c r="W184" s="1"/>
    </row>
    <row r="185" spans="1:23" ht="12.75">
      <c r="A185" s="3"/>
      <c r="C185" s="82" t="s">
        <v>664</v>
      </c>
      <c r="D185" s="18"/>
      <c r="F185" s="18"/>
      <c r="H185" s="18"/>
      <c r="P185" s="4"/>
      <c r="Q185" s="22"/>
      <c r="R185" s="102">
        <v>51</v>
      </c>
      <c r="S185" s="103">
        <v>7464.37</v>
      </c>
      <c r="T185" s="104">
        <f t="shared" si="12"/>
        <v>380682.87</v>
      </c>
      <c r="V185" s="39"/>
      <c r="W185" s="1"/>
    </row>
    <row r="186" spans="1:23" ht="12.75">
      <c r="A186" s="3"/>
      <c r="C186" s="82" t="s">
        <v>688</v>
      </c>
      <c r="D186" s="18"/>
      <c r="F186" s="18"/>
      <c r="H186" s="18"/>
      <c r="P186" s="4"/>
      <c r="Q186" s="22"/>
      <c r="R186" s="102">
        <v>8.5</v>
      </c>
      <c r="S186" s="103">
        <v>7942.01</v>
      </c>
      <c r="T186" s="104">
        <f t="shared" si="12"/>
        <v>67507.085</v>
      </c>
      <c r="V186" s="39"/>
      <c r="W186" s="1"/>
    </row>
    <row r="187" spans="1:22" ht="12.75">
      <c r="A187" s="3"/>
      <c r="C187" s="82" t="s">
        <v>669</v>
      </c>
      <c r="D187" s="18"/>
      <c r="F187" s="18"/>
      <c r="H187" s="18"/>
      <c r="P187" s="4"/>
      <c r="Q187" s="22"/>
      <c r="R187" s="102">
        <v>43</v>
      </c>
      <c r="S187" s="103">
        <v>7870.37</v>
      </c>
      <c r="T187" s="104">
        <f t="shared" si="12"/>
        <v>338425.91</v>
      </c>
      <c r="V187" s="39"/>
    </row>
    <row r="188" spans="1:22" ht="12.75">
      <c r="A188" s="3"/>
      <c r="C188" s="82" t="s">
        <v>681</v>
      </c>
      <c r="D188" s="18"/>
      <c r="F188" s="18"/>
      <c r="H188" s="18"/>
      <c r="P188" s="4"/>
      <c r="Q188" s="22"/>
      <c r="R188" s="102">
        <v>12</v>
      </c>
      <c r="S188" s="103">
        <v>8328.07</v>
      </c>
      <c r="T188" s="104">
        <f>R188*S188</f>
        <v>99936.84</v>
      </c>
      <c r="V188" s="39"/>
    </row>
    <row r="189" spans="1:22" ht="12.75">
      <c r="A189" s="12">
        <v>8041</v>
      </c>
      <c r="B189" s="82" t="s">
        <v>675</v>
      </c>
      <c r="C189" s="82"/>
      <c r="D189" s="1">
        <v>0</v>
      </c>
      <c r="F189" s="18">
        <v>0</v>
      </c>
      <c r="H189" s="18">
        <f>F189-G189</f>
        <v>0</v>
      </c>
      <c r="J189" s="1">
        <v>0</v>
      </c>
      <c r="N189" s="1">
        <f>H189*J189</f>
        <v>0</v>
      </c>
      <c r="P189" s="4">
        <f>N189+O189</f>
        <v>0</v>
      </c>
      <c r="Q189" s="22"/>
      <c r="R189">
        <v>0</v>
      </c>
      <c r="S189" s="62"/>
      <c r="T189" s="4">
        <f t="shared" si="12"/>
        <v>0</v>
      </c>
      <c r="V189" s="39"/>
    </row>
    <row r="190" spans="1:22" ht="12.75">
      <c r="A190" s="12">
        <v>8042</v>
      </c>
      <c r="B190" s="82" t="s">
        <v>676</v>
      </c>
      <c r="C190" s="82"/>
      <c r="D190" s="1">
        <v>0</v>
      </c>
      <c r="F190" s="18">
        <v>0</v>
      </c>
      <c r="H190" s="18">
        <f>F190-G190</f>
        <v>0</v>
      </c>
      <c r="J190" s="1">
        <v>0</v>
      </c>
      <c r="N190" s="1">
        <f>H190*J190</f>
        <v>0</v>
      </c>
      <c r="P190" s="4">
        <f>N190+O190</f>
        <v>0</v>
      </c>
      <c r="Q190" s="22"/>
      <c r="R190">
        <v>0</v>
      </c>
      <c r="S190" s="62"/>
      <c r="T190" s="4">
        <f t="shared" si="12"/>
        <v>0</v>
      </c>
      <c r="V190" s="39"/>
    </row>
    <row r="191" spans="1:22" ht="12.75">
      <c r="A191" s="12">
        <v>8043</v>
      </c>
      <c r="B191" s="82" t="s">
        <v>677</v>
      </c>
      <c r="C191" s="82"/>
      <c r="D191" s="1">
        <v>0</v>
      </c>
      <c r="F191" s="18">
        <v>0</v>
      </c>
      <c r="H191" s="18">
        <f>F191-G191</f>
        <v>0</v>
      </c>
      <c r="J191" s="1">
        <v>0</v>
      </c>
      <c r="N191" s="1">
        <f>H191*J191</f>
        <v>0</v>
      </c>
      <c r="P191" s="4">
        <f>N191+O191</f>
        <v>0</v>
      </c>
      <c r="Q191" s="22"/>
      <c r="R191">
        <v>0</v>
      </c>
      <c r="S191" s="62"/>
      <c r="T191" s="4">
        <f t="shared" si="12"/>
        <v>0</v>
      </c>
      <c r="V191" s="39"/>
    </row>
    <row r="192" spans="1:22" ht="12.75">
      <c r="A192" s="3">
        <v>9025</v>
      </c>
      <c r="B192" s="3">
        <v>9025</v>
      </c>
      <c r="C192" t="s">
        <v>248</v>
      </c>
      <c r="D192" s="1">
        <v>0</v>
      </c>
      <c r="F192" s="18">
        <v>0</v>
      </c>
      <c r="H192" s="18">
        <f t="shared" si="8"/>
        <v>0</v>
      </c>
      <c r="J192" s="1">
        <v>0</v>
      </c>
      <c r="N192" s="1">
        <f t="shared" si="10"/>
        <v>0</v>
      </c>
      <c r="P192" s="4">
        <f aca="true" t="shared" si="13" ref="P192:P209">N192+O192</f>
        <v>0</v>
      </c>
      <c r="Q192" s="22"/>
      <c r="R192">
        <v>0</v>
      </c>
      <c r="S192" s="62"/>
      <c r="T192" s="4">
        <f t="shared" si="11"/>
        <v>0</v>
      </c>
      <c r="V192" s="39"/>
    </row>
    <row r="193" spans="1:22" ht="12.75">
      <c r="A193" s="3">
        <v>9030</v>
      </c>
      <c r="B193" s="3">
        <v>9030</v>
      </c>
      <c r="C193" t="s">
        <v>249</v>
      </c>
      <c r="D193" s="1">
        <v>0</v>
      </c>
      <c r="F193" s="18">
        <v>0</v>
      </c>
      <c r="H193" s="18">
        <f t="shared" si="8"/>
        <v>0</v>
      </c>
      <c r="J193" s="1">
        <v>0</v>
      </c>
      <c r="N193" s="1">
        <f t="shared" si="10"/>
        <v>0</v>
      </c>
      <c r="P193" s="4">
        <f t="shared" si="13"/>
        <v>0</v>
      </c>
      <c r="Q193" s="22"/>
      <c r="R193">
        <v>0</v>
      </c>
      <c r="S193" s="62"/>
      <c r="T193" s="4">
        <f t="shared" si="11"/>
        <v>0</v>
      </c>
      <c r="V193" s="39"/>
    </row>
    <row r="194" spans="1:22" ht="12.75">
      <c r="A194" s="3">
        <v>9035</v>
      </c>
      <c r="B194" s="3">
        <v>9035</v>
      </c>
      <c r="C194" t="s">
        <v>250</v>
      </c>
      <c r="D194" s="1">
        <v>0</v>
      </c>
      <c r="F194" s="18">
        <v>0</v>
      </c>
      <c r="H194" s="18">
        <f t="shared" si="8"/>
        <v>0</v>
      </c>
      <c r="J194" s="1">
        <v>0</v>
      </c>
      <c r="N194" s="1">
        <f t="shared" si="10"/>
        <v>0</v>
      </c>
      <c r="P194" s="4">
        <f t="shared" si="13"/>
        <v>0</v>
      </c>
      <c r="Q194" s="22"/>
      <c r="R194">
        <v>0</v>
      </c>
      <c r="S194" s="62"/>
      <c r="T194" s="4">
        <f t="shared" si="11"/>
        <v>0</v>
      </c>
      <c r="V194" s="39"/>
    </row>
    <row r="195" spans="1:22" ht="12.75">
      <c r="A195" s="3">
        <v>9040</v>
      </c>
      <c r="B195" s="3">
        <v>9040</v>
      </c>
      <c r="C195" t="s">
        <v>251</v>
      </c>
      <c r="D195" s="1">
        <v>0</v>
      </c>
      <c r="F195" s="18">
        <v>0</v>
      </c>
      <c r="H195" s="18">
        <f t="shared" si="8"/>
        <v>0</v>
      </c>
      <c r="J195" s="1">
        <v>0</v>
      </c>
      <c r="N195" s="1">
        <f t="shared" si="10"/>
        <v>0</v>
      </c>
      <c r="P195" s="4">
        <f t="shared" si="13"/>
        <v>0</v>
      </c>
      <c r="Q195" s="22"/>
      <c r="R195">
        <v>0</v>
      </c>
      <c r="S195" s="62"/>
      <c r="T195" s="4">
        <f t="shared" si="11"/>
        <v>0</v>
      </c>
      <c r="V195" s="39"/>
    </row>
    <row r="196" spans="1:22" ht="12.75">
      <c r="A196" s="3">
        <v>9045</v>
      </c>
      <c r="B196" s="3">
        <v>9045</v>
      </c>
      <c r="C196" t="s">
        <v>252</v>
      </c>
      <c r="D196" s="1">
        <v>0</v>
      </c>
      <c r="F196" s="18">
        <v>0</v>
      </c>
      <c r="H196" s="18">
        <f t="shared" si="8"/>
        <v>0</v>
      </c>
      <c r="J196" s="1">
        <v>0</v>
      </c>
      <c r="N196" s="1">
        <f t="shared" si="10"/>
        <v>0</v>
      </c>
      <c r="P196" s="4">
        <f t="shared" si="13"/>
        <v>0</v>
      </c>
      <c r="Q196" s="22"/>
      <c r="R196">
        <v>0</v>
      </c>
      <c r="S196" s="62"/>
      <c r="T196" s="4">
        <f t="shared" si="11"/>
        <v>0</v>
      </c>
      <c r="V196" s="39"/>
    </row>
    <row r="197" spans="1:22" ht="12.75">
      <c r="A197" s="3">
        <v>9050</v>
      </c>
      <c r="B197" s="3">
        <v>9050</v>
      </c>
      <c r="C197" t="s">
        <v>253</v>
      </c>
      <c r="D197" s="1">
        <v>0</v>
      </c>
      <c r="F197" s="18">
        <v>0</v>
      </c>
      <c r="H197" s="18">
        <f t="shared" si="8"/>
        <v>0</v>
      </c>
      <c r="J197" s="1">
        <v>0</v>
      </c>
      <c r="N197" s="1">
        <f t="shared" si="10"/>
        <v>0</v>
      </c>
      <c r="P197" s="4">
        <f t="shared" si="13"/>
        <v>0</v>
      </c>
      <c r="Q197" s="22"/>
      <c r="R197">
        <v>0</v>
      </c>
      <c r="S197" s="62"/>
      <c r="T197" s="4">
        <f t="shared" si="11"/>
        <v>0</v>
      </c>
      <c r="V197" s="39"/>
    </row>
    <row r="198" spans="1:22" ht="12.75">
      <c r="A198" s="3">
        <v>9055</v>
      </c>
      <c r="B198" s="3">
        <v>9055</v>
      </c>
      <c r="C198" t="s">
        <v>254</v>
      </c>
      <c r="D198" s="1">
        <v>0</v>
      </c>
      <c r="F198" s="18">
        <v>0</v>
      </c>
      <c r="H198" s="18">
        <f t="shared" si="8"/>
        <v>0</v>
      </c>
      <c r="J198" s="1">
        <v>0</v>
      </c>
      <c r="N198" s="1">
        <f t="shared" si="10"/>
        <v>0</v>
      </c>
      <c r="P198" s="4">
        <f t="shared" si="13"/>
        <v>0</v>
      </c>
      <c r="Q198" s="22"/>
      <c r="R198">
        <v>0</v>
      </c>
      <c r="S198" s="62"/>
      <c r="T198" s="4">
        <f t="shared" si="11"/>
        <v>0</v>
      </c>
      <c r="V198" s="39"/>
    </row>
    <row r="199" spans="1:22" ht="12.75">
      <c r="A199" s="3">
        <v>9060</v>
      </c>
      <c r="B199" s="3">
        <v>9060</v>
      </c>
      <c r="C199" t="s">
        <v>255</v>
      </c>
      <c r="D199" s="1">
        <v>0</v>
      </c>
      <c r="F199" s="18">
        <v>0</v>
      </c>
      <c r="H199" s="18">
        <f t="shared" si="8"/>
        <v>0</v>
      </c>
      <c r="J199" s="1">
        <v>0</v>
      </c>
      <c r="N199" s="1">
        <f t="shared" si="10"/>
        <v>0</v>
      </c>
      <c r="P199" s="4">
        <f t="shared" si="13"/>
        <v>0</v>
      </c>
      <c r="Q199" s="22"/>
      <c r="R199">
        <v>0</v>
      </c>
      <c r="S199" s="62"/>
      <c r="T199" s="4">
        <f t="shared" si="11"/>
        <v>0</v>
      </c>
      <c r="V199" s="39"/>
    </row>
    <row r="200" spans="1:22" ht="12.75">
      <c r="A200" s="3">
        <v>9075</v>
      </c>
      <c r="B200" s="3">
        <v>9075</v>
      </c>
      <c r="C200" t="s">
        <v>256</v>
      </c>
      <c r="D200" s="1">
        <v>0</v>
      </c>
      <c r="F200" s="18">
        <v>0</v>
      </c>
      <c r="H200" s="18">
        <f t="shared" si="8"/>
        <v>0</v>
      </c>
      <c r="J200" s="1">
        <v>0</v>
      </c>
      <c r="N200" s="1">
        <f t="shared" si="10"/>
        <v>0</v>
      </c>
      <c r="P200" s="4">
        <f t="shared" si="13"/>
        <v>0</v>
      </c>
      <c r="Q200" s="22"/>
      <c r="R200">
        <v>0</v>
      </c>
      <c r="S200" s="62"/>
      <c r="T200" s="4">
        <f t="shared" si="11"/>
        <v>0</v>
      </c>
      <c r="V200" s="39"/>
    </row>
    <row r="201" spans="1:22" ht="12.75">
      <c r="A201" s="3">
        <v>9080</v>
      </c>
      <c r="B201" s="3">
        <v>9080</v>
      </c>
      <c r="C201" t="s">
        <v>257</v>
      </c>
      <c r="D201" s="1">
        <v>0</v>
      </c>
      <c r="F201" s="18">
        <v>0</v>
      </c>
      <c r="H201" s="18">
        <f t="shared" si="8"/>
        <v>0</v>
      </c>
      <c r="J201" s="1">
        <v>0</v>
      </c>
      <c r="N201" s="1">
        <f t="shared" si="10"/>
        <v>0</v>
      </c>
      <c r="P201" s="4">
        <f t="shared" si="13"/>
        <v>0</v>
      </c>
      <c r="Q201" s="22"/>
      <c r="R201">
        <v>0</v>
      </c>
      <c r="S201" s="62"/>
      <c r="T201" s="4">
        <f t="shared" si="11"/>
        <v>0</v>
      </c>
      <c r="V201" s="39"/>
    </row>
    <row r="202" spans="1:22" ht="12.75">
      <c r="A202" s="3">
        <v>9095</v>
      </c>
      <c r="B202" s="3">
        <v>9095</v>
      </c>
      <c r="C202" t="s">
        <v>258</v>
      </c>
      <c r="D202" s="1">
        <v>0</v>
      </c>
      <c r="F202" s="18">
        <v>0</v>
      </c>
      <c r="H202" s="18">
        <f t="shared" si="8"/>
        <v>0</v>
      </c>
      <c r="J202" s="1">
        <v>0</v>
      </c>
      <c r="N202" s="1">
        <f t="shared" si="10"/>
        <v>0</v>
      </c>
      <c r="P202" s="4">
        <f t="shared" si="13"/>
        <v>0</v>
      </c>
      <c r="Q202" s="22"/>
      <c r="R202">
        <v>0</v>
      </c>
      <c r="S202" s="62"/>
      <c r="T202" s="4">
        <f t="shared" si="11"/>
        <v>0</v>
      </c>
      <c r="V202" s="39"/>
    </row>
    <row r="203" spans="1:22" ht="12.75">
      <c r="A203" s="3">
        <v>9120</v>
      </c>
      <c r="B203" s="3">
        <v>9120</v>
      </c>
      <c r="C203" t="s">
        <v>259</v>
      </c>
      <c r="D203" s="1">
        <v>0</v>
      </c>
      <c r="F203" s="18">
        <v>0</v>
      </c>
      <c r="H203" s="18">
        <f t="shared" si="8"/>
        <v>0</v>
      </c>
      <c r="J203" s="1">
        <v>0</v>
      </c>
      <c r="N203" s="1">
        <f t="shared" si="10"/>
        <v>0</v>
      </c>
      <c r="P203" s="4">
        <f t="shared" si="13"/>
        <v>0</v>
      </c>
      <c r="Q203" s="22"/>
      <c r="R203">
        <v>0</v>
      </c>
      <c r="S203" s="62"/>
      <c r="T203" s="4">
        <f t="shared" si="11"/>
        <v>0</v>
      </c>
      <c r="V203" s="39"/>
    </row>
    <row r="204" spans="1:22" ht="12.75">
      <c r="A204" s="3">
        <v>9125</v>
      </c>
      <c r="B204" s="3">
        <v>9125</v>
      </c>
      <c r="C204" t="s">
        <v>260</v>
      </c>
      <c r="D204" s="1">
        <v>0</v>
      </c>
      <c r="F204" s="18">
        <v>0</v>
      </c>
      <c r="H204" s="18">
        <f t="shared" si="8"/>
        <v>0</v>
      </c>
      <c r="J204" s="1">
        <v>0</v>
      </c>
      <c r="N204" s="1">
        <f t="shared" si="10"/>
        <v>0</v>
      </c>
      <c r="P204" s="4">
        <f t="shared" si="13"/>
        <v>0</v>
      </c>
      <c r="Q204" s="22"/>
      <c r="R204">
        <v>0</v>
      </c>
      <c r="S204" s="62"/>
      <c r="T204" s="4">
        <f t="shared" si="11"/>
        <v>0</v>
      </c>
      <c r="V204" s="39"/>
    </row>
    <row r="205" spans="1:22" ht="12.75">
      <c r="A205" s="3">
        <v>9130</v>
      </c>
      <c r="B205" s="3">
        <v>9130</v>
      </c>
      <c r="C205" t="s">
        <v>485</v>
      </c>
      <c r="D205" s="1">
        <v>0</v>
      </c>
      <c r="F205" s="18">
        <v>0</v>
      </c>
      <c r="H205" s="18">
        <f aca="true" t="shared" si="14" ref="H205:H211">F205-G205</f>
        <v>0</v>
      </c>
      <c r="J205" s="1">
        <v>0</v>
      </c>
      <c r="N205" s="1">
        <f aca="true" t="shared" si="15" ref="N205:N211">H205*J205</f>
        <v>0</v>
      </c>
      <c r="P205" s="4">
        <f t="shared" si="13"/>
        <v>0</v>
      </c>
      <c r="Q205" s="22"/>
      <c r="R205">
        <v>0</v>
      </c>
      <c r="S205" s="62"/>
      <c r="T205" s="4">
        <f t="shared" si="11"/>
        <v>0</v>
      </c>
      <c r="V205" s="39"/>
    </row>
    <row r="206" spans="1:22" ht="12.75">
      <c r="A206" s="3">
        <v>9135</v>
      </c>
      <c r="B206" s="3">
        <v>9135</v>
      </c>
      <c r="C206" t="s">
        <v>486</v>
      </c>
      <c r="D206" s="1">
        <v>0</v>
      </c>
      <c r="F206" s="18">
        <v>0</v>
      </c>
      <c r="H206" s="18">
        <f t="shared" si="14"/>
        <v>0</v>
      </c>
      <c r="J206" s="1">
        <v>0</v>
      </c>
      <c r="N206" s="1">
        <f t="shared" si="15"/>
        <v>0</v>
      </c>
      <c r="P206" s="4">
        <f t="shared" si="13"/>
        <v>0</v>
      </c>
      <c r="Q206" s="22"/>
      <c r="R206">
        <v>0</v>
      </c>
      <c r="S206" s="62"/>
      <c r="T206" s="4">
        <f aca="true" t="shared" si="16" ref="T206:T211">R206*S206</f>
        <v>0</v>
      </c>
      <c r="V206" s="39"/>
    </row>
    <row r="207" spans="1:22" ht="12.75">
      <c r="A207" s="3">
        <v>9140</v>
      </c>
      <c r="B207" s="3">
        <v>9140</v>
      </c>
      <c r="C207" t="s">
        <v>261</v>
      </c>
      <c r="D207" s="1">
        <v>0</v>
      </c>
      <c r="F207" s="18">
        <v>0</v>
      </c>
      <c r="H207" s="18">
        <f t="shared" si="14"/>
        <v>0</v>
      </c>
      <c r="J207" s="1">
        <v>0</v>
      </c>
      <c r="N207" s="1">
        <f t="shared" si="15"/>
        <v>0</v>
      </c>
      <c r="P207" s="4">
        <f t="shared" si="13"/>
        <v>0</v>
      </c>
      <c r="Q207" s="22"/>
      <c r="R207">
        <v>0</v>
      </c>
      <c r="S207" s="62"/>
      <c r="T207" s="4">
        <f t="shared" si="16"/>
        <v>0</v>
      </c>
      <c r="V207" s="39"/>
    </row>
    <row r="208" spans="1:22" ht="12.75">
      <c r="A208" s="3">
        <v>9145</v>
      </c>
      <c r="B208" s="3">
        <v>9145</v>
      </c>
      <c r="C208" t="s">
        <v>262</v>
      </c>
      <c r="D208" s="1">
        <v>0</v>
      </c>
      <c r="F208" s="18">
        <v>0</v>
      </c>
      <c r="H208" s="18">
        <f t="shared" si="14"/>
        <v>0</v>
      </c>
      <c r="J208" s="1">
        <v>0</v>
      </c>
      <c r="N208" s="1">
        <f t="shared" si="15"/>
        <v>0</v>
      </c>
      <c r="P208" s="4">
        <f t="shared" si="13"/>
        <v>0</v>
      </c>
      <c r="Q208" s="22"/>
      <c r="R208">
        <v>0</v>
      </c>
      <c r="S208" s="62"/>
      <c r="T208" s="4">
        <f t="shared" si="16"/>
        <v>0</v>
      </c>
      <c r="V208" s="39"/>
    </row>
    <row r="209" spans="1:22" ht="12.75">
      <c r="A209" s="3" t="s">
        <v>247</v>
      </c>
      <c r="B209" s="3" t="s">
        <v>247</v>
      </c>
      <c r="C209" t="s">
        <v>263</v>
      </c>
      <c r="D209" s="1">
        <v>0</v>
      </c>
      <c r="F209" s="18">
        <v>0</v>
      </c>
      <c r="H209" s="18">
        <f t="shared" si="14"/>
        <v>0</v>
      </c>
      <c r="J209" s="1">
        <v>0</v>
      </c>
      <c r="N209" s="1">
        <f t="shared" si="15"/>
        <v>0</v>
      </c>
      <c r="P209" s="4">
        <f t="shared" si="13"/>
        <v>0</v>
      </c>
      <c r="Q209" s="22"/>
      <c r="R209">
        <v>0</v>
      </c>
      <c r="S209" s="62"/>
      <c r="T209" s="4">
        <f t="shared" si="16"/>
        <v>0</v>
      </c>
      <c r="V209" s="39"/>
    </row>
    <row r="210" spans="1:22" ht="12.75">
      <c r="A210" s="3">
        <v>9160</v>
      </c>
      <c r="B210" s="3">
        <v>9160</v>
      </c>
      <c r="C210" t="s">
        <v>264</v>
      </c>
      <c r="D210" s="1">
        <v>0</v>
      </c>
      <c r="F210" s="18">
        <v>0</v>
      </c>
      <c r="H210" s="18">
        <f t="shared" si="14"/>
        <v>0</v>
      </c>
      <c r="J210" s="1">
        <v>0</v>
      </c>
      <c r="N210" s="1">
        <f t="shared" si="15"/>
        <v>0</v>
      </c>
      <c r="P210" s="4">
        <f>N210+O210</f>
        <v>0</v>
      </c>
      <c r="Q210" s="22"/>
      <c r="R210">
        <v>0</v>
      </c>
      <c r="S210" s="62"/>
      <c r="T210" s="4">
        <f t="shared" si="16"/>
        <v>0</v>
      </c>
      <c r="V210" s="39"/>
    </row>
    <row r="211" spans="1:20" ht="12.75">
      <c r="A211" s="3">
        <v>9165</v>
      </c>
      <c r="B211" s="3">
        <v>9165</v>
      </c>
      <c r="C211" t="s">
        <v>487</v>
      </c>
      <c r="D211" s="1">
        <v>0</v>
      </c>
      <c r="F211" s="18">
        <v>0</v>
      </c>
      <c r="H211" s="18">
        <f t="shared" si="14"/>
        <v>0</v>
      </c>
      <c r="J211" s="1">
        <v>0</v>
      </c>
      <c r="N211" s="1">
        <f t="shared" si="15"/>
        <v>0</v>
      </c>
      <c r="P211" s="4">
        <f>N211+O211</f>
        <v>0</v>
      </c>
      <c r="Q211" s="22"/>
      <c r="R211">
        <v>0</v>
      </c>
      <c r="S211" s="62"/>
      <c r="T211" s="4">
        <f t="shared" si="16"/>
        <v>0</v>
      </c>
    </row>
    <row r="212" spans="1:22" ht="12.75">
      <c r="A212" s="3">
        <v>9170</v>
      </c>
      <c r="B212" s="112" t="s">
        <v>678</v>
      </c>
      <c r="D212" s="1">
        <v>0</v>
      </c>
      <c r="F212" s="18">
        <v>0</v>
      </c>
      <c r="H212" s="18">
        <f>F212-G212</f>
        <v>0</v>
      </c>
      <c r="J212" s="1">
        <v>0</v>
      </c>
      <c r="N212" s="1">
        <f>H212*J212</f>
        <v>0</v>
      </c>
      <c r="P212" s="4">
        <f>N212+O212</f>
        <v>0</v>
      </c>
      <c r="Q212" s="22"/>
      <c r="R212">
        <v>0</v>
      </c>
      <c r="S212" s="62"/>
      <c r="T212" s="4">
        <f>R212*S212</f>
        <v>0</v>
      </c>
      <c r="V212" s="1"/>
    </row>
    <row r="213" ht="12.75">
      <c r="V213" s="1"/>
    </row>
    <row r="214" spans="3:20" ht="12.75">
      <c r="C214" t="s">
        <v>291</v>
      </c>
      <c r="D214" s="18">
        <f aca="true" t="shared" si="17" ref="D214:I214">SUM(D4:D213)</f>
        <v>865011.4999999997</v>
      </c>
      <c r="E214" s="1">
        <f t="shared" si="17"/>
        <v>0</v>
      </c>
      <c r="F214" s="18">
        <f t="shared" si="17"/>
        <v>113117.30000000002</v>
      </c>
      <c r="G214" s="18">
        <f t="shared" si="17"/>
        <v>8572.4</v>
      </c>
      <c r="H214" s="18">
        <f t="shared" si="17"/>
        <v>104544.9</v>
      </c>
      <c r="I214" s="1">
        <f t="shared" si="17"/>
        <v>0</v>
      </c>
      <c r="K214" s="1">
        <f>SUM(K4:K213)</f>
        <v>0</v>
      </c>
      <c r="M214" s="1"/>
      <c r="N214" s="1">
        <f>SUM(N4:N213)</f>
        <v>781068091.0110003</v>
      </c>
      <c r="O214" s="1">
        <f>SUM(O4:O213)</f>
        <v>60161722.58400001</v>
      </c>
      <c r="P214" s="1">
        <f>SUM(P4:P213)</f>
        <v>841229813.5950003</v>
      </c>
      <c r="Q214" s="1">
        <f>SUM(Q4:Q213)</f>
        <v>0</v>
      </c>
      <c r="R214" s="18">
        <f>SUM(R4:R182)</f>
        <v>14179</v>
      </c>
      <c r="T214" s="1">
        <f>SUM(T4:T182)</f>
        <v>111478888.23500006</v>
      </c>
    </row>
    <row r="215" ht="12.75">
      <c r="J215" s="1" t="s">
        <v>292</v>
      </c>
    </row>
    <row r="217" ht="12.75">
      <c r="N217" s="39"/>
    </row>
    <row r="219" ht="12.75">
      <c r="R219" t="s">
        <v>292</v>
      </c>
    </row>
  </sheetData>
  <sheetProtection/>
  <printOptions/>
  <pageMargins left="1" right="1" top="1" bottom="1" header="0.5" footer="0.5"/>
  <pageSetup horizontalDpi="600" verticalDpi="600" orientation="landscape" paperSize="5" scale="75" r:id="rId1"/>
  <headerFooter alignWithMargins="0">
    <oddHeader>&amp;CFY 2017-18 Charter Schools and Colorado Preschool Program (CPP/ECARE) Allocation Minimums for Data Pipeline</oddHeader>
    <oddFooter>&amp;LCDE, Public School Finance Unit&amp;R&amp;D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1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8.7109375" style="0" customWidth="1"/>
    <col min="3" max="3" width="45.28125" style="0" bestFit="1" customWidth="1"/>
    <col min="4" max="4" width="24.28125" style="0" customWidth="1"/>
    <col min="6" max="6" width="9.140625" style="55" customWidth="1"/>
  </cols>
  <sheetData>
    <row r="1" spans="1:6" ht="12.75">
      <c r="A1" s="16" t="s">
        <v>0</v>
      </c>
      <c r="B1" s="16" t="s">
        <v>1</v>
      </c>
      <c r="C1" s="16" t="s">
        <v>2</v>
      </c>
      <c r="D1" s="24" t="s">
        <v>287</v>
      </c>
      <c r="E1" s="9"/>
      <c r="F1" s="56"/>
    </row>
    <row r="2" spans="1:6" ht="12.75">
      <c r="A2" s="16"/>
      <c r="B2" s="16"/>
      <c r="C2" s="16"/>
      <c r="D2" s="2" t="s">
        <v>288</v>
      </c>
      <c r="E2" s="9"/>
      <c r="F2" s="56"/>
    </row>
    <row r="3" spans="1:6" ht="12.75">
      <c r="A3" s="16"/>
      <c r="B3" s="16"/>
      <c r="C3" s="16"/>
      <c r="D3" s="2" t="s">
        <v>302</v>
      </c>
      <c r="E3" s="9"/>
      <c r="F3" s="56"/>
    </row>
    <row r="4" spans="1:6" ht="12.75">
      <c r="A4" s="16"/>
      <c r="B4" s="16"/>
      <c r="C4" s="16"/>
      <c r="D4" s="2" t="s">
        <v>289</v>
      </c>
      <c r="E4" s="9"/>
      <c r="F4" s="56"/>
    </row>
    <row r="5" spans="3:6" ht="12.75">
      <c r="C5" s="9"/>
      <c r="D5" s="9"/>
      <c r="E5" s="9"/>
      <c r="F5" s="56"/>
    </row>
    <row r="6" spans="1:6" ht="12.75">
      <c r="A6" t="s">
        <v>5</v>
      </c>
      <c r="B6" t="s">
        <v>6</v>
      </c>
      <c r="C6" s="61" t="s">
        <v>311</v>
      </c>
      <c r="D6" s="25">
        <v>0</v>
      </c>
      <c r="E6" s="57"/>
      <c r="F6" s="56"/>
    </row>
    <row r="7" spans="1:6" ht="12.75">
      <c r="A7" t="s">
        <v>7</v>
      </c>
      <c r="B7" t="s">
        <v>6</v>
      </c>
      <c r="C7" s="61" t="s">
        <v>312</v>
      </c>
      <c r="D7" s="25">
        <v>4</v>
      </c>
      <c r="E7" s="57"/>
      <c r="F7" s="56"/>
    </row>
    <row r="8" spans="1:6" ht="12.75">
      <c r="A8" t="s">
        <v>8</v>
      </c>
      <c r="B8" t="s">
        <v>6</v>
      </c>
      <c r="C8" s="61" t="s">
        <v>313</v>
      </c>
      <c r="D8" s="25">
        <v>0</v>
      </c>
      <c r="E8" s="57"/>
      <c r="F8" s="56"/>
    </row>
    <row r="9" spans="1:6" ht="12.75">
      <c r="A9" t="s">
        <v>9</v>
      </c>
      <c r="B9" t="s">
        <v>6</v>
      </c>
      <c r="C9" s="61" t="s">
        <v>314</v>
      </c>
      <c r="D9" s="25">
        <v>5</v>
      </c>
      <c r="E9" s="57"/>
      <c r="F9" s="56"/>
    </row>
    <row r="10" spans="1:6" ht="12.75">
      <c r="A10" t="s">
        <v>10</v>
      </c>
      <c r="B10" t="s">
        <v>6</v>
      </c>
      <c r="C10" s="61" t="s">
        <v>315</v>
      </c>
      <c r="D10" s="25">
        <v>0</v>
      </c>
      <c r="E10" s="57"/>
      <c r="F10" s="56"/>
    </row>
    <row r="11" spans="1:6" ht="12.75">
      <c r="A11" t="s">
        <v>11</v>
      </c>
      <c r="B11" t="s">
        <v>6</v>
      </c>
      <c r="C11" s="61" t="s">
        <v>316</v>
      </c>
      <c r="D11" s="25">
        <v>0</v>
      </c>
      <c r="E11" s="57"/>
      <c r="F11" s="56"/>
    </row>
    <row r="12" spans="1:6" ht="12.75">
      <c r="A12" t="s">
        <v>12</v>
      </c>
      <c r="B12" t="s">
        <v>6</v>
      </c>
      <c r="C12" s="61" t="s">
        <v>317</v>
      </c>
      <c r="D12" s="25">
        <v>0</v>
      </c>
      <c r="E12" s="57"/>
      <c r="F12" s="56"/>
    </row>
    <row r="13" spans="1:6" ht="12.75">
      <c r="A13" t="s">
        <v>13</v>
      </c>
      <c r="B13" t="s">
        <v>14</v>
      </c>
      <c r="C13" s="61" t="s">
        <v>318</v>
      </c>
      <c r="D13" s="25">
        <v>0</v>
      </c>
      <c r="E13" s="57"/>
      <c r="F13" s="56"/>
    </row>
    <row r="14" spans="1:6" ht="12.75">
      <c r="A14" t="s">
        <v>15</v>
      </c>
      <c r="B14" t="s">
        <v>14</v>
      </c>
      <c r="C14" s="61" t="s">
        <v>319</v>
      </c>
      <c r="D14" s="25">
        <v>0</v>
      </c>
      <c r="E14" s="57"/>
      <c r="F14" s="56"/>
    </row>
    <row r="15" spans="1:6" ht="12.75">
      <c r="A15" t="s">
        <v>16</v>
      </c>
      <c r="B15" t="s">
        <v>17</v>
      </c>
      <c r="C15" s="61" t="s">
        <v>320</v>
      </c>
      <c r="D15" s="25">
        <v>0</v>
      </c>
      <c r="E15" s="57"/>
      <c r="F15" s="56"/>
    </row>
    <row r="16" spans="1:6" ht="12.75">
      <c r="A16" t="s">
        <v>18</v>
      </c>
      <c r="B16" t="s">
        <v>17</v>
      </c>
      <c r="C16" s="61" t="s">
        <v>321</v>
      </c>
      <c r="D16" s="25">
        <v>0</v>
      </c>
      <c r="E16" s="57"/>
      <c r="F16" s="56"/>
    </row>
    <row r="17" spans="1:6" ht="12.75">
      <c r="A17" t="s">
        <v>19</v>
      </c>
      <c r="B17" t="s">
        <v>17</v>
      </c>
      <c r="C17" s="61" t="s">
        <v>322</v>
      </c>
      <c r="D17" s="25">
        <v>2</v>
      </c>
      <c r="E17" s="57"/>
      <c r="F17" s="56"/>
    </row>
    <row r="18" spans="1:6" ht="12.75">
      <c r="A18" t="s">
        <v>20</v>
      </c>
      <c r="B18" t="s">
        <v>17</v>
      </c>
      <c r="C18" s="61" t="s">
        <v>323</v>
      </c>
      <c r="D18" s="25">
        <v>2</v>
      </c>
      <c r="E18" s="57"/>
      <c r="F18" s="56"/>
    </row>
    <row r="19" spans="1:6" ht="12.75">
      <c r="A19" t="s">
        <v>21</v>
      </c>
      <c r="B19" t="s">
        <v>17</v>
      </c>
      <c r="C19" s="61" t="s">
        <v>324</v>
      </c>
      <c r="D19" s="25">
        <v>0</v>
      </c>
      <c r="E19" s="57"/>
      <c r="F19" s="56"/>
    </row>
    <row r="20" spans="1:6" ht="12.75">
      <c r="A20" t="s">
        <v>22</v>
      </c>
      <c r="B20" t="s">
        <v>17</v>
      </c>
      <c r="C20" s="61" t="s">
        <v>325</v>
      </c>
      <c r="D20" s="25">
        <v>9</v>
      </c>
      <c r="E20" s="57"/>
      <c r="F20" s="56"/>
    </row>
    <row r="21" spans="1:6" ht="12.75">
      <c r="A21" t="s">
        <v>23</v>
      </c>
      <c r="B21" t="s">
        <v>17</v>
      </c>
      <c r="C21" s="61" t="s">
        <v>326</v>
      </c>
      <c r="D21" s="25">
        <v>5</v>
      </c>
      <c r="E21" s="57"/>
      <c r="F21" s="56"/>
    </row>
    <row r="22" spans="1:6" ht="12.75">
      <c r="A22" t="s">
        <v>24</v>
      </c>
      <c r="B22" t="s">
        <v>25</v>
      </c>
      <c r="C22" s="61" t="s">
        <v>327</v>
      </c>
      <c r="D22" s="25">
        <v>1</v>
      </c>
      <c r="E22" s="57"/>
      <c r="F22" s="56"/>
    </row>
    <row r="23" spans="1:6" ht="12.75">
      <c r="A23" t="s">
        <v>26</v>
      </c>
      <c r="B23" t="s">
        <v>27</v>
      </c>
      <c r="C23" s="61" t="s">
        <v>328</v>
      </c>
      <c r="D23" s="25">
        <v>0</v>
      </c>
      <c r="E23" s="57"/>
      <c r="F23" s="56"/>
    </row>
    <row r="24" spans="1:6" ht="12.75">
      <c r="A24" t="s">
        <v>28</v>
      </c>
      <c r="B24" t="s">
        <v>27</v>
      </c>
      <c r="C24" s="61" t="s">
        <v>329</v>
      </c>
      <c r="D24" s="25">
        <v>0</v>
      </c>
      <c r="E24" s="57"/>
      <c r="F24" s="56"/>
    </row>
    <row r="25" spans="1:6" ht="12.75">
      <c r="A25" t="s">
        <v>29</v>
      </c>
      <c r="B25" t="s">
        <v>27</v>
      </c>
      <c r="C25" s="61" t="s">
        <v>330</v>
      </c>
      <c r="D25" s="25">
        <v>0</v>
      </c>
      <c r="E25" s="57"/>
      <c r="F25" s="56"/>
    </row>
    <row r="26" spans="1:6" ht="12.75">
      <c r="A26" t="s">
        <v>30</v>
      </c>
      <c r="B26" t="s">
        <v>27</v>
      </c>
      <c r="C26" s="61" t="s">
        <v>331</v>
      </c>
      <c r="D26" s="25">
        <v>0</v>
      </c>
      <c r="E26" s="57"/>
      <c r="F26" s="56"/>
    </row>
    <row r="27" spans="1:6" ht="12.75">
      <c r="A27" t="s">
        <v>31</v>
      </c>
      <c r="B27" t="s">
        <v>27</v>
      </c>
      <c r="C27" s="61" t="s">
        <v>332</v>
      </c>
      <c r="D27" s="25">
        <v>0</v>
      </c>
      <c r="E27" s="57"/>
      <c r="F27" s="56"/>
    </row>
    <row r="28" spans="1:6" ht="12.75">
      <c r="A28" t="s">
        <v>32</v>
      </c>
      <c r="B28" t="s">
        <v>33</v>
      </c>
      <c r="C28" s="61" t="s">
        <v>333</v>
      </c>
      <c r="D28" s="25">
        <v>0</v>
      </c>
      <c r="E28" s="57"/>
      <c r="F28" s="56"/>
    </row>
    <row r="29" spans="1:6" ht="12.75">
      <c r="A29" t="s">
        <v>35</v>
      </c>
      <c r="B29" t="s">
        <v>33</v>
      </c>
      <c r="C29" s="61" t="s">
        <v>334</v>
      </c>
      <c r="D29" s="25">
        <v>0</v>
      </c>
      <c r="E29" s="57"/>
      <c r="F29" s="56"/>
    </row>
    <row r="30" spans="1:6" ht="12.75">
      <c r="A30" t="s">
        <v>36</v>
      </c>
      <c r="B30" t="s">
        <v>37</v>
      </c>
      <c r="C30" s="61" t="s">
        <v>335</v>
      </c>
      <c r="D30" s="25">
        <v>6</v>
      </c>
      <c r="E30" s="57"/>
      <c r="F30" s="56"/>
    </row>
    <row r="31" spans="1:6" ht="12.75">
      <c r="A31" t="s">
        <v>38</v>
      </c>
      <c r="B31" t="s">
        <v>37</v>
      </c>
      <c r="C31" s="61" t="s">
        <v>336</v>
      </c>
      <c r="D31" s="25">
        <v>5</v>
      </c>
      <c r="E31" s="57"/>
      <c r="F31" s="56"/>
    </row>
    <row r="32" spans="1:6" ht="12.75">
      <c r="A32" t="s">
        <v>39</v>
      </c>
      <c r="B32" t="s">
        <v>40</v>
      </c>
      <c r="C32" s="61" t="s">
        <v>337</v>
      </c>
      <c r="D32" s="25">
        <v>0</v>
      </c>
      <c r="E32" s="57"/>
      <c r="F32" s="56"/>
    </row>
    <row r="33" spans="1:6" ht="12.75">
      <c r="A33" t="s">
        <v>41</v>
      </c>
      <c r="B33" t="s">
        <v>40</v>
      </c>
      <c r="C33" s="61" t="s">
        <v>338</v>
      </c>
      <c r="D33" s="25">
        <v>0</v>
      </c>
      <c r="E33" s="57"/>
      <c r="F33" s="56"/>
    </row>
    <row r="34" spans="1:6" ht="12.75">
      <c r="A34" t="s">
        <v>42</v>
      </c>
      <c r="B34" t="s">
        <v>43</v>
      </c>
      <c r="C34" s="61" t="s">
        <v>339</v>
      </c>
      <c r="D34" s="25">
        <v>0</v>
      </c>
      <c r="E34" s="57"/>
      <c r="F34" s="56"/>
    </row>
    <row r="35" spans="1:6" ht="12.75">
      <c r="A35" t="s">
        <v>45</v>
      </c>
      <c r="B35" t="s">
        <v>43</v>
      </c>
      <c r="C35" s="61" t="s">
        <v>340</v>
      </c>
      <c r="D35" s="25">
        <v>0</v>
      </c>
      <c r="E35" s="57"/>
      <c r="F35" s="56"/>
    </row>
    <row r="36" spans="1:6" ht="12.75">
      <c r="A36" t="s">
        <v>46</v>
      </c>
      <c r="B36" t="s">
        <v>47</v>
      </c>
      <c r="C36" s="61" t="s">
        <v>341</v>
      </c>
      <c r="D36" s="25">
        <v>1</v>
      </c>
      <c r="E36" s="57"/>
      <c r="F36" s="56"/>
    </row>
    <row r="37" spans="1:6" ht="12.75">
      <c r="A37" t="s">
        <v>48</v>
      </c>
      <c r="B37" t="s">
        <v>49</v>
      </c>
      <c r="C37" s="61" t="s">
        <v>342</v>
      </c>
      <c r="D37" s="25">
        <v>0</v>
      </c>
      <c r="E37" s="57"/>
      <c r="F37" s="56"/>
    </row>
    <row r="38" spans="1:6" ht="12.75">
      <c r="A38" t="s">
        <v>50</v>
      </c>
      <c r="B38" t="s">
        <v>49</v>
      </c>
      <c r="C38" s="61" t="s">
        <v>343</v>
      </c>
      <c r="D38" s="25">
        <v>0</v>
      </c>
      <c r="E38" s="57"/>
      <c r="F38" s="56"/>
    </row>
    <row r="39" spans="1:6" ht="12.75">
      <c r="A39" t="s">
        <v>51</v>
      </c>
      <c r="B39" t="s">
        <v>49</v>
      </c>
      <c r="C39" s="61" t="s">
        <v>344</v>
      </c>
      <c r="D39" s="25">
        <v>0</v>
      </c>
      <c r="E39" s="57"/>
      <c r="F39" s="56"/>
    </row>
    <row r="40" spans="1:6" ht="12.75">
      <c r="A40" t="s">
        <v>52</v>
      </c>
      <c r="B40" t="s">
        <v>53</v>
      </c>
      <c r="C40" s="61" t="s">
        <v>345</v>
      </c>
      <c r="D40" s="25">
        <v>0</v>
      </c>
      <c r="E40" s="57"/>
      <c r="F40" s="56"/>
    </row>
    <row r="41" spans="1:6" ht="12.75">
      <c r="A41" t="s">
        <v>54</v>
      </c>
      <c r="B41" t="s">
        <v>53</v>
      </c>
      <c r="C41" s="61" t="s">
        <v>346</v>
      </c>
      <c r="D41" s="25">
        <v>0</v>
      </c>
      <c r="E41" s="57"/>
      <c r="F41" s="56"/>
    </row>
    <row r="42" spans="1:6" ht="12.75">
      <c r="A42" t="s">
        <v>55</v>
      </c>
      <c r="B42" t="s">
        <v>56</v>
      </c>
      <c r="C42" s="61" t="s">
        <v>347</v>
      </c>
      <c r="D42" s="25">
        <v>0</v>
      </c>
      <c r="E42" s="57"/>
      <c r="F42" s="56"/>
    </row>
    <row r="43" spans="1:6" ht="12.75">
      <c r="A43" t="s">
        <v>57</v>
      </c>
      <c r="B43" t="s">
        <v>58</v>
      </c>
      <c r="C43" s="61" t="s">
        <v>348</v>
      </c>
      <c r="D43" s="25">
        <v>0</v>
      </c>
      <c r="E43" s="57"/>
      <c r="F43" s="56"/>
    </row>
    <row r="44" spans="1:6" ht="12.75">
      <c r="A44" t="s">
        <v>59</v>
      </c>
      <c r="B44" t="s">
        <v>60</v>
      </c>
      <c r="C44" s="61" t="s">
        <v>349</v>
      </c>
      <c r="D44" s="25">
        <v>1</v>
      </c>
      <c r="E44" s="57"/>
      <c r="F44" s="56"/>
    </row>
    <row r="45" spans="1:6" ht="12.75">
      <c r="A45" t="s">
        <v>61</v>
      </c>
      <c r="B45" t="s">
        <v>62</v>
      </c>
      <c r="C45" s="61" t="s">
        <v>350</v>
      </c>
      <c r="D45" s="25">
        <v>63</v>
      </c>
      <c r="E45" s="57"/>
      <c r="F45" s="56"/>
    </row>
    <row r="46" spans="1:6" ht="12.75">
      <c r="A46" t="s">
        <v>63</v>
      </c>
      <c r="B46" t="s">
        <v>64</v>
      </c>
      <c r="C46" s="61" t="s">
        <v>351</v>
      </c>
      <c r="D46" s="25">
        <v>0</v>
      </c>
      <c r="E46" s="57"/>
      <c r="F46" s="56"/>
    </row>
    <row r="47" spans="1:6" ht="12.75">
      <c r="A47" t="s">
        <v>65</v>
      </c>
      <c r="B47" t="s">
        <v>66</v>
      </c>
      <c r="C47" s="61" t="s">
        <v>352</v>
      </c>
      <c r="D47" s="25">
        <v>20</v>
      </c>
      <c r="E47" s="57"/>
      <c r="F47" s="56"/>
    </row>
    <row r="48" spans="1:6" ht="12.75">
      <c r="A48" t="s">
        <v>67</v>
      </c>
      <c r="B48" t="s">
        <v>68</v>
      </c>
      <c r="C48" s="61" t="s">
        <v>353</v>
      </c>
      <c r="D48" s="25">
        <v>1</v>
      </c>
      <c r="E48" s="57"/>
      <c r="F48" s="56"/>
    </row>
    <row r="49" spans="1:6" ht="12.75">
      <c r="A49" t="s">
        <v>69</v>
      </c>
      <c r="B49" t="s">
        <v>70</v>
      </c>
      <c r="C49" s="61" t="s">
        <v>354</v>
      </c>
      <c r="D49" s="25">
        <v>1</v>
      </c>
      <c r="E49" s="57"/>
      <c r="F49" s="56"/>
    </row>
    <row r="50" spans="1:6" ht="12.75">
      <c r="A50" t="s">
        <v>71</v>
      </c>
      <c r="B50" t="s">
        <v>70</v>
      </c>
      <c r="C50" s="61" t="s">
        <v>355</v>
      </c>
      <c r="D50" s="25">
        <v>0</v>
      </c>
      <c r="E50" s="57"/>
      <c r="F50" s="56"/>
    </row>
    <row r="51" spans="1:6" ht="12.75">
      <c r="A51" t="s">
        <v>73</v>
      </c>
      <c r="B51" t="s">
        <v>70</v>
      </c>
      <c r="C51" s="61" t="s">
        <v>356</v>
      </c>
      <c r="D51" s="25">
        <v>0</v>
      </c>
      <c r="E51" s="57"/>
      <c r="F51" s="56"/>
    </row>
    <row r="52" spans="1:6" ht="12.75">
      <c r="A52" t="s">
        <v>74</v>
      </c>
      <c r="B52" t="s">
        <v>70</v>
      </c>
      <c r="C52" s="61" t="s">
        <v>357</v>
      </c>
      <c r="D52" s="25">
        <v>0</v>
      </c>
      <c r="E52" s="57"/>
      <c r="F52" s="56"/>
    </row>
    <row r="53" spans="1:6" ht="12.75">
      <c r="A53" t="s">
        <v>75</v>
      </c>
      <c r="B53" t="s">
        <v>70</v>
      </c>
      <c r="C53" s="61" t="s">
        <v>358</v>
      </c>
      <c r="D53" s="25">
        <v>0</v>
      </c>
      <c r="E53" s="57"/>
      <c r="F53" s="56"/>
    </row>
    <row r="54" spans="1:6" ht="12.75">
      <c r="A54" t="s">
        <v>76</v>
      </c>
      <c r="B54" t="s">
        <v>77</v>
      </c>
      <c r="C54" s="61" t="s">
        <v>359</v>
      </c>
      <c r="D54" s="25">
        <v>0</v>
      </c>
      <c r="E54" s="57"/>
      <c r="F54" s="56"/>
    </row>
    <row r="55" spans="1:6" ht="12.75">
      <c r="A55" t="s">
        <v>78</v>
      </c>
      <c r="B55" t="s">
        <v>77</v>
      </c>
      <c r="C55" s="61" t="s">
        <v>360</v>
      </c>
      <c r="D55" s="25">
        <v>5</v>
      </c>
      <c r="E55" s="57"/>
      <c r="F55" s="56"/>
    </row>
    <row r="56" spans="1:6" ht="12.75">
      <c r="A56" t="s">
        <v>79</v>
      </c>
      <c r="B56" t="s">
        <v>77</v>
      </c>
      <c r="C56" s="61" t="s">
        <v>361</v>
      </c>
      <c r="D56" s="25">
        <v>1</v>
      </c>
      <c r="E56" s="57"/>
      <c r="F56" s="56"/>
    </row>
    <row r="57" spans="1:6" ht="12.75">
      <c r="A57" t="s">
        <v>80</v>
      </c>
      <c r="B57" t="s">
        <v>77</v>
      </c>
      <c r="C57" s="61" t="s">
        <v>362</v>
      </c>
      <c r="D57" s="25">
        <v>0</v>
      </c>
      <c r="E57" s="57"/>
      <c r="F57" s="56"/>
    </row>
    <row r="58" spans="1:6" ht="12.75">
      <c r="A58" t="s">
        <v>81</v>
      </c>
      <c r="B58" t="s">
        <v>77</v>
      </c>
      <c r="C58" s="61" t="s">
        <v>363</v>
      </c>
      <c r="D58" s="25">
        <v>6</v>
      </c>
      <c r="E58" s="57"/>
      <c r="F58" s="56"/>
    </row>
    <row r="59" spans="1:6" ht="12.75">
      <c r="A59" t="s">
        <v>82</v>
      </c>
      <c r="B59" t="s">
        <v>77</v>
      </c>
      <c r="C59" s="61" t="s">
        <v>364</v>
      </c>
      <c r="D59" s="25">
        <v>3</v>
      </c>
      <c r="E59" s="57"/>
      <c r="F59" s="56"/>
    </row>
    <row r="60" spans="1:6" ht="12.75">
      <c r="A60" t="s">
        <v>83</v>
      </c>
      <c r="B60" t="s">
        <v>77</v>
      </c>
      <c r="C60" s="61" t="s">
        <v>365</v>
      </c>
      <c r="D60" s="25">
        <v>0</v>
      </c>
      <c r="E60" s="57"/>
      <c r="F60" s="56"/>
    </row>
    <row r="61" spans="1:6" ht="12.75">
      <c r="A61" t="s">
        <v>84</v>
      </c>
      <c r="B61" t="s">
        <v>77</v>
      </c>
      <c r="C61" s="61" t="s">
        <v>366</v>
      </c>
      <c r="D61" s="25">
        <v>5</v>
      </c>
      <c r="E61" s="57"/>
      <c r="F61" s="56"/>
    </row>
    <row r="62" spans="1:6" ht="12.75">
      <c r="A62" t="s">
        <v>85</v>
      </c>
      <c r="B62" t="s">
        <v>77</v>
      </c>
      <c r="C62" s="61" t="s">
        <v>367</v>
      </c>
      <c r="D62" s="25">
        <v>0</v>
      </c>
      <c r="E62" s="57"/>
      <c r="F62" s="56"/>
    </row>
    <row r="63" spans="1:6" ht="12.75">
      <c r="A63" t="s">
        <v>86</v>
      </c>
      <c r="B63" t="s">
        <v>77</v>
      </c>
      <c r="C63" s="61" t="s">
        <v>368</v>
      </c>
      <c r="D63" s="25">
        <v>0</v>
      </c>
      <c r="E63" s="57"/>
      <c r="F63" s="56"/>
    </row>
    <row r="64" spans="1:6" ht="12.75">
      <c r="A64" t="s">
        <v>87</v>
      </c>
      <c r="B64" t="s">
        <v>77</v>
      </c>
      <c r="C64" s="61" t="s">
        <v>369</v>
      </c>
      <c r="D64" s="25">
        <v>0</v>
      </c>
      <c r="E64" s="57"/>
      <c r="F64" s="56"/>
    </row>
    <row r="65" spans="1:6" ht="12.75">
      <c r="A65" t="s">
        <v>88</v>
      </c>
      <c r="B65" t="s">
        <v>77</v>
      </c>
      <c r="C65" s="61" t="s">
        <v>370</v>
      </c>
      <c r="D65" s="25">
        <v>1</v>
      </c>
      <c r="E65" s="57"/>
      <c r="F65" s="56"/>
    </row>
    <row r="66" spans="1:6" ht="12.75">
      <c r="A66" t="s">
        <v>89</v>
      </c>
      <c r="B66" t="s">
        <v>77</v>
      </c>
      <c r="C66" s="61" t="s">
        <v>371</v>
      </c>
      <c r="D66" s="25">
        <v>7</v>
      </c>
      <c r="E66" s="57"/>
      <c r="F66" s="56"/>
    </row>
    <row r="67" spans="1:6" ht="12.75">
      <c r="A67" t="s">
        <v>90</v>
      </c>
      <c r="B67" t="s">
        <v>77</v>
      </c>
      <c r="C67" s="61" t="s">
        <v>372</v>
      </c>
      <c r="D67" s="25">
        <v>0</v>
      </c>
      <c r="E67" s="57"/>
      <c r="F67" s="56"/>
    </row>
    <row r="68" spans="1:6" ht="12.75">
      <c r="A68" t="s">
        <v>91</v>
      </c>
      <c r="B68" t="s">
        <v>77</v>
      </c>
      <c r="C68" s="61" t="s">
        <v>373</v>
      </c>
      <c r="D68" s="25">
        <v>0</v>
      </c>
      <c r="E68" s="57"/>
      <c r="F68" s="56"/>
    </row>
    <row r="69" spans="1:6" ht="12.75">
      <c r="A69" t="s">
        <v>92</v>
      </c>
      <c r="B69" t="s">
        <v>93</v>
      </c>
      <c r="C69" s="61" t="s">
        <v>374</v>
      </c>
      <c r="D69" s="25">
        <v>1</v>
      </c>
      <c r="E69" s="57"/>
      <c r="F69" s="56"/>
    </row>
    <row r="70" spans="1:6" ht="12.75">
      <c r="A70" t="s">
        <v>94</v>
      </c>
      <c r="B70" t="s">
        <v>93</v>
      </c>
      <c r="C70" s="61" t="s">
        <v>375</v>
      </c>
      <c r="D70" s="25">
        <v>0</v>
      </c>
      <c r="E70" s="57"/>
      <c r="F70" s="56"/>
    </row>
    <row r="71" spans="1:6" ht="12.75">
      <c r="A71" t="s">
        <v>95</v>
      </c>
      <c r="B71" t="s">
        <v>93</v>
      </c>
      <c r="C71" s="61" t="s">
        <v>376</v>
      </c>
      <c r="D71" s="25">
        <v>0</v>
      </c>
      <c r="E71" s="57"/>
      <c r="F71" s="56"/>
    </row>
    <row r="72" spans="1:6" ht="12.75">
      <c r="A72" t="s">
        <v>96</v>
      </c>
      <c r="B72" t="s">
        <v>97</v>
      </c>
      <c r="C72" s="61" t="s">
        <v>377</v>
      </c>
      <c r="D72" s="25">
        <v>1</v>
      </c>
      <c r="E72" s="57"/>
      <c r="F72" s="56"/>
    </row>
    <row r="73" spans="1:6" ht="12.75">
      <c r="A73" t="s">
        <v>98</v>
      </c>
      <c r="B73" t="s">
        <v>97</v>
      </c>
      <c r="C73" s="61" t="s">
        <v>378</v>
      </c>
      <c r="D73" s="25">
        <v>0</v>
      </c>
      <c r="E73" s="57"/>
      <c r="F73" s="56"/>
    </row>
    <row r="74" spans="1:6" ht="12.75">
      <c r="A74" t="s">
        <v>99</v>
      </c>
      <c r="B74" t="s">
        <v>97</v>
      </c>
      <c r="C74" s="61" t="s">
        <v>379</v>
      </c>
      <c r="D74" s="25">
        <v>0</v>
      </c>
      <c r="E74" s="57"/>
      <c r="F74" s="56"/>
    </row>
    <row r="75" spans="1:6" ht="12.75">
      <c r="A75" t="s">
        <v>100</v>
      </c>
      <c r="B75" t="s">
        <v>101</v>
      </c>
      <c r="C75" s="61" t="s">
        <v>380</v>
      </c>
      <c r="D75" s="25">
        <v>0</v>
      </c>
      <c r="E75" s="57"/>
      <c r="F75" s="56"/>
    </row>
    <row r="76" spans="1:6" ht="12.75">
      <c r="A76" t="s">
        <v>102</v>
      </c>
      <c r="B76" t="s">
        <v>103</v>
      </c>
      <c r="C76" s="61" t="s">
        <v>381</v>
      </c>
      <c r="D76" s="25">
        <v>0</v>
      </c>
      <c r="E76" s="57"/>
      <c r="F76" s="56"/>
    </row>
    <row r="77" spans="1:6" ht="12.75">
      <c r="A77" t="s">
        <v>104</v>
      </c>
      <c r="B77" t="s">
        <v>103</v>
      </c>
      <c r="C77" s="61" t="s">
        <v>382</v>
      </c>
      <c r="D77" s="25">
        <v>0</v>
      </c>
      <c r="E77" s="57"/>
      <c r="F77" s="56"/>
    </row>
    <row r="78" spans="1:6" ht="12.75">
      <c r="A78" t="s">
        <v>105</v>
      </c>
      <c r="B78" t="s">
        <v>106</v>
      </c>
      <c r="C78" s="61" t="s">
        <v>383</v>
      </c>
      <c r="D78" s="25">
        <v>1</v>
      </c>
      <c r="E78" s="57"/>
      <c r="F78" s="56"/>
    </row>
    <row r="79" spans="1:6" ht="12.75">
      <c r="A79" t="s">
        <v>107</v>
      </c>
      <c r="B79" t="s">
        <v>108</v>
      </c>
      <c r="C79" s="61" t="s">
        <v>384</v>
      </c>
      <c r="D79" s="25">
        <v>0</v>
      </c>
      <c r="E79" s="57"/>
      <c r="F79" s="56"/>
    </row>
    <row r="80" spans="1:6" ht="12.75">
      <c r="A80" t="s">
        <v>109</v>
      </c>
      <c r="B80" t="s">
        <v>110</v>
      </c>
      <c r="C80" s="61" t="s">
        <v>385</v>
      </c>
      <c r="D80" s="25">
        <v>0</v>
      </c>
      <c r="E80" s="57"/>
      <c r="F80" s="56"/>
    </row>
    <row r="81" spans="1:6" ht="12.75">
      <c r="A81" t="s">
        <v>111</v>
      </c>
      <c r="B81" t="s">
        <v>110</v>
      </c>
      <c r="C81" s="61" t="s">
        <v>386</v>
      </c>
      <c r="D81" s="25">
        <v>0</v>
      </c>
      <c r="E81" s="57"/>
      <c r="F81" s="56"/>
    </row>
    <row r="82" spans="1:6" ht="12.75">
      <c r="A82" t="s">
        <v>112</v>
      </c>
      <c r="B82" t="s">
        <v>113</v>
      </c>
      <c r="C82" s="61" t="s">
        <v>387</v>
      </c>
      <c r="D82" s="25">
        <v>0</v>
      </c>
      <c r="E82" s="57"/>
      <c r="F82" s="56"/>
    </row>
    <row r="83" spans="1:6" ht="12.75">
      <c r="A83" t="s">
        <v>114</v>
      </c>
      <c r="B83" t="s">
        <v>115</v>
      </c>
      <c r="C83" s="61" t="s">
        <v>388</v>
      </c>
      <c r="D83" s="25">
        <v>19</v>
      </c>
      <c r="E83" s="57"/>
      <c r="F83" s="56"/>
    </row>
    <row r="84" spans="1:6" ht="12.75">
      <c r="A84" t="s">
        <v>116</v>
      </c>
      <c r="B84" t="s">
        <v>72</v>
      </c>
      <c r="C84" s="61" t="s">
        <v>389</v>
      </c>
      <c r="D84" s="25">
        <v>0</v>
      </c>
      <c r="E84" s="57"/>
      <c r="F84" s="56"/>
    </row>
    <row r="85" spans="1:6" ht="12.75">
      <c r="A85" t="s">
        <v>117</v>
      </c>
      <c r="B85" t="s">
        <v>72</v>
      </c>
      <c r="C85" s="61" t="s">
        <v>390</v>
      </c>
      <c r="D85" s="25">
        <v>0</v>
      </c>
      <c r="E85" s="57"/>
      <c r="F85" s="56"/>
    </row>
    <row r="86" spans="1:6" ht="12.75">
      <c r="A86" t="s">
        <v>118</v>
      </c>
      <c r="B86" t="s">
        <v>44</v>
      </c>
      <c r="C86" s="61" t="s">
        <v>391</v>
      </c>
      <c r="D86" s="25">
        <v>0</v>
      </c>
      <c r="E86" s="57"/>
      <c r="F86" s="56"/>
    </row>
    <row r="87" spans="1:6" ht="12.75">
      <c r="A87" t="s">
        <v>119</v>
      </c>
      <c r="B87" t="s">
        <v>44</v>
      </c>
      <c r="C87" s="61" t="s">
        <v>392</v>
      </c>
      <c r="D87" s="25">
        <v>0</v>
      </c>
      <c r="E87" s="57"/>
      <c r="F87" s="56"/>
    </row>
    <row r="88" spans="1:6" ht="12.75">
      <c r="A88" t="s">
        <v>120</v>
      </c>
      <c r="B88" t="s">
        <v>44</v>
      </c>
      <c r="C88" s="61" t="s">
        <v>393</v>
      </c>
      <c r="D88" s="25">
        <v>0</v>
      </c>
      <c r="E88" s="57"/>
      <c r="F88" s="56"/>
    </row>
    <row r="89" spans="1:6" ht="12.75">
      <c r="A89" t="s">
        <v>121</v>
      </c>
      <c r="B89" t="s">
        <v>44</v>
      </c>
      <c r="C89" s="61" t="s">
        <v>394</v>
      </c>
      <c r="D89" s="25">
        <v>0</v>
      </c>
      <c r="E89" s="57"/>
      <c r="F89" s="56"/>
    </row>
    <row r="90" spans="1:6" ht="12.75">
      <c r="A90" t="s">
        <v>122</v>
      </c>
      <c r="B90" t="s">
        <v>44</v>
      </c>
      <c r="C90" s="61" t="s">
        <v>395</v>
      </c>
      <c r="D90" s="25">
        <v>0</v>
      </c>
      <c r="E90" s="57"/>
      <c r="F90" s="56"/>
    </row>
    <row r="91" spans="1:6" ht="12.75">
      <c r="A91" t="s">
        <v>123</v>
      </c>
      <c r="B91" t="s">
        <v>124</v>
      </c>
      <c r="C91" s="61" t="s">
        <v>396</v>
      </c>
      <c r="D91" s="25">
        <v>0</v>
      </c>
      <c r="E91" s="57"/>
      <c r="F91" s="56"/>
    </row>
    <row r="92" spans="1:6" ht="12.75">
      <c r="A92" t="s">
        <v>125</v>
      </c>
      <c r="B92" t="s">
        <v>126</v>
      </c>
      <c r="C92" s="61" t="s">
        <v>397</v>
      </c>
      <c r="D92" s="25">
        <v>1</v>
      </c>
      <c r="E92" s="57"/>
      <c r="F92" s="56"/>
    </row>
    <row r="93" spans="1:6" ht="12.75">
      <c r="A93" t="s">
        <v>127</v>
      </c>
      <c r="B93" t="s">
        <v>126</v>
      </c>
      <c r="C93" s="61" t="s">
        <v>398</v>
      </c>
      <c r="D93" s="25">
        <v>0</v>
      </c>
      <c r="E93" s="57"/>
      <c r="F93" s="56"/>
    </row>
    <row r="94" spans="1:6" ht="12.75">
      <c r="A94" t="s">
        <v>128</v>
      </c>
      <c r="B94" t="s">
        <v>126</v>
      </c>
      <c r="C94" s="61" t="s">
        <v>399</v>
      </c>
      <c r="D94" s="25">
        <v>0</v>
      </c>
      <c r="E94" s="57"/>
      <c r="F94" s="56"/>
    </row>
    <row r="95" spans="1:6" ht="12.75">
      <c r="A95" t="s">
        <v>129</v>
      </c>
      <c r="B95" t="s">
        <v>130</v>
      </c>
      <c r="C95" s="61" t="s">
        <v>400</v>
      </c>
      <c r="D95" s="25">
        <v>5</v>
      </c>
      <c r="E95" s="57"/>
      <c r="F95" s="56"/>
    </row>
    <row r="96" spans="1:6" ht="12.75">
      <c r="A96" t="s">
        <v>131</v>
      </c>
      <c r="B96" t="s">
        <v>130</v>
      </c>
      <c r="C96" s="61" t="s">
        <v>401</v>
      </c>
      <c r="D96" s="25">
        <v>2</v>
      </c>
      <c r="E96" s="57"/>
      <c r="F96" s="56"/>
    </row>
    <row r="97" spans="1:6" ht="12.75">
      <c r="A97" t="s">
        <v>132</v>
      </c>
      <c r="B97" t="s">
        <v>130</v>
      </c>
      <c r="C97" s="61" t="s">
        <v>402</v>
      </c>
      <c r="D97" s="25">
        <v>0</v>
      </c>
      <c r="E97" s="57"/>
      <c r="F97" s="56"/>
    </row>
    <row r="98" spans="1:6" ht="12.75">
      <c r="A98" t="s">
        <v>133</v>
      </c>
      <c r="B98" t="s">
        <v>34</v>
      </c>
      <c r="C98" s="61" t="s">
        <v>403</v>
      </c>
      <c r="D98" s="25">
        <v>0</v>
      </c>
      <c r="E98" s="57"/>
      <c r="F98" s="56"/>
    </row>
    <row r="99" spans="1:6" ht="12.75">
      <c r="A99" t="s">
        <v>134</v>
      </c>
      <c r="B99" t="s">
        <v>34</v>
      </c>
      <c r="C99" s="61" t="s">
        <v>404</v>
      </c>
      <c r="D99" s="25">
        <v>0</v>
      </c>
      <c r="E99" s="57"/>
      <c r="F99" s="56"/>
    </row>
    <row r="100" spans="1:6" ht="12.75">
      <c r="A100" t="s">
        <v>135</v>
      </c>
      <c r="B100" t="s">
        <v>34</v>
      </c>
      <c r="C100" s="61" t="s">
        <v>405</v>
      </c>
      <c r="D100" s="25">
        <v>0</v>
      </c>
      <c r="E100" s="57"/>
      <c r="F100" s="56"/>
    </row>
    <row r="101" spans="1:6" ht="12.75">
      <c r="A101" t="s">
        <v>136</v>
      </c>
      <c r="B101" t="s">
        <v>34</v>
      </c>
      <c r="C101" s="61" t="s">
        <v>406</v>
      </c>
      <c r="D101" s="25">
        <v>0</v>
      </c>
      <c r="E101" s="57"/>
      <c r="F101" s="56"/>
    </row>
    <row r="102" spans="1:6" ht="12.75">
      <c r="A102" t="s">
        <v>137</v>
      </c>
      <c r="B102" t="s">
        <v>34</v>
      </c>
      <c r="C102" s="61" t="s">
        <v>407</v>
      </c>
      <c r="D102" s="25">
        <v>0</v>
      </c>
      <c r="E102" s="57"/>
      <c r="F102" s="56"/>
    </row>
    <row r="103" spans="1:6" ht="12.75">
      <c r="A103" t="s">
        <v>138</v>
      </c>
      <c r="B103" t="s">
        <v>34</v>
      </c>
      <c r="C103" s="61" t="s">
        <v>408</v>
      </c>
      <c r="D103" s="25">
        <v>0</v>
      </c>
      <c r="E103" s="57"/>
      <c r="F103" s="56"/>
    </row>
    <row r="104" spans="1:6" ht="12.75">
      <c r="A104" t="s">
        <v>139</v>
      </c>
      <c r="B104" t="s">
        <v>140</v>
      </c>
      <c r="C104" s="61" t="s">
        <v>409</v>
      </c>
      <c r="D104" s="25">
        <v>0</v>
      </c>
      <c r="E104" s="57"/>
      <c r="F104" s="56"/>
    </row>
    <row r="105" spans="1:6" ht="12.75">
      <c r="A105" t="s">
        <v>141</v>
      </c>
      <c r="B105" t="s">
        <v>140</v>
      </c>
      <c r="C105" s="61" t="s">
        <v>410</v>
      </c>
      <c r="D105" s="25">
        <v>0</v>
      </c>
      <c r="E105" s="57"/>
      <c r="F105" s="56"/>
    </row>
    <row r="106" spans="1:6" ht="12.75">
      <c r="A106" t="s">
        <v>142</v>
      </c>
      <c r="B106" t="s">
        <v>140</v>
      </c>
      <c r="C106" s="61" t="s">
        <v>411</v>
      </c>
      <c r="D106" s="25">
        <v>0</v>
      </c>
      <c r="E106" s="57"/>
      <c r="F106" s="56"/>
    </row>
    <row r="107" spans="1:6" ht="12.75">
      <c r="A107" t="s">
        <v>143</v>
      </c>
      <c r="B107" t="s">
        <v>144</v>
      </c>
      <c r="C107" s="61" t="s">
        <v>412</v>
      </c>
      <c r="D107" s="25">
        <v>0</v>
      </c>
      <c r="E107" s="57"/>
      <c r="F107" s="56"/>
    </row>
    <row r="108" spans="1:6" ht="12.75">
      <c r="A108" t="s">
        <v>145</v>
      </c>
      <c r="B108" t="s">
        <v>144</v>
      </c>
      <c r="C108" s="61" t="s">
        <v>413</v>
      </c>
      <c r="D108" s="25">
        <v>0</v>
      </c>
      <c r="E108" s="57"/>
      <c r="F108" s="56"/>
    </row>
    <row r="109" spans="1:6" ht="12.75">
      <c r="A109" t="s">
        <v>146</v>
      </c>
      <c r="B109" t="s">
        <v>144</v>
      </c>
      <c r="C109" s="61" t="s">
        <v>414</v>
      </c>
      <c r="D109" s="25">
        <v>0</v>
      </c>
      <c r="E109" s="57"/>
      <c r="F109" s="56"/>
    </row>
    <row r="110" spans="1:6" ht="12.75">
      <c r="A110" t="s">
        <v>147</v>
      </c>
      <c r="B110" t="s">
        <v>144</v>
      </c>
      <c r="C110" s="61" t="s">
        <v>415</v>
      </c>
      <c r="D110" s="25">
        <v>0</v>
      </c>
      <c r="E110" s="57"/>
      <c r="F110" s="56"/>
    </row>
    <row r="111" spans="1:6" ht="12.75">
      <c r="A111" t="s">
        <v>148</v>
      </c>
      <c r="B111" t="s">
        <v>149</v>
      </c>
      <c r="C111" s="61" t="s">
        <v>416</v>
      </c>
      <c r="D111" s="25">
        <v>0</v>
      </c>
      <c r="E111" s="57"/>
      <c r="F111" s="56"/>
    </row>
    <row r="112" spans="1:6" ht="12.75">
      <c r="A112" t="s">
        <v>150</v>
      </c>
      <c r="B112" t="s">
        <v>149</v>
      </c>
      <c r="C112" s="61" t="s">
        <v>417</v>
      </c>
      <c r="D112" s="25">
        <v>0</v>
      </c>
      <c r="E112" s="57"/>
      <c r="F112" s="56"/>
    </row>
    <row r="113" spans="1:6" ht="12.75">
      <c r="A113" t="s">
        <v>151</v>
      </c>
      <c r="B113" t="s">
        <v>149</v>
      </c>
      <c r="C113" s="61" t="s">
        <v>418</v>
      </c>
      <c r="D113" s="25">
        <v>3</v>
      </c>
      <c r="E113" s="57"/>
      <c r="F113" s="56"/>
    </row>
    <row r="114" spans="1:6" ht="12.75">
      <c r="A114" t="s">
        <v>152</v>
      </c>
      <c r="B114" t="s">
        <v>153</v>
      </c>
      <c r="C114" s="61" t="s">
        <v>419</v>
      </c>
      <c r="D114" s="25">
        <v>0</v>
      </c>
      <c r="E114" s="57"/>
      <c r="F114" s="56"/>
    </row>
    <row r="115" spans="1:6" ht="12.75">
      <c r="A115" t="s">
        <v>154</v>
      </c>
      <c r="B115" t="s">
        <v>155</v>
      </c>
      <c r="C115" s="61" t="s">
        <v>420</v>
      </c>
      <c r="D115" s="25">
        <v>0</v>
      </c>
      <c r="E115" s="57"/>
      <c r="F115" s="56"/>
    </row>
    <row r="116" spans="1:6" ht="12.75">
      <c r="A116" t="s">
        <v>156</v>
      </c>
      <c r="B116" t="s">
        <v>157</v>
      </c>
      <c r="C116" s="61" t="s">
        <v>421</v>
      </c>
      <c r="D116" s="25">
        <v>3</v>
      </c>
      <c r="E116" s="57"/>
      <c r="F116" s="56"/>
    </row>
    <row r="117" spans="1:6" ht="12.75">
      <c r="A117" t="s">
        <v>158</v>
      </c>
      <c r="B117" t="s">
        <v>157</v>
      </c>
      <c r="C117" s="61" t="s">
        <v>422</v>
      </c>
      <c r="D117" s="25">
        <v>0</v>
      </c>
      <c r="E117" s="57"/>
      <c r="F117" s="56"/>
    </row>
    <row r="118" spans="1:6" ht="12.75">
      <c r="A118" t="s">
        <v>159</v>
      </c>
      <c r="B118" t="s">
        <v>157</v>
      </c>
      <c r="C118" s="61" t="s">
        <v>423</v>
      </c>
      <c r="D118" s="25">
        <v>0</v>
      </c>
      <c r="E118" s="57"/>
      <c r="F118" s="56"/>
    </row>
    <row r="119" spans="1:6" ht="12.75">
      <c r="A119" t="s">
        <v>160</v>
      </c>
      <c r="B119" t="s">
        <v>161</v>
      </c>
      <c r="C119" s="61" t="s">
        <v>424</v>
      </c>
      <c r="D119" s="25">
        <v>1</v>
      </c>
      <c r="E119" s="57"/>
      <c r="F119" s="56"/>
    </row>
    <row r="120" spans="1:6" ht="12.75">
      <c r="A120" t="s">
        <v>162</v>
      </c>
      <c r="B120" t="s">
        <v>161</v>
      </c>
      <c r="C120" s="61" t="s">
        <v>425</v>
      </c>
      <c r="D120" s="25">
        <v>1</v>
      </c>
      <c r="E120" s="57"/>
      <c r="F120" s="56"/>
    </row>
    <row r="121" spans="1:6" ht="12.75">
      <c r="A121" t="s">
        <v>163</v>
      </c>
      <c r="B121" t="s">
        <v>164</v>
      </c>
      <c r="C121" s="61" t="s">
        <v>426</v>
      </c>
      <c r="D121" s="25">
        <v>0</v>
      </c>
      <c r="E121" s="57"/>
      <c r="F121" s="56"/>
    </row>
    <row r="122" spans="1:6" ht="12.75">
      <c r="A122" t="s">
        <v>165</v>
      </c>
      <c r="B122" t="s">
        <v>164</v>
      </c>
      <c r="C122" s="61" t="s">
        <v>427</v>
      </c>
      <c r="D122" s="25">
        <v>0</v>
      </c>
      <c r="E122" s="57"/>
      <c r="F122" s="56"/>
    </row>
    <row r="123" spans="1:6" ht="12.75">
      <c r="A123" t="s">
        <v>166</v>
      </c>
      <c r="B123" t="s">
        <v>164</v>
      </c>
      <c r="C123" s="61" t="s">
        <v>428</v>
      </c>
      <c r="D123" s="25">
        <v>0</v>
      </c>
      <c r="E123" s="57"/>
      <c r="F123" s="56"/>
    </row>
    <row r="124" spans="1:6" ht="12.75">
      <c r="A124" t="s">
        <v>167</v>
      </c>
      <c r="B124" t="s">
        <v>164</v>
      </c>
      <c r="C124" s="61" t="s">
        <v>429</v>
      </c>
      <c r="D124" s="25">
        <v>0</v>
      </c>
      <c r="E124" s="57"/>
      <c r="F124" s="56"/>
    </row>
    <row r="125" spans="1:6" ht="12.75">
      <c r="A125" t="s">
        <v>168</v>
      </c>
      <c r="B125" t="s">
        <v>169</v>
      </c>
      <c r="C125" s="61" t="s">
        <v>430</v>
      </c>
      <c r="D125" s="25">
        <v>0</v>
      </c>
      <c r="E125" s="57"/>
      <c r="F125" s="56"/>
    </row>
    <row r="126" spans="1:6" ht="12.75">
      <c r="A126" t="s">
        <v>170</v>
      </c>
      <c r="B126" t="s">
        <v>169</v>
      </c>
      <c r="C126" s="61" t="s">
        <v>431</v>
      </c>
      <c r="D126" s="25">
        <v>0</v>
      </c>
      <c r="E126" s="57"/>
      <c r="F126" s="56"/>
    </row>
    <row r="127" spans="1:6" ht="12.75">
      <c r="A127" t="s">
        <v>171</v>
      </c>
      <c r="B127" t="s">
        <v>169</v>
      </c>
      <c r="C127" s="61" t="s">
        <v>432</v>
      </c>
      <c r="D127" s="25">
        <v>0</v>
      </c>
      <c r="E127" s="57"/>
      <c r="F127" s="56"/>
    </row>
    <row r="128" spans="1:6" ht="12.75">
      <c r="A128" t="s">
        <v>172</v>
      </c>
      <c r="B128" t="s">
        <v>169</v>
      </c>
      <c r="C128" s="61" t="s">
        <v>433</v>
      </c>
      <c r="D128" s="25">
        <v>0</v>
      </c>
      <c r="E128" s="57"/>
      <c r="F128" s="56"/>
    </row>
    <row r="129" spans="1:6" ht="12.75">
      <c r="A129" t="s">
        <v>173</v>
      </c>
      <c r="B129" t="s">
        <v>169</v>
      </c>
      <c r="C129" s="61" t="s">
        <v>434</v>
      </c>
      <c r="D129" s="25">
        <v>0</v>
      </c>
      <c r="E129" s="57"/>
      <c r="F129" s="56"/>
    </row>
    <row r="130" spans="1:6" ht="12.75">
      <c r="A130" t="s">
        <v>174</v>
      </c>
      <c r="B130" t="s">
        <v>169</v>
      </c>
      <c r="C130" s="61" t="s">
        <v>435</v>
      </c>
      <c r="D130" s="25">
        <v>0</v>
      </c>
      <c r="E130" s="57"/>
      <c r="F130" s="56"/>
    </row>
    <row r="131" spans="1:6" ht="12.75">
      <c r="A131" t="s">
        <v>175</v>
      </c>
      <c r="B131" t="s">
        <v>176</v>
      </c>
      <c r="C131" s="61" t="s">
        <v>436</v>
      </c>
      <c r="D131" s="25">
        <v>0</v>
      </c>
      <c r="E131" s="57"/>
      <c r="F131" s="56"/>
    </row>
    <row r="132" spans="1:6" ht="12.75">
      <c r="A132" t="s">
        <v>177</v>
      </c>
      <c r="B132" t="s">
        <v>176</v>
      </c>
      <c r="C132" s="61" t="s">
        <v>437</v>
      </c>
      <c r="D132" s="25">
        <v>0</v>
      </c>
      <c r="E132" s="57"/>
      <c r="F132" s="56"/>
    </row>
    <row r="133" spans="1:6" ht="12.75">
      <c r="A133" t="s">
        <v>178</v>
      </c>
      <c r="B133" t="s">
        <v>179</v>
      </c>
      <c r="C133" s="61" t="s">
        <v>438</v>
      </c>
      <c r="D133" s="25">
        <v>0</v>
      </c>
      <c r="E133" s="57"/>
      <c r="F133" s="56"/>
    </row>
    <row r="134" spans="1:6" ht="12.75">
      <c r="A134" t="s">
        <v>180</v>
      </c>
      <c r="B134" t="s">
        <v>179</v>
      </c>
      <c r="C134" s="61" t="s">
        <v>439</v>
      </c>
      <c r="D134" s="25">
        <v>2</v>
      </c>
      <c r="E134" s="57"/>
      <c r="F134" s="56"/>
    </row>
    <row r="135" spans="1:6" ht="12.75">
      <c r="A135" t="s">
        <v>181</v>
      </c>
      <c r="B135" t="s">
        <v>182</v>
      </c>
      <c r="C135" s="61" t="s">
        <v>440</v>
      </c>
      <c r="D135" s="25">
        <v>0</v>
      </c>
      <c r="E135" s="57"/>
      <c r="F135" s="56"/>
    </row>
    <row r="136" spans="1:6" ht="12.75">
      <c r="A136" t="s">
        <v>183</v>
      </c>
      <c r="B136" t="s">
        <v>182</v>
      </c>
      <c r="C136" s="61" t="s">
        <v>441</v>
      </c>
      <c r="D136" s="25">
        <v>0</v>
      </c>
      <c r="E136" s="57"/>
      <c r="F136" s="56"/>
    </row>
    <row r="137" spans="1:6" ht="12.75">
      <c r="A137" t="s">
        <v>184</v>
      </c>
      <c r="B137" t="s">
        <v>185</v>
      </c>
      <c r="C137" s="61" t="s">
        <v>442</v>
      </c>
      <c r="D137" s="25">
        <v>1</v>
      </c>
      <c r="E137" s="57"/>
      <c r="F137" s="56"/>
    </row>
    <row r="138" spans="1:6" ht="12.75">
      <c r="A138" t="s">
        <v>186</v>
      </c>
      <c r="B138" t="s">
        <v>187</v>
      </c>
      <c r="C138" s="61" t="s">
        <v>443</v>
      </c>
      <c r="D138" s="25">
        <v>0</v>
      </c>
      <c r="E138" s="57"/>
      <c r="F138" s="56"/>
    </row>
    <row r="139" spans="1:6" ht="12.75">
      <c r="A139" t="s">
        <v>188</v>
      </c>
      <c r="B139" t="s">
        <v>187</v>
      </c>
      <c r="C139" s="61" t="s">
        <v>444</v>
      </c>
      <c r="D139" s="25">
        <v>1</v>
      </c>
      <c r="E139" s="57"/>
      <c r="F139" s="56"/>
    </row>
    <row r="140" spans="1:6" ht="12.75">
      <c r="A140" t="s">
        <v>189</v>
      </c>
      <c r="B140" t="s">
        <v>187</v>
      </c>
      <c r="C140" s="61" t="s">
        <v>445</v>
      </c>
      <c r="D140" s="25">
        <v>0</v>
      </c>
      <c r="E140" s="57"/>
      <c r="F140" s="56"/>
    </row>
    <row r="141" spans="1:6" ht="12.75">
      <c r="A141" t="s">
        <v>190</v>
      </c>
      <c r="B141" t="s">
        <v>187</v>
      </c>
      <c r="C141" s="61" t="s">
        <v>446</v>
      </c>
      <c r="D141" s="25">
        <v>0</v>
      </c>
      <c r="E141" s="57"/>
      <c r="F141" s="56"/>
    </row>
    <row r="142" spans="1:6" ht="12.75">
      <c r="A142" t="s">
        <v>191</v>
      </c>
      <c r="B142" t="s">
        <v>192</v>
      </c>
      <c r="C142" s="61" t="s">
        <v>447</v>
      </c>
      <c r="D142" s="25">
        <v>3</v>
      </c>
      <c r="E142" s="57"/>
      <c r="F142" s="56"/>
    </row>
    <row r="143" spans="1:6" ht="12.75">
      <c r="A143" t="s">
        <v>193</v>
      </c>
      <c r="B143" t="s">
        <v>192</v>
      </c>
      <c r="C143" s="61" t="s">
        <v>448</v>
      </c>
      <c r="D143" s="25">
        <v>3</v>
      </c>
      <c r="E143" s="57"/>
      <c r="F143" s="56"/>
    </row>
    <row r="144" spans="1:6" ht="12.75">
      <c r="A144" t="s">
        <v>194</v>
      </c>
      <c r="B144" t="s">
        <v>195</v>
      </c>
      <c r="C144" s="61" t="s">
        <v>449</v>
      </c>
      <c r="D144" s="25">
        <v>0</v>
      </c>
      <c r="E144" s="57"/>
      <c r="F144" s="56"/>
    </row>
    <row r="145" spans="1:6" ht="12.75">
      <c r="A145" t="s">
        <v>196</v>
      </c>
      <c r="B145" t="s">
        <v>195</v>
      </c>
      <c r="C145" s="61" t="s">
        <v>450</v>
      </c>
      <c r="D145" s="25">
        <v>0</v>
      </c>
      <c r="E145" s="57"/>
      <c r="F145" s="56"/>
    </row>
    <row r="146" spans="1:6" ht="12.75">
      <c r="A146" t="s">
        <v>197</v>
      </c>
      <c r="B146" t="s">
        <v>198</v>
      </c>
      <c r="C146" s="61" t="s">
        <v>451</v>
      </c>
      <c r="D146" s="25">
        <v>0</v>
      </c>
      <c r="E146" s="57"/>
      <c r="F146" s="56"/>
    </row>
    <row r="147" spans="1:6" ht="12.75">
      <c r="A147" t="s">
        <v>199</v>
      </c>
      <c r="B147" t="s">
        <v>198</v>
      </c>
      <c r="C147" s="61" t="s">
        <v>452</v>
      </c>
      <c r="D147" s="25">
        <v>0</v>
      </c>
      <c r="E147" s="57"/>
      <c r="F147" s="56"/>
    </row>
    <row r="148" spans="1:6" ht="12.75">
      <c r="A148" t="s">
        <v>200</v>
      </c>
      <c r="B148" t="s">
        <v>198</v>
      </c>
      <c r="C148" s="61" t="s">
        <v>453</v>
      </c>
      <c r="D148" s="25">
        <v>0</v>
      </c>
      <c r="E148" s="57"/>
      <c r="F148" s="56"/>
    </row>
    <row r="149" spans="1:6" ht="12.75">
      <c r="A149" t="s">
        <v>201</v>
      </c>
      <c r="B149" t="s">
        <v>202</v>
      </c>
      <c r="C149" s="61" t="s">
        <v>454</v>
      </c>
      <c r="D149" s="25">
        <v>0</v>
      </c>
      <c r="E149" s="57"/>
      <c r="F149" s="56"/>
    </row>
    <row r="150" spans="1:6" ht="12.75">
      <c r="A150" t="s">
        <v>203</v>
      </c>
      <c r="B150" t="s">
        <v>202</v>
      </c>
      <c r="C150" s="61" t="s">
        <v>455</v>
      </c>
      <c r="D150" s="25">
        <v>1</v>
      </c>
      <c r="E150" s="57"/>
      <c r="F150" s="56"/>
    </row>
    <row r="151" spans="1:6" ht="12.75">
      <c r="A151" t="s">
        <v>204</v>
      </c>
      <c r="B151" t="s">
        <v>202</v>
      </c>
      <c r="C151" s="61" t="s">
        <v>456</v>
      </c>
      <c r="D151" s="25">
        <v>0</v>
      </c>
      <c r="E151" s="57"/>
      <c r="F151" s="56"/>
    </row>
    <row r="152" spans="1:6" ht="12.75">
      <c r="A152" t="s">
        <v>205</v>
      </c>
      <c r="B152" t="s">
        <v>206</v>
      </c>
      <c r="C152" s="61" t="s">
        <v>457</v>
      </c>
      <c r="D152" s="25">
        <v>0</v>
      </c>
      <c r="E152" s="57"/>
      <c r="F152" s="56"/>
    </row>
    <row r="153" spans="1:6" ht="12.75">
      <c r="A153" t="s">
        <v>207</v>
      </c>
      <c r="B153" t="s">
        <v>206</v>
      </c>
      <c r="C153" s="61" t="s">
        <v>458</v>
      </c>
      <c r="D153" s="25">
        <v>1</v>
      </c>
      <c r="E153" s="57"/>
      <c r="F153" s="56"/>
    </row>
    <row r="154" spans="1:6" ht="12.75">
      <c r="A154" t="s">
        <v>208</v>
      </c>
      <c r="B154" t="s">
        <v>206</v>
      </c>
      <c r="C154" s="61" t="s">
        <v>459</v>
      </c>
      <c r="D154" s="25">
        <v>0</v>
      </c>
      <c r="E154" s="57"/>
      <c r="F154" s="56"/>
    </row>
    <row r="155" spans="1:6" ht="12.75">
      <c r="A155" t="s">
        <v>209</v>
      </c>
      <c r="B155" t="s">
        <v>210</v>
      </c>
      <c r="C155" s="61" t="s">
        <v>460</v>
      </c>
      <c r="D155" s="25">
        <v>0</v>
      </c>
      <c r="E155" s="57"/>
      <c r="F155" s="56"/>
    </row>
    <row r="156" spans="1:6" ht="12.75">
      <c r="A156" t="s">
        <v>211</v>
      </c>
      <c r="B156" t="s">
        <v>212</v>
      </c>
      <c r="C156" s="61" t="s">
        <v>461</v>
      </c>
      <c r="D156" s="25">
        <v>0</v>
      </c>
      <c r="E156" s="57"/>
      <c r="F156" s="56"/>
    </row>
    <row r="157" spans="1:6" ht="12.75">
      <c r="A157" t="s">
        <v>213</v>
      </c>
      <c r="B157" t="s">
        <v>212</v>
      </c>
      <c r="C157" s="61" t="s">
        <v>462</v>
      </c>
      <c r="D157" s="25">
        <v>0</v>
      </c>
      <c r="E157" s="57"/>
      <c r="F157" s="56"/>
    </row>
    <row r="158" spans="1:6" ht="12.75">
      <c r="A158" t="s">
        <v>214</v>
      </c>
      <c r="B158" t="s">
        <v>215</v>
      </c>
      <c r="C158" s="61" t="s">
        <v>463</v>
      </c>
      <c r="D158" s="25">
        <v>0</v>
      </c>
      <c r="E158" s="57"/>
      <c r="F158" s="56"/>
    </row>
    <row r="159" spans="1:6" ht="12.75">
      <c r="A159" t="s">
        <v>216</v>
      </c>
      <c r="B159" t="s">
        <v>215</v>
      </c>
      <c r="C159" s="61" t="s">
        <v>464</v>
      </c>
      <c r="D159" s="25">
        <v>0</v>
      </c>
      <c r="E159" s="57"/>
      <c r="F159" s="56"/>
    </row>
    <row r="160" spans="1:6" ht="12.75">
      <c r="A160" t="s">
        <v>217</v>
      </c>
      <c r="B160" t="s">
        <v>218</v>
      </c>
      <c r="C160" s="61" t="s">
        <v>465</v>
      </c>
      <c r="D160" s="25">
        <v>0</v>
      </c>
      <c r="E160" s="57"/>
      <c r="F160" s="56"/>
    </row>
    <row r="161" spans="1:6" ht="12.75">
      <c r="A161" t="s">
        <v>219</v>
      </c>
      <c r="B161" t="s">
        <v>220</v>
      </c>
      <c r="C161" s="61" t="s">
        <v>466</v>
      </c>
      <c r="D161" s="25">
        <v>0</v>
      </c>
      <c r="E161" s="57"/>
      <c r="F161" s="56"/>
    </row>
    <row r="162" spans="1:6" ht="12.75">
      <c r="A162" t="s">
        <v>221</v>
      </c>
      <c r="B162" t="s">
        <v>220</v>
      </c>
      <c r="C162" s="61" t="s">
        <v>467</v>
      </c>
      <c r="D162" s="25">
        <v>0</v>
      </c>
      <c r="E162" s="57"/>
      <c r="F162" s="56"/>
    </row>
    <row r="163" spans="1:6" ht="12.75">
      <c r="A163" t="s">
        <v>222</v>
      </c>
      <c r="B163" t="s">
        <v>223</v>
      </c>
      <c r="C163" s="61" t="s">
        <v>468</v>
      </c>
      <c r="D163" s="25">
        <v>0</v>
      </c>
      <c r="E163" s="57"/>
      <c r="F163" s="56"/>
    </row>
    <row r="164" spans="1:6" ht="12.75">
      <c r="A164" t="s">
        <v>224</v>
      </c>
      <c r="B164" t="s">
        <v>223</v>
      </c>
      <c r="C164" s="61" t="s">
        <v>469</v>
      </c>
      <c r="D164" s="25">
        <v>0</v>
      </c>
      <c r="E164" s="57"/>
      <c r="F164" s="56"/>
    </row>
    <row r="165" spans="1:6" ht="12.75">
      <c r="A165" t="s">
        <v>225</v>
      </c>
      <c r="B165" t="s">
        <v>223</v>
      </c>
      <c r="C165" s="61" t="s">
        <v>470</v>
      </c>
      <c r="D165" s="25">
        <v>0</v>
      </c>
      <c r="E165" s="57"/>
      <c r="F165" s="56"/>
    </row>
    <row r="166" spans="1:6" ht="12.75">
      <c r="A166" t="s">
        <v>226</v>
      </c>
      <c r="B166" t="s">
        <v>223</v>
      </c>
      <c r="C166" s="61" t="s">
        <v>471</v>
      </c>
      <c r="D166" s="25">
        <v>0</v>
      </c>
      <c r="E166" s="57"/>
      <c r="F166" s="56"/>
    </row>
    <row r="167" spans="1:6" ht="12.75">
      <c r="A167" t="s">
        <v>227</v>
      </c>
      <c r="B167" t="s">
        <v>223</v>
      </c>
      <c r="C167" s="61" t="s">
        <v>472</v>
      </c>
      <c r="D167" s="25">
        <v>0</v>
      </c>
      <c r="E167" s="57"/>
      <c r="F167" s="56"/>
    </row>
    <row r="168" spans="1:6" ht="12.75">
      <c r="A168" t="s">
        <v>228</v>
      </c>
      <c r="B168" t="s">
        <v>229</v>
      </c>
      <c r="C168" s="61" t="s">
        <v>484</v>
      </c>
      <c r="D168" s="25">
        <v>0</v>
      </c>
      <c r="E168" s="57"/>
      <c r="F168" s="56"/>
    </row>
    <row r="169" spans="1:6" ht="12.75">
      <c r="A169" t="s">
        <v>230</v>
      </c>
      <c r="B169" t="s">
        <v>229</v>
      </c>
      <c r="C169" s="61" t="s">
        <v>473</v>
      </c>
      <c r="D169" s="25">
        <v>0</v>
      </c>
      <c r="E169" s="57"/>
      <c r="F169" s="56"/>
    </row>
    <row r="170" spans="1:6" ht="12.75">
      <c r="A170" t="s">
        <v>231</v>
      </c>
      <c r="B170" t="s">
        <v>229</v>
      </c>
      <c r="C170" s="61" t="s">
        <v>474</v>
      </c>
      <c r="D170" s="25">
        <v>1</v>
      </c>
      <c r="E170" s="57"/>
      <c r="F170" s="56"/>
    </row>
    <row r="171" spans="1:6" ht="12.75">
      <c r="A171" t="s">
        <v>232</v>
      </c>
      <c r="B171" t="s">
        <v>229</v>
      </c>
      <c r="C171" s="61" t="s">
        <v>475</v>
      </c>
      <c r="D171" s="25">
        <v>2</v>
      </c>
      <c r="E171" s="57"/>
      <c r="F171" s="56"/>
    </row>
    <row r="172" spans="1:6" ht="12.75">
      <c r="A172" t="s">
        <v>233</v>
      </c>
      <c r="B172" t="s">
        <v>229</v>
      </c>
      <c r="C172" s="61" t="s">
        <v>476</v>
      </c>
      <c r="D172" s="25">
        <v>1</v>
      </c>
      <c r="E172" s="57"/>
      <c r="F172" s="56"/>
    </row>
    <row r="173" spans="1:6" ht="12.75">
      <c r="A173" t="s">
        <v>234</v>
      </c>
      <c r="B173" t="s">
        <v>229</v>
      </c>
      <c r="C173" s="61" t="s">
        <v>477</v>
      </c>
      <c r="D173" s="25">
        <v>6</v>
      </c>
      <c r="E173" s="57"/>
      <c r="F173" s="56"/>
    </row>
    <row r="174" spans="1:6" ht="12.75">
      <c r="A174" t="s">
        <v>235</v>
      </c>
      <c r="B174" t="s">
        <v>229</v>
      </c>
      <c r="C174" s="61" t="s">
        <v>478</v>
      </c>
      <c r="D174" s="25">
        <v>0</v>
      </c>
      <c r="E174" s="57"/>
      <c r="F174" s="56"/>
    </row>
    <row r="175" spans="1:6" ht="12.75">
      <c r="A175" t="s">
        <v>236</v>
      </c>
      <c r="B175" t="s">
        <v>229</v>
      </c>
      <c r="C175" s="61" t="s">
        <v>479</v>
      </c>
      <c r="D175" s="25">
        <v>0</v>
      </c>
      <c r="E175" s="57"/>
      <c r="F175" s="56"/>
    </row>
    <row r="176" spans="1:6" ht="12.75">
      <c r="A176" t="s">
        <v>237</v>
      </c>
      <c r="B176" t="s">
        <v>229</v>
      </c>
      <c r="C176" s="61" t="s">
        <v>480</v>
      </c>
      <c r="D176" s="25">
        <v>0</v>
      </c>
      <c r="E176" s="57"/>
      <c r="F176" s="56"/>
    </row>
    <row r="177" spans="1:6" ht="12.75">
      <c r="A177" t="s">
        <v>238</v>
      </c>
      <c r="B177" t="s">
        <v>229</v>
      </c>
      <c r="C177" s="61" t="s">
        <v>481</v>
      </c>
      <c r="D177" s="25">
        <v>0</v>
      </c>
      <c r="E177" s="57"/>
      <c r="F177" s="56"/>
    </row>
    <row r="178" spans="1:6" ht="12.75">
      <c r="A178" t="s">
        <v>239</v>
      </c>
      <c r="B178" t="s">
        <v>229</v>
      </c>
      <c r="C178" s="61" t="s">
        <v>482</v>
      </c>
      <c r="D178" s="25">
        <v>0</v>
      </c>
      <c r="E178" s="57"/>
      <c r="F178" s="56"/>
    </row>
    <row r="179" spans="1:6" ht="12.75">
      <c r="A179" t="s">
        <v>240</v>
      </c>
      <c r="B179" t="s">
        <v>229</v>
      </c>
      <c r="C179" s="61" t="s">
        <v>483</v>
      </c>
      <c r="D179" s="25">
        <v>0</v>
      </c>
      <c r="E179" s="57"/>
      <c r="F179" s="56"/>
    </row>
    <row r="180" spans="1:6" ht="12.75">
      <c r="A180" s="3">
        <v>3200</v>
      </c>
      <c r="B180" t="s">
        <v>241</v>
      </c>
      <c r="C180" s="61" t="s">
        <v>242</v>
      </c>
      <c r="D180" s="25">
        <v>0</v>
      </c>
      <c r="E180" s="57"/>
      <c r="F180" s="56"/>
    </row>
    <row r="181" spans="1:6" ht="12.75">
      <c r="A181" s="3">
        <v>3210</v>
      </c>
      <c r="B181" t="s">
        <v>241</v>
      </c>
      <c r="C181" s="61" t="s">
        <v>243</v>
      </c>
      <c r="D181" s="25">
        <v>0</v>
      </c>
      <c r="E181" s="57"/>
      <c r="F181" s="56"/>
    </row>
    <row r="182" spans="1:6" ht="12.75">
      <c r="A182" s="3">
        <v>3220</v>
      </c>
      <c r="B182" t="s">
        <v>241</v>
      </c>
      <c r="C182" s="61" t="s">
        <v>244</v>
      </c>
      <c r="D182" s="25">
        <v>0</v>
      </c>
      <c r="E182" s="57"/>
      <c r="F182" s="56"/>
    </row>
    <row r="183" spans="1:6" ht="12.75">
      <c r="A183" s="3">
        <v>3230</v>
      </c>
      <c r="B183" t="s">
        <v>241</v>
      </c>
      <c r="C183" s="61" t="s">
        <v>245</v>
      </c>
      <c r="D183" s="25">
        <v>0</v>
      </c>
      <c r="E183" s="57"/>
      <c r="F183" s="56"/>
    </row>
    <row r="184" spans="1:6" ht="12.75">
      <c r="A184" s="3">
        <v>8001</v>
      </c>
      <c r="B184" t="s">
        <v>305</v>
      </c>
      <c r="C184" t="s">
        <v>306</v>
      </c>
      <c r="D184" s="25">
        <v>43</v>
      </c>
      <c r="E184" s="57"/>
      <c r="F184" s="56"/>
    </row>
    <row r="185" spans="1:6" ht="12.75">
      <c r="A185" s="12">
        <v>8041</v>
      </c>
      <c r="B185" s="12">
        <v>8041</v>
      </c>
      <c r="C185" s="82" t="s">
        <v>675</v>
      </c>
      <c r="D185" s="25">
        <v>0</v>
      </c>
      <c r="E185" s="57"/>
      <c r="F185" s="56"/>
    </row>
    <row r="186" spans="1:6" ht="12.75">
      <c r="A186" s="12">
        <v>8042</v>
      </c>
      <c r="B186" s="12">
        <v>8042</v>
      </c>
      <c r="C186" s="82" t="s">
        <v>676</v>
      </c>
      <c r="D186" s="25">
        <v>0</v>
      </c>
      <c r="E186" s="57"/>
      <c r="F186" s="56"/>
    </row>
    <row r="187" spans="1:6" ht="12.75">
      <c r="A187" s="12">
        <v>8043</v>
      </c>
      <c r="B187" s="12">
        <v>8043</v>
      </c>
      <c r="C187" s="82" t="s">
        <v>677</v>
      </c>
      <c r="D187" s="25">
        <v>0</v>
      </c>
      <c r="E187" s="57"/>
      <c r="F187" s="56"/>
    </row>
    <row r="188" spans="1:6" ht="12.75">
      <c r="A188" s="3">
        <v>9025</v>
      </c>
      <c r="B188" s="3">
        <v>9025</v>
      </c>
      <c r="C188" t="s">
        <v>248</v>
      </c>
      <c r="D188" s="25">
        <v>0</v>
      </c>
      <c r="E188" s="57"/>
      <c r="F188" s="56"/>
    </row>
    <row r="189" spans="1:6" ht="12.75">
      <c r="A189" s="3">
        <v>9030</v>
      </c>
      <c r="B189" s="3">
        <v>9030</v>
      </c>
      <c r="C189" t="s">
        <v>249</v>
      </c>
      <c r="D189" s="25">
        <v>0</v>
      </c>
      <c r="E189" s="57"/>
      <c r="F189" s="56"/>
    </row>
    <row r="190" spans="1:6" ht="12.75">
      <c r="A190" s="3">
        <v>9035</v>
      </c>
      <c r="B190" s="3">
        <v>9035</v>
      </c>
      <c r="C190" t="s">
        <v>250</v>
      </c>
      <c r="D190" s="25">
        <v>0</v>
      </c>
      <c r="E190" s="57"/>
      <c r="F190" s="56"/>
    </row>
    <row r="191" spans="1:6" ht="12.75">
      <c r="A191" s="3">
        <v>9040</v>
      </c>
      <c r="B191" s="3">
        <v>9040</v>
      </c>
      <c r="C191" t="s">
        <v>251</v>
      </c>
      <c r="D191" s="25">
        <v>0</v>
      </c>
      <c r="E191" s="57"/>
      <c r="F191" s="56"/>
    </row>
    <row r="192" spans="1:6" ht="12.75">
      <c r="A192" s="3">
        <v>9045</v>
      </c>
      <c r="B192" s="3">
        <v>9045</v>
      </c>
      <c r="C192" t="s">
        <v>252</v>
      </c>
      <c r="D192" s="25">
        <v>0</v>
      </c>
      <c r="E192" s="57"/>
      <c r="F192" s="56"/>
    </row>
    <row r="193" spans="1:6" ht="12.75">
      <c r="A193" s="3">
        <v>9050</v>
      </c>
      <c r="B193" s="3">
        <v>9050</v>
      </c>
      <c r="C193" t="s">
        <v>253</v>
      </c>
      <c r="D193" s="25">
        <v>0</v>
      </c>
      <c r="E193" s="57"/>
      <c r="F193" s="56"/>
    </row>
    <row r="194" spans="1:6" ht="12.75">
      <c r="A194" s="3">
        <v>9055</v>
      </c>
      <c r="B194" s="3">
        <v>9055</v>
      </c>
      <c r="C194" t="s">
        <v>254</v>
      </c>
      <c r="D194" s="25">
        <v>0</v>
      </c>
      <c r="E194" s="57"/>
      <c r="F194" s="56"/>
    </row>
    <row r="195" spans="1:6" ht="12.75">
      <c r="A195" s="3">
        <v>9060</v>
      </c>
      <c r="B195" s="3">
        <v>9060</v>
      </c>
      <c r="C195" t="s">
        <v>255</v>
      </c>
      <c r="D195" s="25">
        <v>0</v>
      </c>
      <c r="E195" s="57"/>
      <c r="F195" s="56"/>
    </row>
    <row r="196" spans="1:6" ht="12.75">
      <c r="A196" s="3">
        <v>9075</v>
      </c>
      <c r="B196" s="3">
        <v>9075</v>
      </c>
      <c r="C196" t="s">
        <v>256</v>
      </c>
      <c r="D196" s="25">
        <v>0</v>
      </c>
      <c r="E196" s="57"/>
      <c r="F196" s="56"/>
    </row>
    <row r="197" spans="1:6" ht="12.75">
      <c r="A197" s="3">
        <v>9080</v>
      </c>
      <c r="B197" s="3">
        <v>9080</v>
      </c>
      <c r="C197" t="s">
        <v>257</v>
      </c>
      <c r="D197" s="25">
        <v>0</v>
      </c>
      <c r="E197" s="57"/>
      <c r="F197" s="56"/>
    </row>
    <row r="198" spans="1:6" ht="12.75">
      <c r="A198" s="3">
        <v>9095</v>
      </c>
      <c r="B198" s="3">
        <v>9095</v>
      </c>
      <c r="C198" t="s">
        <v>258</v>
      </c>
      <c r="D198" s="25">
        <v>0</v>
      </c>
      <c r="E198" s="57"/>
      <c r="F198" s="56"/>
    </row>
    <row r="199" spans="1:6" ht="12.75">
      <c r="A199" s="3">
        <v>9120</v>
      </c>
      <c r="B199" s="3">
        <v>9120</v>
      </c>
      <c r="C199" t="s">
        <v>259</v>
      </c>
      <c r="D199" s="25">
        <v>0</v>
      </c>
      <c r="E199" s="57"/>
      <c r="F199" s="56"/>
    </row>
    <row r="200" spans="1:6" ht="12.75">
      <c r="A200" s="3">
        <v>9125</v>
      </c>
      <c r="B200" s="3">
        <v>9125</v>
      </c>
      <c r="C200" t="s">
        <v>260</v>
      </c>
      <c r="D200" s="25">
        <v>0</v>
      </c>
      <c r="E200" s="57"/>
      <c r="F200" s="56"/>
    </row>
    <row r="201" spans="1:6" ht="12.75">
      <c r="A201" s="3">
        <v>9130</v>
      </c>
      <c r="B201" s="3">
        <v>9130</v>
      </c>
      <c r="C201" t="s">
        <v>485</v>
      </c>
      <c r="D201" s="25">
        <v>0</v>
      </c>
      <c r="E201" s="57"/>
      <c r="F201" s="56"/>
    </row>
    <row r="202" spans="1:6" ht="12.75">
      <c r="A202" s="3">
        <v>9135</v>
      </c>
      <c r="B202" s="3">
        <v>9135</v>
      </c>
      <c r="C202" t="s">
        <v>486</v>
      </c>
      <c r="D202" s="25">
        <v>0</v>
      </c>
      <c r="E202" s="57"/>
      <c r="F202" s="56"/>
    </row>
    <row r="203" spans="1:6" ht="12.75">
      <c r="A203" s="3">
        <v>9140</v>
      </c>
      <c r="B203" s="3">
        <v>9140</v>
      </c>
      <c r="C203" t="s">
        <v>261</v>
      </c>
      <c r="D203" s="25">
        <v>0</v>
      </c>
      <c r="E203" s="57"/>
      <c r="F203" s="56"/>
    </row>
    <row r="204" spans="1:6" ht="12.75">
      <c r="A204" s="3">
        <v>9145</v>
      </c>
      <c r="B204" s="3">
        <v>9145</v>
      </c>
      <c r="C204" t="s">
        <v>262</v>
      </c>
      <c r="D204" s="25">
        <v>0</v>
      </c>
      <c r="E204" s="57"/>
      <c r="F204" s="56"/>
    </row>
    <row r="205" spans="1:6" ht="12.75">
      <c r="A205" s="3" t="s">
        <v>247</v>
      </c>
      <c r="B205" s="3" t="s">
        <v>247</v>
      </c>
      <c r="C205" t="s">
        <v>263</v>
      </c>
      <c r="D205" s="25">
        <v>0</v>
      </c>
      <c r="E205" s="57"/>
      <c r="F205" s="56"/>
    </row>
    <row r="206" spans="1:6" ht="12.75">
      <c r="A206" s="3">
        <v>9160</v>
      </c>
      <c r="B206" s="3">
        <v>9160</v>
      </c>
      <c r="C206" t="s">
        <v>264</v>
      </c>
      <c r="D206" s="25">
        <v>0</v>
      </c>
      <c r="E206" s="57"/>
      <c r="F206" s="56"/>
    </row>
    <row r="207" spans="1:6" ht="12.75">
      <c r="A207" s="3">
        <v>9165</v>
      </c>
      <c r="B207" s="3">
        <v>9165</v>
      </c>
      <c r="C207" t="s">
        <v>487</v>
      </c>
      <c r="D207" s="25">
        <v>0</v>
      </c>
      <c r="E207" s="9"/>
      <c r="F207" s="56"/>
    </row>
    <row r="208" spans="1:6" ht="12.75">
      <c r="A208" s="3">
        <v>9170</v>
      </c>
      <c r="B208" s="3">
        <v>9170</v>
      </c>
      <c r="C208" s="112" t="s">
        <v>678</v>
      </c>
      <c r="D208" s="25">
        <v>0</v>
      </c>
      <c r="E208" s="9"/>
      <c r="F208" s="56"/>
    </row>
    <row r="209" spans="4:6" ht="12.75">
      <c r="D209" s="23"/>
      <c r="E209" s="9"/>
      <c r="F209" s="56"/>
    </row>
    <row r="210" ht="12.75">
      <c r="D210">
        <f>SUM(D6:D209)</f>
        <v>257</v>
      </c>
    </row>
  </sheetData>
  <sheetProtection/>
  <printOptions/>
  <pageMargins left="0.75" right="0.75" top="1" bottom="1" header="0.5" footer="0.5"/>
  <pageSetup horizontalDpi="600" verticalDpi="600" orientation="landscape" scale="85" r:id="rId1"/>
  <headerFooter alignWithMargins="0">
    <oddHeader>&amp;CFY 2017-18: Data Pipeline Number of Charter Schools in District</oddHeader>
    <oddFooter>&amp;LCDE, Public School Finance Unit&amp;R&amp;D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williams_a</dc:creator>
  <cp:keywords/>
  <dc:description/>
  <cp:lastModifiedBy>Tim Kahle</cp:lastModifiedBy>
  <cp:lastPrinted>2018-07-19T23:37:03Z</cp:lastPrinted>
  <dcterms:created xsi:type="dcterms:W3CDTF">2003-07-29T17:52:22Z</dcterms:created>
  <dcterms:modified xsi:type="dcterms:W3CDTF">2018-12-19T21:34:12Z</dcterms:modified>
  <cp:category/>
  <cp:version/>
  <cp:contentType/>
  <cp:contentStatus/>
</cp:coreProperties>
</file>